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3D7D31-E73C-4A19-BB6C-64EFE0146C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Z592" i="1" s="1"/>
  <c r="P592" i="1"/>
  <c r="X590" i="1"/>
  <c r="X589" i="1"/>
  <c r="BP588" i="1"/>
  <c r="BO588" i="1"/>
  <c r="BN588" i="1"/>
  <c r="BM588" i="1"/>
  <c r="Z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P570" i="1"/>
  <c r="BO570" i="1"/>
  <c r="BN570" i="1"/>
  <c r="BM570" i="1"/>
  <c r="Z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X504" i="1"/>
  <c r="X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Y438" i="1" s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N426" i="1"/>
  <c r="BM426" i="1"/>
  <c r="Z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X406" i="1"/>
  <c r="X405" i="1"/>
  <c r="BO404" i="1"/>
  <c r="BM404" i="1"/>
  <c r="Y404" i="1"/>
  <c r="Y405" i="1" s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Y388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P125" i="1"/>
  <c r="BO124" i="1"/>
  <c r="BM124" i="1"/>
  <c r="Y124" i="1"/>
  <c r="P124" i="1"/>
  <c r="X121" i="1"/>
  <c r="X120" i="1"/>
  <c r="BO119" i="1"/>
  <c r="BM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Y112" i="1" s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X665" i="1" s="1"/>
  <c r="BO22" i="1"/>
  <c r="BM22" i="1"/>
  <c r="Y22" i="1"/>
  <c r="Y23" i="1" s="1"/>
  <c r="P22" i="1"/>
  <c r="H10" i="1"/>
  <c r="A9" i="1"/>
  <c r="F10" i="1" s="1"/>
  <c r="D7" i="1"/>
  <c r="Q6" i="1"/>
  <c r="P2" i="1"/>
  <c r="BP446" i="1" l="1"/>
  <c r="BN446" i="1"/>
  <c r="Z446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5" i="1"/>
  <c r="BN485" i="1"/>
  <c r="Z485" i="1"/>
  <c r="BP491" i="1"/>
  <c r="BN491" i="1"/>
  <c r="Z491" i="1"/>
  <c r="BP507" i="1"/>
  <c r="BN507" i="1"/>
  <c r="Z507" i="1"/>
  <c r="BP526" i="1"/>
  <c r="BN526" i="1"/>
  <c r="Z526" i="1"/>
  <c r="BP564" i="1"/>
  <c r="BN564" i="1"/>
  <c r="Z564" i="1"/>
  <c r="BP582" i="1"/>
  <c r="BN582" i="1"/>
  <c r="Z582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X661" i="1"/>
  <c r="Y37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Y56" i="1"/>
  <c r="Z64" i="1"/>
  <c r="BN64" i="1"/>
  <c r="Y74" i="1"/>
  <c r="Z77" i="1"/>
  <c r="BN77" i="1"/>
  <c r="Z88" i="1"/>
  <c r="BN88" i="1"/>
  <c r="Y98" i="1"/>
  <c r="Z102" i="1"/>
  <c r="BN102" i="1"/>
  <c r="Z135" i="1"/>
  <c r="BN135" i="1"/>
  <c r="Z145" i="1"/>
  <c r="BN145" i="1"/>
  <c r="Z166" i="1"/>
  <c r="BN166" i="1"/>
  <c r="Z171" i="1"/>
  <c r="Z172" i="1" s="1"/>
  <c r="BN171" i="1"/>
  <c r="BP171" i="1"/>
  <c r="Z175" i="1"/>
  <c r="BN175" i="1"/>
  <c r="Z195" i="1"/>
  <c r="BN195" i="1"/>
  <c r="Z206" i="1"/>
  <c r="BN206" i="1"/>
  <c r="Z220" i="1"/>
  <c r="BN220" i="1"/>
  <c r="Z232" i="1"/>
  <c r="BN232" i="1"/>
  <c r="Z244" i="1"/>
  <c r="BN244" i="1"/>
  <c r="Z257" i="1"/>
  <c r="BN257" i="1"/>
  <c r="Z268" i="1"/>
  <c r="BN268" i="1"/>
  <c r="Z283" i="1"/>
  <c r="BN283" i="1"/>
  <c r="Z306" i="1"/>
  <c r="BN306" i="1"/>
  <c r="Z347" i="1"/>
  <c r="BN347" i="1"/>
  <c r="Z362" i="1"/>
  <c r="BN362" i="1"/>
  <c r="Z376" i="1"/>
  <c r="BN376" i="1"/>
  <c r="Z386" i="1"/>
  <c r="BN386" i="1"/>
  <c r="Z404" i="1"/>
  <c r="Z405" i="1" s="1"/>
  <c r="BN404" i="1"/>
  <c r="BP404" i="1"/>
  <c r="Z408" i="1"/>
  <c r="BN408" i="1"/>
  <c r="Z422" i="1"/>
  <c r="BN422" i="1"/>
  <c r="BP456" i="1"/>
  <c r="BN456" i="1"/>
  <c r="Z456" i="1"/>
  <c r="BP464" i="1"/>
  <c r="BN464" i="1"/>
  <c r="Z464" i="1"/>
  <c r="BP488" i="1"/>
  <c r="BN488" i="1"/>
  <c r="Z488" i="1"/>
  <c r="BP500" i="1"/>
  <c r="BN500" i="1"/>
  <c r="Z500" i="1"/>
  <c r="BP523" i="1"/>
  <c r="BN523" i="1"/>
  <c r="Z523" i="1"/>
  <c r="BP556" i="1"/>
  <c r="BN556" i="1"/>
  <c r="Z556" i="1"/>
  <c r="BP574" i="1"/>
  <c r="BN574" i="1"/>
  <c r="Z574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Z641" i="1" s="1"/>
  <c r="BP639" i="1"/>
  <c r="BN639" i="1"/>
  <c r="Z639" i="1"/>
  <c r="Z22" i="1"/>
  <c r="Z23" i="1" s="1"/>
  <c r="BN22" i="1"/>
  <c r="BP22" i="1"/>
  <c r="Z26" i="1"/>
  <c r="BN26" i="1"/>
  <c r="BP26" i="1"/>
  <c r="Y36" i="1"/>
  <c r="Z35" i="1"/>
  <c r="BN35" i="1"/>
  <c r="Z51" i="1"/>
  <c r="BN51" i="1"/>
  <c r="Z59" i="1"/>
  <c r="BN59" i="1"/>
  <c r="Z66" i="1"/>
  <c r="BN66" i="1"/>
  <c r="Z71" i="1"/>
  <c r="BN71" i="1"/>
  <c r="Y80" i="1"/>
  <c r="Z79" i="1"/>
  <c r="BN79" i="1"/>
  <c r="Z86" i="1"/>
  <c r="BN86" i="1"/>
  <c r="Z92" i="1"/>
  <c r="BN92" i="1"/>
  <c r="BP92" i="1"/>
  <c r="Z96" i="1"/>
  <c r="BN96" i="1"/>
  <c r="Z109" i="1"/>
  <c r="BN109" i="1"/>
  <c r="Z117" i="1"/>
  <c r="BN117" i="1"/>
  <c r="Z118" i="1"/>
  <c r="BN118" i="1"/>
  <c r="BP125" i="1"/>
  <c r="BN125" i="1"/>
  <c r="Z125" i="1"/>
  <c r="Y147" i="1"/>
  <c r="BP139" i="1"/>
  <c r="BN139" i="1"/>
  <c r="Z139" i="1"/>
  <c r="BP149" i="1"/>
  <c r="BN149" i="1"/>
  <c r="Z149" i="1"/>
  <c r="BP177" i="1"/>
  <c r="BN177" i="1"/>
  <c r="Z177" i="1"/>
  <c r="BP197" i="1"/>
  <c r="BN197" i="1"/>
  <c r="Z197" i="1"/>
  <c r="BP212" i="1"/>
  <c r="BN212" i="1"/>
  <c r="Z212" i="1"/>
  <c r="BP222" i="1"/>
  <c r="BN222" i="1"/>
  <c r="Z222" i="1"/>
  <c r="BP234" i="1"/>
  <c r="BN234" i="1"/>
  <c r="Z234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BP133" i="1"/>
  <c r="BN133" i="1"/>
  <c r="Z133" i="1"/>
  <c r="BP143" i="1"/>
  <c r="BN143" i="1"/>
  <c r="Z143" i="1"/>
  <c r="Y162" i="1"/>
  <c r="BP160" i="1"/>
  <c r="BN160" i="1"/>
  <c r="Z160" i="1"/>
  <c r="BP183" i="1"/>
  <c r="BN183" i="1"/>
  <c r="Z183" i="1"/>
  <c r="BP201" i="1"/>
  <c r="BN201" i="1"/>
  <c r="Z201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BP461" i="1"/>
  <c r="BN461" i="1"/>
  <c r="Z461" i="1"/>
  <c r="BP480" i="1"/>
  <c r="BN480" i="1"/>
  <c r="Z480" i="1"/>
  <c r="BP493" i="1"/>
  <c r="BN493" i="1"/>
  <c r="Z493" i="1"/>
  <c r="Y513" i="1"/>
  <c r="BP511" i="1"/>
  <c r="BN511" i="1"/>
  <c r="Z511" i="1"/>
  <c r="BP541" i="1"/>
  <c r="BN541" i="1"/>
  <c r="Z541" i="1"/>
  <c r="BP558" i="1"/>
  <c r="BN558" i="1"/>
  <c r="Z558" i="1"/>
  <c r="Y572" i="1"/>
  <c r="BP568" i="1"/>
  <c r="BN568" i="1"/>
  <c r="Z568" i="1"/>
  <c r="BP580" i="1"/>
  <c r="BN580" i="1"/>
  <c r="Z580" i="1"/>
  <c r="BP617" i="1"/>
  <c r="BN617" i="1"/>
  <c r="Z617" i="1"/>
  <c r="BP619" i="1"/>
  <c r="BN619" i="1"/>
  <c r="Z619" i="1"/>
  <c r="BP621" i="1"/>
  <c r="BN621" i="1"/>
  <c r="Z621" i="1"/>
  <c r="Y224" i="1"/>
  <c r="Y239" i="1"/>
  <c r="Q671" i="1"/>
  <c r="Z328" i="1"/>
  <c r="Z329" i="1" s="1"/>
  <c r="BN328" i="1"/>
  <c r="BP328" i="1"/>
  <c r="Z332" i="1"/>
  <c r="Z333" i="1" s="1"/>
  <c r="BN332" i="1"/>
  <c r="BP332" i="1"/>
  <c r="Y333" i="1"/>
  <c r="Z336" i="1"/>
  <c r="BN336" i="1"/>
  <c r="BP336" i="1"/>
  <c r="Z351" i="1"/>
  <c r="Z352" i="1" s="1"/>
  <c r="BN351" i="1"/>
  <c r="BP351" i="1"/>
  <c r="Y352" i="1"/>
  <c r="Z356" i="1"/>
  <c r="BN356" i="1"/>
  <c r="Z360" i="1"/>
  <c r="BN360" i="1"/>
  <c r="Z364" i="1"/>
  <c r="BN364" i="1"/>
  <c r="Y372" i="1"/>
  <c r="Z370" i="1"/>
  <c r="BN370" i="1"/>
  <c r="Y382" i="1"/>
  <c r="Z378" i="1"/>
  <c r="BN378" i="1"/>
  <c r="Z384" i="1"/>
  <c r="BN384" i="1"/>
  <c r="BP384" i="1"/>
  <c r="Y395" i="1"/>
  <c r="Z392" i="1"/>
  <c r="BN392" i="1"/>
  <c r="Z393" i="1"/>
  <c r="BN393" i="1"/>
  <c r="Z399" i="1"/>
  <c r="BN399" i="1"/>
  <c r="Y412" i="1"/>
  <c r="Z410" i="1"/>
  <c r="BN410" i="1"/>
  <c r="Y411" i="1"/>
  <c r="Z416" i="1"/>
  <c r="BN416" i="1"/>
  <c r="Z420" i="1"/>
  <c r="BN420" i="1"/>
  <c r="Z424" i="1"/>
  <c r="BN424" i="1"/>
  <c r="Z430" i="1"/>
  <c r="BN430" i="1"/>
  <c r="BP430" i="1"/>
  <c r="Z435" i="1"/>
  <c r="BN435" i="1"/>
  <c r="BP435" i="1"/>
  <c r="Z436" i="1"/>
  <c r="BN436" i="1"/>
  <c r="Y437" i="1"/>
  <c r="Z448" i="1"/>
  <c r="BN448" i="1"/>
  <c r="Z452" i="1"/>
  <c r="BN452" i="1"/>
  <c r="BP462" i="1"/>
  <c r="BN462" i="1"/>
  <c r="Z462" i="1"/>
  <c r="BP483" i="1"/>
  <c r="BN483" i="1"/>
  <c r="Z483" i="1"/>
  <c r="BP498" i="1"/>
  <c r="BN498" i="1"/>
  <c r="Z498" i="1"/>
  <c r="Y528" i="1"/>
  <c r="BP521" i="1"/>
  <c r="BN521" i="1"/>
  <c r="Z521" i="1"/>
  <c r="Y550" i="1"/>
  <c r="AB671" i="1"/>
  <c r="Y549" i="1"/>
  <c r="BP548" i="1"/>
  <c r="BN548" i="1"/>
  <c r="Z548" i="1"/>
  <c r="Z549" i="1" s="1"/>
  <c r="BP554" i="1"/>
  <c r="BN554" i="1"/>
  <c r="Z554" i="1"/>
  <c r="BP562" i="1"/>
  <c r="BN562" i="1"/>
  <c r="Z562" i="1"/>
  <c r="Y571" i="1"/>
  <c r="BP576" i="1"/>
  <c r="BN576" i="1"/>
  <c r="Z576" i="1"/>
  <c r="BP586" i="1"/>
  <c r="BN586" i="1"/>
  <c r="Z586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Y652" i="1"/>
  <c r="Y651" i="1"/>
  <c r="BP650" i="1"/>
  <c r="BN650" i="1"/>
  <c r="Z650" i="1"/>
  <c r="Z651" i="1" s="1"/>
  <c r="Y660" i="1"/>
  <c r="Y659" i="1"/>
  <c r="BP658" i="1"/>
  <c r="BN658" i="1"/>
  <c r="Z658" i="1"/>
  <c r="Z659" i="1" s="1"/>
  <c r="H9" i="1"/>
  <c r="A10" i="1"/>
  <c r="B671" i="1"/>
  <c r="X662" i="1"/>
  <c r="X663" i="1"/>
  <c r="Y24" i="1"/>
  <c r="Z27" i="1"/>
  <c r="Z36" i="1" s="1"/>
  <c r="BN27" i="1"/>
  <c r="BP27" i="1"/>
  <c r="Z31" i="1"/>
  <c r="BN31" i="1"/>
  <c r="Z32" i="1"/>
  <c r="BN32" i="1"/>
  <c r="Z34" i="1"/>
  <c r="BN34" i="1"/>
  <c r="C671" i="1"/>
  <c r="Z50" i="1"/>
  <c r="Z55" i="1" s="1"/>
  <c r="BN50" i="1"/>
  <c r="BP50" i="1"/>
  <c r="Z52" i="1"/>
  <c r="BN52" i="1"/>
  <c r="Z54" i="1"/>
  <c r="BN54" i="1"/>
  <c r="Y55" i="1"/>
  <c r="Z58" i="1"/>
  <c r="Z60" i="1" s="1"/>
  <c r="BN58" i="1"/>
  <c r="BP58" i="1"/>
  <c r="Y61" i="1"/>
  <c r="D671" i="1"/>
  <c r="Z65" i="1"/>
  <c r="BN65" i="1"/>
  <c r="BP65" i="1"/>
  <c r="Z67" i="1"/>
  <c r="BN67" i="1"/>
  <c r="Z70" i="1"/>
  <c r="BN70" i="1"/>
  <c r="Z72" i="1"/>
  <c r="BN72" i="1"/>
  <c r="Y73" i="1"/>
  <c r="Z76" i="1"/>
  <c r="BN76" i="1"/>
  <c r="BP76" i="1"/>
  <c r="Z78" i="1"/>
  <c r="BN78" i="1"/>
  <c r="Y81" i="1"/>
  <c r="Y90" i="1"/>
  <c r="Z84" i="1"/>
  <c r="BN84" i="1"/>
  <c r="BP85" i="1"/>
  <c r="BN85" i="1"/>
  <c r="Z85" i="1"/>
  <c r="Y89" i="1"/>
  <c r="BP93" i="1"/>
  <c r="BN93" i="1"/>
  <c r="Z93" i="1"/>
  <c r="BP97" i="1"/>
  <c r="BN97" i="1"/>
  <c r="Z97" i="1"/>
  <c r="Y99" i="1"/>
  <c r="Y104" i="1"/>
  <c r="BP101" i="1"/>
  <c r="BN101" i="1"/>
  <c r="Z101" i="1"/>
  <c r="BP110" i="1"/>
  <c r="BN110" i="1"/>
  <c r="Z110" i="1"/>
  <c r="Y120" i="1"/>
  <c r="BP114" i="1"/>
  <c r="BN114" i="1"/>
  <c r="Z114" i="1"/>
  <c r="BP119" i="1"/>
  <c r="BN119" i="1"/>
  <c r="Z119" i="1"/>
  <c r="Y121" i="1"/>
  <c r="F671" i="1"/>
  <c r="Y129" i="1"/>
  <c r="BP124" i="1"/>
  <c r="BN124" i="1"/>
  <c r="Z124" i="1"/>
  <c r="BP128" i="1"/>
  <c r="BN128" i="1"/>
  <c r="Z128" i="1"/>
  <c r="Y130" i="1"/>
  <c r="Y137" i="1"/>
  <c r="BP132" i="1"/>
  <c r="BN132" i="1"/>
  <c r="Z132" i="1"/>
  <c r="Y136" i="1"/>
  <c r="BP140" i="1"/>
  <c r="BN140" i="1"/>
  <c r="Z140" i="1"/>
  <c r="BP144" i="1"/>
  <c r="BN144" i="1"/>
  <c r="Z144" i="1"/>
  <c r="Y151" i="1"/>
  <c r="BP161" i="1"/>
  <c r="BN161" i="1"/>
  <c r="Z161" i="1"/>
  <c r="Y163" i="1"/>
  <c r="Y168" i="1"/>
  <c r="BP165" i="1"/>
  <c r="BN165" i="1"/>
  <c r="Z165" i="1"/>
  <c r="Z167" i="1" s="1"/>
  <c r="Y181" i="1"/>
  <c r="BP178" i="1"/>
  <c r="BN178" i="1"/>
  <c r="Z178" i="1"/>
  <c r="Y185" i="1"/>
  <c r="BP196" i="1"/>
  <c r="BN196" i="1"/>
  <c r="Z196" i="1"/>
  <c r="BP200" i="1"/>
  <c r="BN200" i="1"/>
  <c r="Z200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Y271" i="1"/>
  <c r="BP267" i="1"/>
  <c r="BN267" i="1"/>
  <c r="Z267" i="1"/>
  <c r="F9" i="1"/>
  <c r="J9" i="1"/>
  <c r="BP87" i="1"/>
  <c r="BN87" i="1"/>
  <c r="Z87" i="1"/>
  <c r="BP95" i="1"/>
  <c r="BN95" i="1"/>
  <c r="Z95" i="1"/>
  <c r="BP103" i="1"/>
  <c r="BN103" i="1"/>
  <c r="Z103" i="1"/>
  <c r="Y105" i="1"/>
  <c r="E671" i="1"/>
  <c r="Y111" i="1"/>
  <c r="BP108" i="1"/>
  <c r="BN108" i="1"/>
  <c r="Z108" i="1"/>
  <c r="Z111" i="1" s="1"/>
  <c r="BP116" i="1"/>
  <c r="BN116" i="1"/>
  <c r="Z116" i="1"/>
  <c r="BP126" i="1"/>
  <c r="BN126" i="1"/>
  <c r="Z126" i="1"/>
  <c r="BP134" i="1"/>
  <c r="BN134" i="1"/>
  <c r="Z134" i="1"/>
  <c r="BP142" i="1"/>
  <c r="BN142" i="1"/>
  <c r="Z142" i="1"/>
  <c r="Y146" i="1"/>
  <c r="BP150" i="1"/>
  <c r="BN150" i="1"/>
  <c r="Z150" i="1"/>
  <c r="Y152" i="1"/>
  <c r="G671" i="1"/>
  <c r="Y158" i="1"/>
  <c r="BP155" i="1"/>
  <c r="BN155" i="1"/>
  <c r="Z155" i="1"/>
  <c r="Z157" i="1" s="1"/>
  <c r="BP176" i="1"/>
  <c r="BN176" i="1"/>
  <c r="Z176" i="1"/>
  <c r="Z180" i="1" s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BP219" i="1"/>
  <c r="BN219" i="1"/>
  <c r="Z219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Y290" i="1"/>
  <c r="Y295" i="1"/>
  <c r="Y302" i="1"/>
  <c r="Y311" i="1"/>
  <c r="Y339" i="1"/>
  <c r="Y344" i="1"/>
  <c r="Y348" i="1"/>
  <c r="Y365" i="1"/>
  <c r="Y373" i="1"/>
  <c r="Y381" i="1"/>
  <c r="Y387" i="1"/>
  <c r="Y394" i="1"/>
  <c r="BP398" i="1"/>
  <c r="BN398" i="1"/>
  <c r="Z398" i="1"/>
  <c r="Z400" i="1" s="1"/>
  <c r="BP417" i="1"/>
  <c r="BN417" i="1"/>
  <c r="Z417" i="1"/>
  <c r="BP421" i="1"/>
  <c r="BN421" i="1"/>
  <c r="Z421" i="1"/>
  <c r="BP425" i="1"/>
  <c r="BN425" i="1"/>
  <c r="Z425" i="1"/>
  <c r="BP447" i="1"/>
  <c r="BN447" i="1"/>
  <c r="Z447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Y544" i="1"/>
  <c r="BP555" i="1"/>
  <c r="BN555" i="1"/>
  <c r="Z555" i="1"/>
  <c r="Y565" i="1"/>
  <c r="BP559" i="1"/>
  <c r="BN559" i="1"/>
  <c r="Z559" i="1"/>
  <c r="BP563" i="1"/>
  <c r="BN563" i="1"/>
  <c r="Z563" i="1"/>
  <c r="T671" i="1"/>
  <c r="H671" i="1"/>
  <c r="Y173" i="1"/>
  <c r="J671" i="1"/>
  <c r="Y208" i="1"/>
  <c r="L671" i="1"/>
  <c r="Y272" i="1"/>
  <c r="M671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Z342" i="1"/>
  <c r="Z343" i="1" s="1"/>
  <c r="BN342" i="1"/>
  <c r="BP342" i="1"/>
  <c r="Z346" i="1"/>
  <c r="BN346" i="1"/>
  <c r="BP346" i="1"/>
  <c r="U671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Z377" i="1"/>
  <c r="BN377" i="1"/>
  <c r="Z379" i="1"/>
  <c r="BN379" i="1"/>
  <c r="Z385" i="1"/>
  <c r="BN385" i="1"/>
  <c r="Z390" i="1"/>
  <c r="BN390" i="1"/>
  <c r="BP390" i="1"/>
  <c r="Z391" i="1"/>
  <c r="BN391" i="1"/>
  <c r="Y401" i="1"/>
  <c r="Y400" i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Y454" i="1"/>
  <c r="X671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1" i="1"/>
  <c r="BN481" i="1"/>
  <c r="Z481" i="1"/>
  <c r="BP484" i="1"/>
  <c r="BN484" i="1"/>
  <c r="Z484" i="1"/>
  <c r="BP487" i="1"/>
  <c r="BN487" i="1"/>
  <c r="Z487" i="1"/>
  <c r="BP490" i="1"/>
  <c r="BN490" i="1"/>
  <c r="Z490" i="1"/>
  <c r="BP494" i="1"/>
  <c r="BN494" i="1"/>
  <c r="Z494" i="1"/>
  <c r="BP499" i="1"/>
  <c r="BN499" i="1"/>
  <c r="Z499" i="1"/>
  <c r="BP502" i="1"/>
  <c r="BN502" i="1"/>
  <c r="Z502" i="1"/>
  <c r="Y504" i="1"/>
  <c r="Y509" i="1"/>
  <c r="BP506" i="1"/>
  <c r="BN506" i="1"/>
  <c r="Z506" i="1"/>
  <c r="Z508" i="1" s="1"/>
  <c r="Y508" i="1"/>
  <c r="BP575" i="1"/>
  <c r="BN575" i="1"/>
  <c r="Z575" i="1"/>
  <c r="BP579" i="1"/>
  <c r="BN579" i="1"/>
  <c r="Z579" i="1"/>
  <c r="Y583" i="1"/>
  <c r="BP587" i="1"/>
  <c r="BN587" i="1"/>
  <c r="Z587" i="1"/>
  <c r="Z589" i="1" s="1"/>
  <c r="Y589" i="1"/>
  <c r="V671" i="1"/>
  <c r="Y406" i="1"/>
  <c r="W671" i="1"/>
  <c r="Y428" i="1"/>
  <c r="BP451" i="1"/>
  <c r="BN451" i="1"/>
  <c r="Z451" i="1"/>
  <c r="Y458" i="1"/>
  <c r="Y466" i="1"/>
  <c r="BP465" i="1"/>
  <c r="BN465" i="1"/>
  <c r="Z465" i="1"/>
  <c r="Y503" i="1"/>
  <c r="BP479" i="1"/>
  <c r="BN479" i="1"/>
  <c r="Z479" i="1"/>
  <c r="BP482" i="1"/>
  <c r="BN482" i="1"/>
  <c r="Z482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1" i="1"/>
  <c r="BN501" i="1"/>
  <c r="Z501" i="1"/>
  <c r="BP512" i="1"/>
  <c r="BN512" i="1"/>
  <c r="Z512" i="1"/>
  <c r="Z513" i="1" s="1"/>
  <c r="Y514" i="1"/>
  <c r="Z671" i="1"/>
  <c r="Y518" i="1"/>
  <c r="BP517" i="1"/>
  <c r="BN517" i="1"/>
  <c r="Z517" i="1"/>
  <c r="Z518" i="1" s="1"/>
  <c r="Y519" i="1"/>
  <c r="BP522" i="1"/>
  <c r="BN522" i="1"/>
  <c r="Z522" i="1"/>
  <c r="BP525" i="1"/>
  <c r="BN525" i="1"/>
  <c r="Z525" i="1"/>
  <c r="BP542" i="1"/>
  <c r="BN542" i="1"/>
  <c r="Z542" i="1"/>
  <c r="BP557" i="1"/>
  <c r="BN557" i="1"/>
  <c r="Z557" i="1"/>
  <c r="BP561" i="1"/>
  <c r="BN561" i="1"/>
  <c r="Z561" i="1"/>
  <c r="BP569" i="1"/>
  <c r="BN569" i="1"/>
  <c r="Z569" i="1"/>
  <c r="Z571" i="1" s="1"/>
  <c r="Y584" i="1"/>
  <c r="BP577" i="1"/>
  <c r="BN577" i="1"/>
  <c r="Z577" i="1"/>
  <c r="BP581" i="1"/>
  <c r="BN581" i="1"/>
  <c r="Z581" i="1"/>
  <c r="Y590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Z647" i="1" s="1"/>
  <c r="AD671" i="1"/>
  <c r="Z606" i="1" l="1"/>
  <c r="Z466" i="1"/>
  <c r="Z394" i="1"/>
  <c r="Z387" i="1"/>
  <c r="Z348" i="1"/>
  <c r="Z311" i="1"/>
  <c r="Z301" i="1"/>
  <c r="Z151" i="1"/>
  <c r="Z146" i="1"/>
  <c r="Z89" i="1"/>
  <c r="Z162" i="1"/>
  <c r="Z613" i="1"/>
  <c r="Z528" i="1"/>
  <c r="Z372" i="1"/>
  <c r="Z289" i="1"/>
  <c r="Z565" i="1"/>
  <c r="Y665" i="1"/>
  <c r="Y663" i="1"/>
  <c r="Y664" i="1" s="1"/>
  <c r="Y662" i="1"/>
  <c r="Z73" i="1"/>
  <c r="Z583" i="1"/>
  <c r="Z365" i="1"/>
  <c r="Z427" i="1"/>
  <c r="Z271" i="1"/>
  <c r="Z224" i="1"/>
  <c r="Z98" i="1"/>
  <c r="Z623" i="1"/>
  <c r="Z437" i="1"/>
  <c r="Z503" i="1"/>
  <c r="Z453" i="1"/>
  <c r="Z381" i="1"/>
  <c r="Z238" i="1"/>
  <c r="Z246" i="1"/>
  <c r="Z120" i="1"/>
  <c r="Z80" i="1"/>
  <c r="Y661" i="1"/>
  <c r="X664" i="1"/>
  <c r="Z634" i="1"/>
  <c r="Z544" i="1"/>
  <c r="Z202" i="1"/>
  <c r="Z258" i="1"/>
  <c r="Z136" i="1"/>
  <c r="Z129" i="1"/>
  <c r="Z104" i="1"/>
  <c r="Z666" i="1" l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<sst xmlns="http://schemas.openxmlformats.org/spreadsheetml/2006/main" count="3120" uniqueCount="1074">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</sst>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6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4" customWidth="1"/>
    <col min="19" max="19" width="6.140625" style="764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4" customWidth="1"/>
    <col min="25" max="25" width="11" style="764" customWidth="1"/>
    <col min="26" max="26" width="10" style="764" customWidth="1"/>
    <col min="27" max="27" width="11.5703125" style="764" customWidth="1"/>
    <col min="28" max="28" width="10.42578125" style="764" customWidth="1"/>
    <col min="29" max="29" width="30" style="764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4" customWidth="1"/>
    <col min="34" max="35" width="9.140625" style="764" customWidth="1"/>
    <col min="36" max="16384" width="9.140625" style="764"/>
  </cols>
  <sheetData>
    <row r="1" spans="1:32" s="768" customFormat="1" ht="45" customHeight="1" x14ac:dyDescent="0.2">
      <c r="A1" s="40"/>
      <c r="B1" s="40"/>
      <c r="C1" s="40"/>
      <c r="D1" s="1129" t="s">
        <v>0</v>
      </c>
      <c r="E1" s="856"/>
      <c r="F1" s="856"/>
      <c r="G1" s="11" t="s">
        <v>1</v>
      </c>
      <c r="H1" s="1129" t="s">
        <v>2</v>
      </c>
      <c r="I1" s="856"/>
      <c r="J1" s="856"/>
      <c r="K1" s="856"/>
      <c r="L1" s="856"/>
      <c r="M1" s="856"/>
      <c r="N1" s="856"/>
      <c r="O1" s="856"/>
      <c r="P1" s="856"/>
      <c r="Q1" s="856"/>
      <c r="R1" s="1190" t="s">
        <v>3</v>
      </c>
      <c r="S1" s="856"/>
      <c r="T1" s="856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8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5"/>
      <c r="Y2" s="15"/>
      <c r="Z2" s="15"/>
      <c r="AA2" s="15"/>
      <c r="AB2" s="50"/>
      <c r="AC2" s="50"/>
      <c r="AD2" s="50"/>
      <c r="AE2" s="50"/>
    </row>
    <row r="3" spans="1:32" s="768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2"/>
      <c r="Q3" s="792"/>
      <c r="R3" s="792"/>
      <c r="S3" s="792"/>
      <c r="T3" s="792"/>
      <c r="U3" s="792"/>
      <c r="V3" s="792"/>
      <c r="W3" s="792"/>
      <c r="X3" s="15"/>
      <c r="Y3" s="15"/>
      <c r="Z3" s="15"/>
      <c r="AA3" s="15"/>
      <c r="AB3" s="50"/>
      <c r="AC3" s="50"/>
      <c r="AD3" s="50"/>
      <c r="AE3" s="50"/>
    </row>
    <row r="4" spans="1:32" s="768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8" customFormat="1" ht="23.45" customHeight="1" x14ac:dyDescent="0.2">
      <c r="A5" s="1097" t="s">
        <v>8</v>
      </c>
      <c r="B5" s="824"/>
      <c r="C5" s="798"/>
      <c r="D5" s="935"/>
      <c r="E5" s="937"/>
      <c r="F5" s="864" t="s">
        <v>9</v>
      </c>
      <c r="G5" s="798"/>
      <c r="H5" s="935"/>
      <c r="I5" s="936"/>
      <c r="J5" s="936"/>
      <c r="K5" s="936"/>
      <c r="L5" s="936"/>
      <c r="M5" s="937"/>
      <c r="N5" s="57"/>
      <c r="P5" s="23" t="s">
        <v>10</v>
      </c>
      <c r="Q5" s="826">
        <v>45637</v>
      </c>
      <c r="R5" s="827"/>
      <c r="T5" s="1057" t="s">
        <v>11</v>
      </c>
      <c r="U5" s="1025"/>
      <c r="V5" s="1060" t="s">
        <v>12</v>
      </c>
      <c r="W5" s="827"/>
      <c r="AB5" s="50"/>
      <c r="AC5" s="50"/>
      <c r="AD5" s="50"/>
      <c r="AE5" s="50"/>
    </row>
    <row r="6" spans="1:32" s="768" customFormat="1" ht="24" customHeight="1" x14ac:dyDescent="0.2">
      <c r="A6" s="1097" t="s">
        <v>13</v>
      </c>
      <c r="B6" s="824"/>
      <c r="C6" s="798"/>
      <c r="D6" s="938" t="s">
        <v>14</v>
      </c>
      <c r="E6" s="939"/>
      <c r="F6" s="939"/>
      <c r="G6" s="939"/>
      <c r="H6" s="939"/>
      <c r="I6" s="939"/>
      <c r="J6" s="939"/>
      <c r="K6" s="939"/>
      <c r="L6" s="939"/>
      <c r="M6" s="827"/>
      <c r="N6" s="58"/>
      <c r="P6" s="23" t="s">
        <v>15</v>
      </c>
      <c r="Q6" s="836" t="str">
        <f>IF(Q5=0," ",CHOOSE(WEEKDAY(Q5,2),"Понедельник","Вторник","Среда","Четверг","Пятница","Суббота","Воскресенье"))</f>
        <v>Среда</v>
      </c>
      <c r="R6" s="785"/>
      <c r="T6" s="1044" t="s">
        <v>16</v>
      </c>
      <c r="U6" s="1025"/>
      <c r="V6" s="951" t="s">
        <v>17</v>
      </c>
      <c r="W6" s="952"/>
      <c r="AB6" s="50"/>
      <c r="AC6" s="50"/>
      <c r="AD6" s="50"/>
      <c r="AE6" s="50"/>
    </row>
    <row r="7" spans="1:32" s="768" customFormat="1" ht="21.75" hidden="1" customHeight="1" x14ac:dyDescent="0.2">
      <c r="A7" s="54"/>
      <c r="B7" s="54"/>
      <c r="C7" s="54"/>
      <c r="D7" s="1176" t="str">
        <f>IFERROR(VLOOKUP(DeliveryAddress,Table,3,0),1)</f>
        <v>1</v>
      </c>
      <c r="E7" s="1177"/>
      <c r="F7" s="1177"/>
      <c r="G7" s="1177"/>
      <c r="H7" s="1177"/>
      <c r="I7" s="1177"/>
      <c r="J7" s="1177"/>
      <c r="K7" s="1177"/>
      <c r="L7" s="1177"/>
      <c r="M7" s="1064"/>
      <c r="N7" s="59"/>
      <c r="P7" s="23"/>
      <c r="Q7" s="41"/>
      <c r="R7" s="41"/>
      <c r="T7" s="792"/>
      <c r="U7" s="1025"/>
      <c r="V7" s="953"/>
      <c r="W7" s="954"/>
      <c r="AB7" s="50"/>
      <c r="AC7" s="50"/>
      <c r="AD7" s="50"/>
      <c r="AE7" s="50"/>
    </row>
    <row r="8" spans="1:32" s="768" customFormat="1" ht="25.5" customHeight="1" x14ac:dyDescent="0.2">
      <c r="A8" s="790" t="s">
        <v>18</v>
      </c>
      <c r="B8" s="788"/>
      <c r="C8" s="789"/>
      <c r="D8" s="1165" t="s">
        <v>19</v>
      </c>
      <c r="E8" s="1166"/>
      <c r="F8" s="1166"/>
      <c r="G8" s="1166"/>
      <c r="H8" s="1166"/>
      <c r="I8" s="1166"/>
      <c r="J8" s="1166"/>
      <c r="K8" s="1166"/>
      <c r="L8" s="1166"/>
      <c r="M8" s="1167"/>
      <c r="N8" s="60"/>
      <c r="P8" s="23" t="s">
        <v>20</v>
      </c>
      <c r="Q8" s="1063">
        <v>0.5</v>
      </c>
      <c r="R8" s="1064"/>
      <c r="T8" s="792"/>
      <c r="U8" s="1025"/>
      <c r="V8" s="953"/>
      <c r="W8" s="954"/>
      <c r="AB8" s="50"/>
      <c r="AC8" s="50"/>
      <c r="AD8" s="50"/>
      <c r="AE8" s="50"/>
    </row>
    <row r="9" spans="1:32" s="768" customFormat="1" ht="39.950000000000003" customHeight="1" x14ac:dyDescent="0.2">
      <c r="A9" s="8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882"/>
      <c r="E9" s="883"/>
      <c r="F9" s="8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1012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10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71"/>
      <c r="P9" s="25" t="s">
        <v>21</v>
      </c>
      <c r="Q9" s="1104"/>
      <c r="R9" s="869"/>
      <c r="T9" s="792"/>
      <c r="U9" s="1025"/>
      <c r="V9" s="955"/>
      <c r="W9" s="956"/>
      <c r="X9" s="42"/>
      <c r="Y9" s="42"/>
      <c r="Z9" s="42"/>
      <c r="AA9" s="42"/>
      <c r="AB9" s="50"/>
      <c r="AC9" s="50"/>
      <c r="AD9" s="50"/>
      <c r="AE9" s="50"/>
    </row>
    <row r="10" spans="1:32" s="768" customFormat="1" ht="26.45" customHeight="1" x14ac:dyDescent="0.2">
      <c r="A10" s="8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882"/>
      <c r="E10" s="883"/>
      <c r="F10" s="8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969" t="str">
        <f>IFERROR(VLOOKUP($D$10,Proxy,2,FALSE),"")</f>
        <v/>
      </c>
      <c r="I10" s="792"/>
      <c r="J10" s="792"/>
      <c r="K10" s="792"/>
      <c r="L10" s="792"/>
      <c r="M10" s="792"/>
      <c r="N10" s="770"/>
      <c r="P10" s="25" t="s">
        <v>22</v>
      </c>
      <c r="Q10" s="1045"/>
      <c r="R10" s="1046"/>
      <c r="U10" s="23" t="s">
        <v>23</v>
      </c>
      <c r="V10" s="1185" t="s">
        <v>24</v>
      </c>
      <c r="W10" s="952"/>
      <c r="X10" s="43"/>
      <c r="Y10" s="43"/>
      <c r="Z10" s="43"/>
      <c r="AA10" s="43"/>
      <c r="AB10" s="50"/>
      <c r="AC10" s="50"/>
      <c r="AD10" s="50"/>
      <c r="AE10" s="50"/>
    </row>
    <row r="11" spans="1:32" s="768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7"/>
      <c r="R11" s="827"/>
      <c r="U11" s="23" t="s">
        <v>27</v>
      </c>
      <c r="V11" s="868" t="s">
        <v>28</v>
      </c>
      <c r="W11" s="869"/>
      <c r="X11" s="44"/>
      <c r="Y11" s="44"/>
      <c r="Z11" s="44"/>
      <c r="AA11" s="44"/>
      <c r="AB11" s="50"/>
      <c r="AC11" s="50"/>
      <c r="AD11" s="50"/>
      <c r="AE11" s="50"/>
    </row>
    <row r="12" spans="1:32" s="768" customFormat="1" ht="18.600000000000001" customHeight="1" x14ac:dyDescent="0.2">
      <c r="A12" s="1023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798"/>
      <c r="N12" s="61"/>
      <c r="P12" s="23" t="s">
        <v>30</v>
      </c>
      <c r="Q12" s="1063"/>
      <c r="R12" s="1064"/>
      <c r="S12" s="22"/>
      <c r="U12" s="23"/>
      <c r="V12" s="856"/>
      <c r="W12" s="792"/>
      <c r="AB12" s="50"/>
      <c r="AC12" s="50"/>
      <c r="AD12" s="50"/>
      <c r="AE12" s="50"/>
    </row>
    <row r="13" spans="1:32" s="768" customFormat="1" ht="23.25" customHeight="1" x14ac:dyDescent="0.2">
      <c r="A13" s="1023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798"/>
      <c r="N13" s="61"/>
      <c r="O13" s="25"/>
      <c r="P13" s="25" t="s">
        <v>32</v>
      </c>
      <c r="Q13" s="868"/>
      <c r="R13" s="869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8" customFormat="1" ht="18.600000000000001" customHeight="1" x14ac:dyDescent="0.2">
      <c r="A14" s="1023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798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8" customFormat="1" ht="22.5" customHeight="1" x14ac:dyDescent="0.2">
      <c r="A15" s="1028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798"/>
      <c r="N15" s="62"/>
      <c r="P15" s="1091" t="s">
        <v>35</v>
      </c>
      <c r="Q15" s="856"/>
      <c r="R15" s="856"/>
      <c r="S15" s="856"/>
      <c r="T15" s="856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92"/>
      <c r="Q16" s="1092"/>
      <c r="R16" s="1092"/>
      <c r="S16" s="1092"/>
      <c r="T16" s="1092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77" t="s">
        <v>36</v>
      </c>
      <c r="B17" s="777" t="s">
        <v>37</v>
      </c>
      <c r="C17" s="1081" t="s">
        <v>38</v>
      </c>
      <c r="D17" s="777" t="s">
        <v>39</v>
      </c>
      <c r="E17" s="811"/>
      <c r="F17" s="777" t="s">
        <v>40</v>
      </c>
      <c r="G17" s="777" t="s">
        <v>41</v>
      </c>
      <c r="H17" s="777" t="s">
        <v>42</v>
      </c>
      <c r="I17" s="777" t="s">
        <v>43</v>
      </c>
      <c r="J17" s="777" t="s">
        <v>44</v>
      </c>
      <c r="K17" s="777" t="s">
        <v>45</v>
      </c>
      <c r="L17" s="777" t="s">
        <v>46</v>
      </c>
      <c r="M17" s="777" t="s">
        <v>47</v>
      </c>
      <c r="N17" s="777" t="s">
        <v>48</v>
      </c>
      <c r="O17" s="777" t="s">
        <v>49</v>
      </c>
      <c r="P17" s="777" t="s">
        <v>50</v>
      </c>
      <c r="Q17" s="1133"/>
      <c r="R17" s="1133"/>
      <c r="S17" s="1133"/>
      <c r="T17" s="811"/>
      <c r="U17" s="797" t="s">
        <v>51</v>
      </c>
      <c r="V17" s="798"/>
      <c r="W17" s="777" t="s">
        <v>52</v>
      </c>
      <c r="X17" s="777" t="s">
        <v>53</v>
      </c>
      <c r="Y17" s="795" t="s">
        <v>54</v>
      </c>
      <c r="Z17" s="978" t="s">
        <v>55</v>
      </c>
      <c r="AA17" s="858" t="s">
        <v>56</v>
      </c>
      <c r="AB17" s="858" t="s">
        <v>57</v>
      </c>
      <c r="AC17" s="858" t="s">
        <v>58</v>
      </c>
      <c r="AD17" s="858" t="s">
        <v>59</v>
      </c>
      <c r="AE17" s="859"/>
      <c r="AF17" s="860"/>
      <c r="AG17" s="65"/>
      <c r="BD17" s="64" t="s">
        <v>60</v>
      </c>
    </row>
    <row r="18" spans="1:68" ht="14.25" customHeight="1" x14ac:dyDescent="0.2">
      <c r="A18" s="778"/>
      <c r="B18" s="778"/>
      <c r="C18" s="778"/>
      <c r="D18" s="812"/>
      <c r="E18" s="813"/>
      <c r="F18" s="778"/>
      <c r="G18" s="778"/>
      <c r="H18" s="778"/>
      <c r="I18" s="778"/>
      <c r="J18" s="778"/>
      <c r="K18" s="778"/>
      <c r="L18" s="778"/>
      <c r="M18" s="778"/>
      <c r="N18" s="778"/>
      <c r="O18" s="778"/>
      <c r="P18" s="812"/>
      <c r="Q18" s="1134"/>
      <c r="R18" s="1134"/>
      <c r="S18" s="1134"/>
      <c r="T18" s="813"/>
      <c r="U18" s="765" t="s">
        <v>61</v>
      </c>
      <c r="V18" s="765" t="s">
        <v>62</v>
      </c>
      <c r="W18" s="778"/>
      <c r="X18" s="778"/>
      <c r="Y18" s="796"/>
      <c r="Z18" s="979"/>
      <c r="AA18" s="967"/>
      <c r="AB18" s="967"/>
      <c r="AC18" s="967"/>
      <c r="AD18" s="861"/>
      <c r="AE18" s="862"/>
      <c r="AF18" s="863"/>
      <c r="AG18" s="65"/>
      <c r="BD18" s="64"/>
    </row>
    <row r="19" spans="1:68" ht="27.75" hidden="1" customHeight="1" x14ac:dyDescent="0.2">
      <c r="A19" s="804" t="s">
        <v>63</v>
      </c>
      <c r="B19" s="805"/>
      <c r="C19" s="805"/>
      <c r="D19" s="805"/>
      <c r="E19" s="805"/>
      <c r="F19" s="805"/>
      <c r="G19" s="805"/>
      <c r="H19" s="805"/>
      <c r="I19" s="805"/>
      <c r="J19" s="805"/>
      <c r="K19" s="805"/>
      <c r="L19" s="805"/>
      <c r="M19" s="805"/>
      <c r="N19" s="805"/>
      <c r="O19" s="805"/>
      <c r="P19" s="805"/>
      <c r="Q19" s="805"/>
      <c r="R19" s="805"/>
      <c r="S19" s="805"/>
      <c r="T19" s="805"/>
      <c r="U19" s="805"/>
      <c r="V19" s="805"/>
      <c r="W19" s="805"/>
      <c r="X19" s="805"/>
      <c r="Y19" s="805"/>
      <c r="Z19" s="805"/>
      <c r="AA19" s="47"/>
      <c r="AB19" s="47"/>
      <c r="AC19" s="47"/>
    </row>
    <row r="20" spans="1:68" ht="16.5" hidden="1" customHeight="1" x14ac:dyDescent="0.25">
      <c r="A20" s="800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66"/>
      <c r="AB20" s="766"/>
      <c r="AC20" s="766"/>
    </row>
    <row r="21" spans="1:68" ht="14.25" hidden="1" customHeight="1" x14ac:dyDescent="0.25">
      <c r="A21" s="808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67"/>
      <c r="AB21" s="767"/>
      <c r="AC21" s="767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4">
        <v>4680115885004</v>
      </c>
      <c r="E22" s="785"/>
      <c r="F22" s="772">
        <v>0.16</v>
      </c>
      <c r="G22" s="31">
        <v>10</v>
      </c>
      <c r="H22" s="772">
        <v>1.6</v>
      </c>
      <c r="I22" s="772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3"/>
      <c r="V22" s="33"/>
      <c r="W22" s="34" t="s">
        <v>69</v>
      </c>
      <c r="X22" s="773">
        <v>0</v>
      </c>
      <c r="Y22" s="774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87" t="s">
        <v>71</v>
      </c>
      <c r="Q23" s="788"/>
      <c r="R23" s="788"/>
      <c r="S23" s="788"/>
      <c r="T23" s="788"/>
      <c r="U23" s="788"/>
      <c r="V23" s="789"/>
      <c r="W23" s="36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87" t="s">
        <v>71</v>
      </c>
      <c r="Q24" s="788"/>
      <c r="R24" s="788"/>
      <c r="S24" s="788"/>
      <c r="T24" s="788"/>
      <c r="U24" s="788"/>
      <c r="V24" s="789"/>
      <c r="W24" s="36" t="s">
        <v>69</v>
      </c>
      <c r="X24" s="775">
        <f>IFERROR(SUM(X22:X22),"0")</f>
        <v>0</v>
      </c>
      <c r="Y24" s="775">
        <f>IFERROR(SUM(Y22:Y22),"0")</f>
        <v>0</v>
      </c>
      <c r="Z24" s="36"/>
      <c r="AA24" s="776"/>
      <c r="AB24" s="776"/>
      <c r="AC24" s="776"/>
    </row>
    <row r="25" spans="1:68" ht="14.25" hidden="1" customHeight="1" x14ac:dyDescent="0.25">
      <c r="A25" s="808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67"/>
      <c r="AB25" s="767"/>
      <c r="AC25" s="767"/>
    </row>
    <row r="26" spans="1:68" ht="37.5" hidden="1" customHeight="1" x14ac:dyDescent="0.25">
      <c r="A26" s="53" t="s">
        <v>74</v>
      </c>
      <c r="B26" s="53" t="s">
        <v>75</v>
      </c>
      <c r="C26" s="30">
        <v>4301051865</v>
      </c>
      <c r="D26" s="784">
        <v>4680115885912</v>
      </c>
      <c r="E26" s="785"/>
      <c r="F26" s="772">
        <v>0.3</v>
      </c>
      <c r="G26" s="31">
        <v>6</v>
      </c>
      <c r="H26" s="772">
        <v>1.8</v>
      </c>
      <c r="I26" s="772">
        <v>3.2</v>
      </c>
      <c r="J26" s="31">
        <v>156</v>
      </c>
      <c r="K26" s="31" t="s">
        <v>76</v>
      </c>
      <c r="L26" s="31"/>
      <c r="M26" s="32" t="s">
        <v>68</v>
      </c>
      <c r="N26" s="32"/>
      <c r="O26" s="31">
        <v>40</v>
      </c>
      <c r="P26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2"/>
      <c r="R26" s="782"/>
      <c r="S26" s="782"/>
      <c r="T26" s="783"/>
      <c r="U26" s="33"/>
      <c r="V26" s="33"/>
      <c r="W26" s="34" t="s">
        <v>69</v>
      </c>
      <c r="X26" s="773">
        <v>0</v>
      </c>
      <c r="Y26" s="774">
        <f t="shared" ref="Y26:Y35" si="0">IFERROR(IF(X26="",0,CEILING((X26/$H26),1)*$H26),"")</f>
        <v>0</v>
      </c>
      <c r="Z26" s="35" t="str">
        <f t="shared" ref="Z26:Z35" si="1">IFERROR(IF(Y26=0,"",ROUNDUP(Y26/H26,0)*0.00753),"")</f>
        <v/>
      </c>
      <c r="AA26" s="55"/>
      <c r="AB26" s="56"/>
      <c r="AC26" s="69" t="s">
        <v>77</v>
      </c>
      <c r="AG26" s="63"/>
      <c r="AJ26" s="66"/>
      <c r="AK26" s="66">
        <v>0</v>
      </c>
      <c r="BB26" s="70" t="s">
        <v>1</v>
      </c>
      <c r="BM26" s="63">
        <f t="shared" ref="BM26:BM35" si="2">IFERROR(X26*I26/H26,"0")</f>
        <v>0</v>
      </c>
      <c r="BN26" s="63">
        <f t="shared" ref="BN26:BN35" si="3">IFERROR(Y26*I26/H26,"0")</f>
        <v>0</v>
      </c>
      <c r="BO26" s="63">
        <f t="shared" ref="BO26:BO35" si="4">IFERROR(1/J26*(X26/H26),"0")</f>
        <v>0</v>
      </c>
      <c r="BP26" s="63">
        <f t="shared" ref="BP26:BP35" si="5">IFERROR(1/J26*(Y26/H26),"0")</f>
        <v>0</v>
      </c>
    </row>
    <row r="27" spans="1:68" ht="37.5" hidden="1" customHeight="1" x14ac:dyDescent="0.25">
      <c r="A27" s="53" t="s">
        <v>78</v>
      </c>
      <c r="B27" s="53" t="s">
        <v>79</v>
      </c>
      <c r="C27" s="30">
        <v>4301051558</v>
      </c>
      <c r="D27" s="784">
        <v>4607091383881</v>
      </c>
      <c r="E27" s="785"/>
      <c r="F27" s="772">
        <v>0.33</v>
      </c>
      <c r="G27" s="31">
        <v>6</v>
      </c>
      <c r="H27" s="772">
        <v>1.98</v>
      </c>
      <c r="I27" s="772">
        <v>2.246</v>
      </c>
      <c r="J27" s="31">
        <v>156</v>
      </c>
      <c r="K27" s="31" t="s">
        <v>76</v>
      </c>
      <c r="L27" s="31"/>
      <c r="M27" s="32" t="s">
        <v>80</v>
      </c>
      <c r="N27" s="32"/>
      <c r="O27" s="31">
        <v>40</v>
      </c>
      <c r="P27" s="9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2"/>
      <c r="R27" s="782"/>
      <c r="S27" s="782"/>
      <c r="T27" s="783"/>
      <c r="U27" s="33"/>
      <c r="V27" s="33"/>
      <c r="W27" s="34" t="s">
        <v>69</v>
      </c>
      <c r="X27" s="773">
        <v>0</v>
      </c>
      <c r="Y27" s="774">
        <f t="shared" si="0"/>
        <v>0</v>
      </c>
      <c r="Z27" s="35" t="str">
        <f t="shared" si="1"/>
        <v/>
      </c>
      <c r="AA27" s="55"/>
      <c r="AB27" s="56"/>
      <c r="AC27" s="71" t="s">
        <v>77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4">
        <v>4607091388237</v>
      </c>
      <c r="E28" s="785"/>
      <c r="F28" s="772">
        <v>0.42</v>
      </c>
      <c r="G28" s="31">
        <v>6</v>
      </c>
      <c r="H28" s="772">
        <v>2.52</v>
      </c>
      <c r="I28" s="772">
        <v>2.786</v>
      </c>
      <c r="J28" s="31">
        <v>156</v>
      </c>
      <c r="K28" s="31" t="s">
        <v>76</v>
      </c>
      <c r="L28" s="31"/>
      <c r="M28" s="32" t="s">
        <v>68</v>
      </c>
      <c r="N28" s="32"/>
      <c r="O28" s="31">
        <v>40</v>
      </c>
      <c r="P28" s="11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3"/>
      <c r="V28" s="33"/>
      <c r="W28" s="34" t="s">
        <v>69</v>
      </c>
      <c r="X28" s="773">
        <v>0</v>
      </c>
      <c r="Y28" s="774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4">
        <v>4680115886230</v>
      </c>
      <c r="E29" s="785"/>
      <c r="F29" s="772">
        <v>0.3</v>
      </c>
      <c r="G29" s="31">
        <v>6</v>
      </c>
      <c r="H29" s="772">
        <v>1.8</v>
      </c>
      <c r="I29" s="772">
        <v>2.0659999999999998</v>
      </c>
      <c r="J29" s="31">
        <v>156</v>
      </c>
      <c r="K29" s="31" t="s">
        <v>76</v>
      </c>
      <c r="L29" s="31"/>
      <c r="M29" s="32" t="s">
        <v>68</v>
      </c>
      <c r="N29" s="32"/>
      <c r="O29" s="31">
        <v>40</v>
      </c>
      <c r="P29" s="1159" t="s">
        <v>86</v>
      </c>
      <c r="Q29" s="782"/>
      <c r="R29" s="782"/>
      <c r="S29" s="782"/>
      <c r="T29" s="783"/>
      <c r="U29" s="33"/>
      <c r="V29" s="33"/>
      <c r="W29" s="34" t="s">
        <v>69</v>
      </c>
      <c r="X29" s="773">
        <v>0</v>
      </c>
      <c r="Y29" s="774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4">
        <v>4680115886278</v>
      </c>
      <c r="E30" s="785"/>
      <c r="F30" s="772">
        <v>0.3</v>
      </c>
      <c r="G30" s="31">
        <v>6</v>
      </c>
      <c r="H30" s="772">
        <v>1.8</v>
      </c>
      <c r="I30" s="772">
        <v>2.0659999999999998</v>
      </c>
      <c r="J30" s="31">
        <v>156</v>
      </c>
      <c r="K30" s="31" t="s">
        <v>76</v>
      </c>
      <c r="L30" s="31"/>
      <c r="M30" s="32" t="s">
        <v>68</v>
      </c>
      <c r="N30" s="32"/>
      <c r="O30" s="31">
        <v>40</v>
      </c>
      <c r="P30" s="1198" t="s">
        <v>90</v>
      </c>
      <c r="Q30" s="782"/>
      <c r="R30" s="782"/>
      <c r="S30" s="782"/>
      <c r="T30" s="783"/>
      <c r="U30" s="33"/>
      <c r="V30" s="33"/>
      <c r="W30" s="34" t="s">
        <v>69</v>
      </c>
      <c r="X30" s="773">
        <v>0</v>
      </c>
      <c r="Y30" s="774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4301051783</v>
      </c>
      <c r="D31" s="784">
        <v>4680115881990</v>
      </c>
      <c r="E31" s="785"/>
      <c r="F31" s="772">
        <v>0.42</v>
      </c>
      <c r="G31" s="31">
        <v>6</v>
      </c>
      <c r="H31" s="772">
        <v>2.52</v>
      </c>
      <c r="I31" s="772">
        <v>2.786</v>
      </c>
      <c r="J31" s="31">
        <v>156</v>
      </c>
      <c r="K31" s="31" t="s">
        <v>76</v>
      </c>
      <c r="L31" s="31"/>
      <c r="M31" s="32" t="s">
        <v>68</v>
      </c>
      <c r="N31" s="32"/>
      <c r="O31" s="31">
        <v>40</v>
      </c>
      <c r="P31" s="116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2"/>
      <c r="R31" s="782"/>
      <c r="S31" s="782"/>
      <c r="T31" s="783"/>
      <c r="U31" s="33"/>
      <c r="V31" s="33"/>
      <c r="W31" s="34" t="s">
        <v>69</v>
      </c>
      <c r="X31" s="773">
        <v>0</v>
      </c>
      <c r="Y31" s="774">
        <f t="shared" si="0"/>
        <v>0</v>
      </c>
      <c r="Z31" s="35" t="str">
        <f t="shared" si="1"/>
        <v/>
      </c>
      <c r="AA31" s="55"/>
      <c r="AB31" s="56"/>
      <c r="AC31" s="79" t="s">
        <v>94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95</v>
      </c>
      <c r="B32" s="53" t="s">
        <v>96</v>
      </c>
      <c r="C32" s="30">
        <v>4301051909</v>
      </c>
      <c r="D32" s="784">
        <v>4680115886247</v>
      </c>
      <c r="E32" s="785"/>
      <c r="F32" s="772">
        <v>0.3</v>
      </c>
      <c r="G32" s="31">
        <v>6</v>
      </c>
      <c r="H32" s="772">
        <v>1.8</v>
      </c>
      <c r="I32" s="772">
        <v>2.0659999999999998</v>
      </c>
      <c r="J32" s="31">
        <v>156</v>
      </c>
      <c r="K32" s="31" t="s">
        <v>76</v>
      </c>
      <c r="L32" s="31"/>
      <c r="M32" s="32" t="s">
        <v>68</v>
      </c>
      <c r="N32" s="32"/>
      <c r="O32" s="31">
        <v>40</v>
      </c>
      <c r="P32" s="1145" t="s">
        <v>97</v>
      </c>
      <c r="Q32" s="782"/>
      <c r="R32" s="782"/>
      <c r="S32" s="782"/>
      <c r="T32" s="783"/>
      <c r="U32" s="33"/>
      <c r="V32" s="33"/>
      <c r="W32" s="34" t="s">
        <v>69</v>
      </c>
      <c r="X32" s="773">
        <v>0</v>
      </c>
      <c r="Y32" s="774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4">
        <v>4680115885905</v>
      </c>
      <c r="E33" s="785"/>
      <c r="F33" s="772">
        <v>0.3</v>
      </c>
      <c r="G33" s="31">
        <v>6</v>
      </c>
      <c r="H33" s="772">
        <v>1.8</v>
      </c>
      <c r="I33" s="772">
        <v>3.2</v>
      </c>
      <c r="J33" s="31">
        <v>156</v>
      </c>
      <c r="K33" s="31" t="s">
        <v>76</v>
      </c>
      <c r="L33" s="31"/>
      <c r="M33" s="32" t="s">
        <v>68</v>
      </c>
      <c r="N33" s="32"/>
      <c r="O33" s="31">
        <v>40</v>
      </c>
      <c r="P33" s="9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3"/>
      <c r="V33" s="33"/>
      <c r="W33" s="34" t="s">
        <v>69</v>
      </c>
      <c r="X33" s="773">
        <v>0</v>
      </c>
      <c r="Y33" s="774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27" hidden="1" customHeight="1" x14ac:dyDescent="0.25">
      <c r="A34" s="53" t="s">
        <v>102</v>
      </c>
      <c r="B34" s="53" t="s">
        <v>103</v>
      </c>
      <c r="C34" s="30">
        <v>4301051593</v>
      </c>
      <c r="D34" s="784">
        <v>4607091383911</v>
      </c>
      <c r="E34" s="785"/>
      <c r="F34" s="772">
        <v>0.33</v>
      </c>
      <c r="G34" s="31">
        <v>6</v>
      </c>
      <c r="H34" s="772">
        <v>1.98</v>
      </c>
      <c r="I34" s="772">
        <v>2.246</v>
      </c>
      <c r="J34" s="31">
        <v>156</v>
      </c>
      <c r="K34" s="31" t="s">
        <v>76</v>
      </c>
      <c r="L34" s="31"/>
      <c r="M34" s="32" t="s">
        <v>68</v>
      </c>
      <c r="N34" s="32"/>
      <c r="O34" s="31">
        <v>40</v>
      </c>
      <c r="P34" s="9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2"/>
      <c r="R34" s="782"/>
      <c r="S34" s="782"/>
      <c r="T34" s="783"/>
      <c r="U34" s="33"/>
      <c r="V34" s="33"/>
      <c r="W34" s="34" t="s">
        <v>69</v>
      </c>
      <c r="X34" s="773">
        <v>0</v>
      </c>
      <c r="Y34" s="774">
        <f t="shared" si="0"/>
        <v>0</v>
      </c>
      <c r="Z34" s="35" t="str">
        <f t="shared" si="1"/>
        <v/>
      </c>
      <c r="AA34" s="55"/>
      <c r="AB34" s="56"/>
      <c r="AC34" s="85" t="s">
        <v>101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t="37.5" hidden="1" customHeight="1" x14ac:dyDescent="0.25">
      <c r="A35" s="53" t="s">
        <v>104</v>
      </c>
      <c r="B35" s="53" t="s">
        <v>105</v>
      </c>
      <c r="C35" s="30">
        <v>4301051592</v>
      </c>
      <c r="D35" s="784">
        <v>4607091388244</v>
      </c>
      <c r="E35" s="785"/>
      <c r="F35" s="772">
        <v>0.42</v>
      </c>
      <c r="G35" s="31">
        <v>6</v>
      </c>
      <c r="H35" s="772">
        <v>2.52</v>
      </c>
      <c r="I35" s="772">
        <v>2.786</v>
      </c>
      <c r="J35" s="31">
        <v>156</v>
      </c>
      <c r="K35" s="31" t="s">
        <v>76</v>
      </c>
      <c r="L35" s="31"/>
      <c r="M35" s="32" t="s">
        <v>68</v>
      </c>
      <c r="N35" s="32"/>
      <c r="O35" s="31">
        <v>40</v>
      </c>
      <c r="P35" s="9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2"/>
      <c r="R35" s="782"/>
      <c r="S35" s="782"/>
      <c r="T35" s="783"/>
      <c r="U35" s="33"/>
      <c r="V35" s="33"/>
      <c r="W35" s="34" t="s">
        <v>69</v>
      </c>
      <c r="X35" s="773">
        <v>0</v>
      </c>
      <c r="Y35" s="774">
        <f t="shared" si="0"/>
        <v>0</v>
      </c>
      <c r="Z35" s="35" t="str">
        <f t="shared" si="1"/>
        <v/>
      </c>
      <c r="AA35" s="55"/>
      <c r="AB35" s="56"/>
      <c r="AC35" s="87" t="s">
        <v>106</v>
      </c>
      <c r="AG35" s="63"/>
      <c r="AJ35" s="66"/>
      <c r="AK35" s="66">
        <v>0</v>
      </c>
      <c r="BB35" s="88" t="s">
        <v>1</v>
      </c>
      <c r="BM35" s="63">
        <f t="shared" si="2"/>
        <v>0</v>
      </c>
      <c r="BN35" s="63">
        <f t="shared" si="3"/>
        <v>0</v>
      </c>
      <c r="BO35" s="63">
        <f t="shared" si="4"/>
        <v>0</v>
      </c>
      <c r="BP35" s="63">
        <f t="shared" si="5"/>
        <v>0</v>
      </c>
    </row>
    <row r="36" spans="1:68" hidden="1" x14ac:dyDescent="0.2">
      <c r="A36" s="791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87" t="s">
        <v>71</v>
      </c>
      <c r="Q36" s="788"/>
      <c r="R36" s="788"/>
      <c r="S36" s="788"/>
      <c r="T36" s="788"/>
      <c r="U36" s="788"/>
      <c r="V36" s="789"/>
      <c r="W36" s="36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92"/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3"/>
      <c r="P37" s="787" t="s">
        <v>71</v>
      </c>
      <c r="Q37" s="788"/>
      <c r="R37" s="788"/>
      <c r="S37" s="788"/>
      <c r="T37" s="788"/>
      <c r="U37" s="788"/>
      <c r="V37" s="789"/>
      <c r="W37" s="36" t="s">
        <v>69</v>
      </c>
      <c r="X37" s="775">
        <f>IFERROR(SUM(X26:X35),"0")</f>
        <v>0</v>
      </c>
      <c r="Y37" s="775">
        <f>IFERROR(SUM(Y26:Y35),"0")</f>
        <v>0</v>
      </c>
      <c r="Z37" s="36"/>
      <c r="AA37" s="776"/>
      <c r="AB37" s="776"/>
      <c r="AC37" s="776"/>
    </row>
    <row r="38" spans="1:68" ht="14.25" hidden="1" customHeight="1" x14ac:dyDescent="0.25">
      <c r="A38" s="808" t="s">
        <v>107</v>
      </c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2"/>
      <c r="P38" s="792"/>
      <c r="Q38" s="792"/>
      <c r="R38" s="792"/>
      <c r="S38" s="792"/>
      <c r="T38" s="792"/>
      <c r="U38" s="792"/>
      <c r="V38" s="792"/>
      <c r="W38" s="792"/>
      <c r="X38" s="792"/>
      <c r="Y38" s="792"/>
      <c r="Z38" s="792"/>
      <c r="AA38" s="767"/>
      <c r="AB38" s="767"/>
      <c r="AC38" s="767"/>
    </row>
    <row r="39" spans="1:68" ht="27" hidden="1" customHeight="1" x14ac:dyDescent="0.25">
      <c r="A39" s="53" t="s">
        <v>108</v>
      </c>
      <c r="B39" s="53" t="s">
        <v>109</v>
      </c>
      <c r="C39" s="30">
        <v>4301032013</v>
      </c>
      <c r="D39" s="784">
        <v>4607091388503</v>
      </c>
      <c r="E39" s="785"/>
      <c r="F39" s="772">
        <v>0.05</v>
      </c>
      <c r="G39" s="31">
        <v>12</v>
      </c>
      <c r="H39" s="772">
        <v>0.6</v>
      </c>
      <c r="I39" s="772">
        <v>0.84199999999999997</v>
      </c>
      <c r="J39" s="31">
        <v>156</v>
      </c>
      <c r="K39" s="31" t="s">
        <v>76</v>
      </c>
      <c r="L39" s="31"/>
      <c r="M39" s="32" t="s">
        <v>110</v>
      </c>
      <c r="N39" s="32"/>
      <c r="O39" s="31">
        <v>120</v>
      </c>
      <c r="P39" s="11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2"/>
      <c r="R39" s="782"/>
      <c r="S39" s="782"/>
      <c r="T39" s="783"/>
      <c r="U39" s="33"/>
      <c r="V39" s="33"/>
      <c r="W39" s="34" t="s">
        <v>69</v>
      </c>
      <c r="X39" s="773">
        <v>0</v>
      </c>
      <c r="Y39" s="774">
        <f>IFERROR(IF(X39="",0,CEILING((X39/$H39),1)*$H39),"")</f>
        <v>0</v>
      </c>
      <c r="Z39" s="35" t="str">
        <f>IFERROR(IF(Y39=0,"",ROUNDUP(Y39/H39,0)*0.00753),"")</f>
        <v/>
      </c>
      <c r="AA39" s="55"/>
      <c r="AB39" s="56"/>
      <c r="AC39" s="89" t="s">
        <v>111</v>
      </c>
      <c r="AG39" s="63"/>
      <c r="AJ39" s="66"/>
      <c r="AK39" s="66">
        <v>0</v>
      </c>
      <c r="BB39" s="90" t="s">
        <v>112</v>
      </c>
      <c r="BM39" s="63">
        <f>IFERROR(X39*I39/H39,"0")</f>
        <v>0</v>
      </c>
      <c r="BN39" s="63">
        <f>IFERROR(Y39*I39/H39,"0")</f>
        <v>0</v>
      </c>
      <c r="BO39" s="63">
        <f>IFERROR(1/J39*(X39/H39),"0")</f>
        <v>0</v>
      </c>
      <c r="BP39" s="63">
        <f>IFERROR(1/J39*(Y39/H39),"0")</f>
        <v>0</v>
      </c>
    </row>
    <row r="40" spans="1:68" hidden="1" x14ac:dyDescent="0.2">
      <c r="A40" s="791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87" t="s">
        <v>71</v>
      </c>
      <c r="Q40" s="788"/>
      <c r="R40" s="788"/>
      <c r="S40" s="788"/>
      <c r="T40" s="788"/>
      <c r="U40" s="788"/>
      <c r="V40" s="789"/>
      <c r="W40" s="36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92"/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3"/>
      <c r="P41" s="787" t="s">
        <v>71</v>
      </c>
      <c r="Q41" s="788"/>
      <c r="R41" s="788"/>
      <c r="S41" s="788"/>
      <c r="T41" s="788"/>
      <c r="U41" s="788"/>
      <c r="V41" s="789"/>
      <c r="W41" s="36" t="s">
        <v>69</v>
      </c>
      <c r="X41" s="775">
        <f>IFERROR(SUM(X39:X39),"0")</f>
        <v>0</v>
      </c>
      <c r="Y41" s="775">
        <f>IFERROR(SUM(Y39:Y39),"0")</f>
        <v>0</v>
      </c>
      <c r="Z41" s="36"/>
      <c r="AA41" s="776"/>
      <c r="AB41" s="776"/>
      <c r="AC41" s="776"/>
    </row>
    <row r="42" spans="1:68" ht="14.25" hidden="1" customHeight="1" x14ac:dyDescent="0.25">
      <c r="A42" s="808" t="s">
        <v>113</v>
      </c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2"/>
      <c r="P42" s="792"/>
      <c r="Q42" s="792"/>
      <c r="R42" s="792"/>
      <c r="S42" s="792"/>
      <c r="T42" s="792"/>
      <c r="U42" s="792"/>
      <c r="V42" s="792"/>
      <c r="W42" s="792"/>
      <c r="X42" s="792"/>
      <c r="Y42" s="792"/>
      <c r="Z42" s="792"/>
      <c r="AA42" s="767"/>
      <c r="AB42" s="767"/>
      <c r="AC42" s="767"/>
    </row>
    <row r="43" spans="1:68" ht="27" hidden="1" customHeight="1" x14ac:dyDescent="0.25">
      <c r="A43" s="53" t="s">
        <v>114</v>
      </c>
      <c r="B43" s="53" t="s">
        <v>115</v>
      </c>
      <c r="C43" s="30">
        <v>4301170002</v>
      </c>
      <c r="D43" s="784">
        <v>4607091389111</v>
      </c>
      <c r="E43" s="785"/>
      <c r="F43" s="772">
        <v>2.5000000000000001E-2</v>
      </c>
      <c r="G43" s="31">
        <v>10</v>
      </c>
      <c r="H43" s="772">
        <v>0.25</v>
      </c>
      <c r="I43" s="772">
        <v>0.49199999999999999</v>
      </c>
      <c r="J43" s="31">
        <v>156</v>
      </c>
      <c r="K43" s="31" t="s">
        <v>76</v>
      </c>
      <c r="L43" s="31"/>
      <c r="M43" s="32" t="s">
        <v>110</v>
      </c>
      <c r="N43" s="32"/>
      <c r="O43" s="31">
        <v>120</v>
      </c>
      <c r="P43" s="10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2"/>
      <c r="R43" s="782"/>
      <c r="S43" s="782"/>
      <c r="T43" s="783"/>
      <c r="U43" s="33"/>
      <c r="V43" s="33"/>
      <c r="W43" s="34" t="s">
        <v>69</v>
      </c>
      <c r="X43" s="773">
        <v>0</v>
      </c>
      <c r="Y43" s="774">
        <f>IFERROR(IF(X43="",0,CEILING((X43/$H43),1)*$H43),"")</f>
        <v>0</v>
      </c>
      <c r="Z43" s="35" t="str">
        <f>IFERROR(IF(Y43=0,"",ROUNDUP(Y43/H43,0)*0.00753),"")</f>
        <v/>
      </c>
      <c r="AA43" s="55"/>
      <c r="AB43" s="56"/>
      <c r="AC43" s="91" t="s">
        <v>111</v>
      </c>
      <c r="AG43" s="63"/>
      <c r="AJ43" s="66"/>
      <c r="AK43" s="66">
        <v>0</v>
      </c>
      <c r="BB43" s="92" t="s">
        <v>112</v>
      </c>
      <c r="BM43" s="63">
        <f>IFERROR(X43*I43/H43,"0")</f>
        <v>0</v>
      </c>
      <c r="BN43" s="63">
        <f>IFERROR(Y43*I43/H43,"0")</f>
        <v>0</v>
      </c>
      <c r="BO43" s="63">
        <f>IFERROR(1/J43*(X43/H43),"0")</f>
        <v>0</v>
      </c>
      <c r="BP43" s="63">
        <f>IFERROR(1/J43*(Y43/H43),"0")</f>
        <v>0</v>
      </c>
    </row>
    <row r="44" spans="1:68" hidden="1" x14ac:dyDescent="0.2">
      <c r="A44" s="791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87" t="s">
        <v>71</v>
      </c>
      <c r="Q44" s="788"/>
      <c r="R44" s="788"/>
      <c r="S44" s="788"/>
      <c r="T44" s="788"/>
      <c r="U44" s="788"/>
      <c r="V44" s="789"/>
      <c r="W44" s="36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92"/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3"/>
      <c r="P45" s="787" t="s">
        <v>71</v>
      </c>
      <c r="Q45" s="788"/>
      <c r="R45" s="788"/>
      <c r="S45" s="788"/>
      <c r="T45" s="788"/>
      <c r="U45" s="788"/>
      <c r="V45" s="789"/>
      <c r="W45" s="36" t="s">
        <v>69</v>
      </c>
      <c r="X45" s="775">
        <f>IFERROR(SUM(X43:X43),"0")</f>
        <v>0</v>
      </c>
      <c r="Y45" s="775">
        <f>IFERROR(SUM(Y43:Y43),"0")</f>
        <v>0</v>
      </c>
      <c r="Z45" s="36"/>
      <c r="AA45" s="776"/>
      <c r="AB45" s="776"/>
      <c r="AC45" s="776"/>
    </row>
    <row r="46" spans="1:68" ht="27.75" hidden="1" customHeight="1" x14ac:dyDescent="0.2">
      <c r="A46" s="804" t="s">
        <v>116</v>
      </c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  <c r="M46" s="805"/>
      <c r="N46" s="805"/>
      <c r="O46" s="805"/>
      <c r="P46" s="805"/>
      <c r="Q46" s="805"/>
      <c r="R46" s="805"/>
      <c r="S46" s="805"/>
      <c r="T46" s="805"/>
      <c r="U46" s="805"/>
      <c r="V46" s="805"/>
      <c r="W46" s="805"/>
      <c r="X46" s="805"/>
      <c r="Y46" s="805"/>
      <c r="Z46" s="805"/>
      <c r="AA46" s="47"/>
      <c r="AB46" s="47"/>
      <c r="AC46" s="47"/>
    </row>
    <row r="47" spans="1:68" ht="16.5" hidden="1" customHeight="1" x14ac:dyDescent="0.25">
      <c r="A47" s="800" t="s">
        <v>117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66"/>
      <c r="AB47" s="766"/>
      <c r="AC47" s="766"/>
    </row>
    <row r="48" spans="1:68" ht="14.25" hidden="1" customHeight="1" x14ac:dyDescent="0.25">
      <c r="A48" s="808" t="s">
        <v>118</v>
      </c>
      <c r="B48" s="792"/>
      <c r="C48" s="792"/>
      <c r="D48" s="792"/>
      <c r="E48" s="792"/>
      <c r="F48" s="792"/>
      <c r="G48" s="792"/>
      <c r="H48" s="792"/>
      <c r="I48" s="792"/>
      <c r="J48" s="792"/>
      <c r="K48" s="792"/>
      <c r="L48" s="792"/>
      <c r="M48" s="792"/>
      <c r="N48" s="792"/>
      <c r="O48" s="792"/>
      <c r="P48" s="792"/>
      <c r="Q48" s="792"/>
      <c r="R48" s="792"/>
      <c r="S48" s="792"/>
      <c r="T48" s="792"/>
      <c r="U48" s="792"/>
      <c r="V48" s="792"/>
      <c r="W48" s="792"/>
      <c r="X48" s="792"/>
      <c r="Y48" s="792"/>
      <c r="Z48" s="792"/>
      <c r="AA48" s="767"/>
      <c r="AB48" s="767"/>
      <c r="AC48" s="767"/>
    </row>
    <row r="49" spans="1:68" ht="16.5" hidden="1" customHeight="1" x14ac:dyDescent="0.25">
      <c r="A49" s="53" t="s">
        <v>119</v>
      </c>
      <c r="B49" s="53" t="s">
        <v>120</v>
      </c>
      <c r="C49" s="30">
        <v>4301011540</v>
      </c>
      <c r="D49" s="784">
        <v>4607091385670</v>
      </c>
      <c r="E49" s="785"/>
      <c r="F49" s="772">
        <v>1.4</v>
      </c>
      <c r="G49" s="31">
        <v>8</v>
      </c>
      <c r="H49" s="772">
        <v>11.2</v>
      </c>
      <c r="I49" s="772">
        <v>11.68</v>
      </c>
      <c r="J49" s="31">
        <v>56</v>
      </c>
      <c r="K49" s="31" t="s">
        <v>121</v>
      </c>
      <c r="L49" s="31"/>
      <c r="M49" s="32" t="s">
        <v>80</v>
      </c>
      <c r="N49" s="32"/>
      <c r="O49" s="31">
        <v>50</v>
      </c>
      <c r="P49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2"/>
      <c r="R49" s="782"/>
      <c r="S49" s="782"/>
      <c r="T49" s="783"/>
      <c r="U49" s="33"/>
      <c r="V49" s="33"/>
      <c r="W49" s="34" t="s">
        <v>69</v>
      </c>
      <c r="X49" s="773">
        <v>0</v>
      </c>
      <c r="Y49" s="774">
        <f t="shared" ref="Y49:Y54" si="6">IFERROR(IF(X49="",0,CEILING((X49/$H49),1)*$H49),"")</f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ref="BM49:BM54" si="7">IFERROR(X49*I49/H49,"0")</f>
        <v>0</v>
      </c>
      <c r="BN49" s="63">
        <f t="shared" ref="BN49:BN54" si="8">IFERROR(Y49*I49/H49,"0")</f>
        <v>0</v>
      </c>
      <c r="BO49" s="63">
        <f t="shared" ref="BO49:BO54" si="9">IFERROR(1/J49*(X49/H49),"0")</f>
        <v>0</v>
      </c>
      <c r="BP49" s="63">
        <f t="shared" ref="BP49:BP54" si="10">IFERROR(1/J49*(Y49/H49),"0")</f>
        <v>0</v>
      </c>
    </row>
    <row r="50" spans="1:68" ht="16.5" customHeight="1" x14ac:dyDescent="0.25">
      <c r="A50" s="53" t="s">
        <v>119</v>
      </c>
      <c r="B50" s="53" t="s">
        <v>123</v>
      </c>
      <c r="C50" s="30">
        <v>4301011380</v>
      </c>
      <c r="D50" s="784">
        <v>4607091385670</v>
      </c>
      <c r="E50" s="785"/>
      <c r="F50" s="772">
        <v>1.35</v>
      </c>
      <c r="G50" s="31">
        <v>8</v>
      </c>
      <c r="H50" s="772">
        <v>10.8</v>
      </c>
      <c r="I50" s="772">
        <v>11.28</v>
      </c>
      <c r="J50" s="31">
        <v>56</v>
      </c>
      <c r="K50" s="31" t="s">
        <v>121</v>
      </c>
      <c r="L50" s="31"/>
      <c r="M50" s="32" t="s">
        <v>124</v>
      </c>
      <c r="N50" s="32"/>
      <c r="O50" s="31">
        <v>50</v>
      </c>
      <c r="P50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2"/>
      <c r="R50" s="782"/>
      <c r="S50" s="782"/>
      <c r="T50" s="783"/>
      <c r="U50" s="33"/>
      <c r="V50" s="33"/>
      <c r="W50" s="34" t="s">
        <v>69</v>
      </c>
      <c r="X50" s="773">
        <v>60</v>
      </c>
      <c r="Y50" s="774">
        <f t="shared" si="6"/>
        <v>64.800000000000011</v>
      </c>
      <c r="Z50" s="35">
        <f>IFERROR(IF(Y50=0,"",ROUNDUP(Y50/H50,0)*0.02175),"")</f>
        <v>0.1305</v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62.666666666666657</v>
      </c>
      <c r="BN50" s="63">
        <f t="shared" si="8"/>
        <v>67.680000000000007</v>
      </c>
      <c r="BO50" s="63">
        <f t="shared" si="9"/>
        <v>9.9206349206349201E-2</v>
      </c>
      <c r="BP50" s="63">
        <f t="shared" si="10"/>
        <v>0.10714285714285715</v>
      </c>
    </row>
    <row r="51" spans="1:68" ht="16.5" hidden="1" customHeight="1" x14ac:dyDescent="0.25">
      <c r="A51" s="53" t="s">
        <v>126</v>
      </c>
      <c r="B51" s="53" t="s">
        <v>127</v>
      </c>
      <c r="C51" s="30">
        <v>4301011625</v>
      </c>
      <c r="D51" s="784">
        <v>4680115883956</v>
      </c>
      <c r="E51" s="785"/>
      <c r="F51" s="772">
        <v>1.4</v>
      </c>
      <c r="G51" s="31">
        <v>8</v>
      </c>
      <c r="H51" s="772">
        <v>11.2</v>
      </c>
      <c r="I51" s="772">
        <v>11.68</v>
      </c>
      <c r="J51" s="31">
        <v>56</v>
      </c>
      <c r="K51" s="31" t="s">
        <v>121</v>
      </c>
      <c r="L51" s="31"/>
      <c r="M51" s="32" t="s">
        <v>124</v>
      </c>
      <c r="N51" s="32"/>
      <c r="O51" s="31">
        <v>50</v>
      </c>
      <c r="P51" s="105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2"/>
      <c r="R51" s="782"/>
      <c r="S51" s="782"/>
      <c r="T51" s="783"/>
      <c r="U51" s="33"/>
      <c r="V51" s="33"/>
      <c r="W51" s="34" t="s">
        <v>69</v>
      </c>
      <c r="X51" s="773">
        <v>0</v>
      </c>
      <c r="Y51" s="774">
        <f t="shared" si="6"/>
        <v>0</v>
      </c>
      <c r="Z51" s="35" t="str">
        <f>IFERROR(IF(Y51=0,"",ROUNDUP(Y51/H51,0)*0.02175),"")</f>
        <v/>
      </c>
      <c r="AA51" s="55"/>
      <c r="AB51" s="56"/>
      <c r="AC51" s="97" t="s">
        <v>128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129</v>
      </c>
      <c r="B52" s="53" t="s">
        <v>130</v>
      </c>
      <c r="C52" s="30">
        <v>4301011565</v>
      </c>
      <c r="D52" s="784">
        <v>4680115882539</v>
      </c>
      <c r="E52" s="785"/>
      <c r="F52" s="772">
        <v>0.37</v>
      </c>
      <c r="G52" s="31">
        <v>10</v>
      </c>
      <c r="H52" s="772">
        <v>3.7</v>
      </c>
      <c r="I52" s="772">
        <v>3.91</v>
      </c>
      <c r="J52" s="31">
        <v>132</v>
      </c>
      <c r="K52" s="31" t="s">
        <v>76</v>
      </c>
      <c r="L52" s="31"/>
      <c r="M52" s="32" t="s">
        <v>80</v>
      </c>
      <c r="N52" s="32"/>
      <c r="O52" s="31">
        <v>50</v>
      </c>
      <c r="P52" s="11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2"/>
      <c r="R52" s="782"/>
      <c r="S52" s="782"/>
      <c r="T52" s="783"/>
      <c r="U52" s="33"/>
      <c r="V52" s="33"/>
      <c r="W52" s="34" t="s">
        <v>69</v>
      </c>
      <c r="X52" s="773">
        <v>0</v>
      </c>
      <c r="Y52" s="774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125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customHeight="1" x14ac:dyDescent="0.25">
      <c r="A53" s="53" t="s">
        <v>131</v>
      </c>
      <c r="B53" s="53" t="s">
        <v>132</v>
      </c>
      <c r="C53" s="30">
        <v>4301011382</v>
      </c>
      <c r="D53" s="784">
        <v>4607091385687</v>
      </c>
      <c r="E53" s="785"/>
      <c r="F53" s="772">
        <v>0.4</v>
      </c>
      <c r="G53" s="31">
        <v>10</v>
      </c>
      <c r="H53" s="772">
        <v>4</v>
      </c>
      <c r="I53" s="772">
        <v>4.21</v>
      </c>
      <c r="J53" s="31">
        <v>132</v>
      </c>
      <c r="K53" s="31" t="s">
        <v>76</v>
      </c>
      <c r="L53" s="31" t="s">
        <v>133</v>
      </c>
      <c r="M53" s="32" t="s">
        <v>80</v>
      </c>
      <c r="N53" s="32"/>
      <c r="O53" s="31">
        <v>50</v>
      </c>
      <c r="P53" s="10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2"/>
      <c r="R53" s="782"/>
      <c r="S53" s="782"/>
      <c r="T53" s="783"/>
      <c r="U53" s="33"/>
      <c r="V53" s="33"/>
      <c r="W53" s="34" t="s">
        <v>69</v>
      </c>
      <c r="X53" s="773">
        <v>24</v>
      </c>
      <c r="Y53" s="774">
        <f t="shared" si="6"/>
        <v>24</v>
      </c>
      <c r="Z53" s="35">
        <f>IFERROR(IF(Y53=0,"",ROUNDUP(Y53/H53,0)*0.00902),"")</f>
        <v>5.4120000000000001E-2</v>
      </c>
      <c r="AA53" s="55"/>
      <c r="AB53" s="56"/>
      <c r="AC53" s="101" t="s">
        <v>125</v>
      </c>
      <c r="AG53" s="63"/>
      <c r="AJ53" s="66" t="s">
        <v>134</v>
      </c>
      <c r="AK53" s="66">
        <v>48</v>
      </c>
      <c r="BB53" s="102" t="s">
        <v>1</v>
      </c>
      <c r="BM53" s="63">
        <f t="shared" si="7"/>
        <v>25.259999999999998</v>
      </c>
      <c r="BN53" s="63">
        <f t="shared" si="8"/>
        <v>25.259999999999998</v>
      </c>
      <c r="BO53" s="63">
        <f t="shared" si="9"/>
        <v>4.5454545454545456E-2</v>
      </c>
      <c r="BP53" s="63">
        <f t="shared" si="10"/>
        <v>4.5454545454545456E-2</v>
      </c>
    </row>
    <row r="54" spans="1:68" ht="27" hidden="1" customHeight="1" x14ac:dyDescent="0.25">
      <c r="A54" s="53" t="s">
        <v>135</v>
      </c>
      <c r="B54" s="53" t="s">
        <v>136</v>
      </c>
      <c r="C54" s="30">
        <v>4301011624</v>
      </c>
      <c r="D54" s="784">
        <v>4680115883949</v>
      </c>
      <c r="E54" s="785"/>
      <c r="F54" s="772">
        <v>0.37</v>
      </c>
      <c r="G54" s="31">
        <v>10</v>
      </c>
      <c r="H54" s="772">
        <v>3.7</v>
      </c>
      <c r="I54" s="772">
        <v>3.91</v>
      </c>
      <c r="J54" s="31">
        <v>132</v>
      </c>
      <c r="K54" s="31" t="s">
        <v>76</v>
      </c>
      <c r="L54" s="31"/>
      <c r="M54" s="32" t="s">
        <v>124</v>
      </c>
      <c r="N54" s="32"/>
      <c r="O54" s="31">
        <v>50</v>
      </c>
      <c r="P54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2"/>
      <c r="R54" s="782"/>
      <c r="S54" s="782"/>
      <c r="T54" s="783"/>
      <c r="U54" s="33"/>
      <c r="V54" s="33"/>
      <c r="W54" s="34" t="s">
        <v>69</v>
      </c>
      <c r="X54" s="773">
        <v>0</v>
      </c>
      <c r="Y54" s="774">
        <f t="shared" si="6"/>
        <v>0</v>
      </c>
      <c r="Z54" s="35" t="str">
        <f>IFERROR(IF(Y54=0,"",ROUNDUP(Y54/H54,0)*0.00902),"")</f>
        <v/>
      </c>
      <c r="AA54" s="55"/>
      <c r="AB54" s="56"/>
      <c r="AC54" s="103" t="s">
        <v>128</v>
      </c>
      <c r="AG54" s="63"/>
      <c r="AJ54" s="66"/>
      <c r="AK54" s="66">
        <v>0</v>
      </c>
      <c r="BB54" s="104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x14ac:dyDescent="0.2">
      <c r="A55" s="791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87" t="s">
        <v>71</v>
      </c>
      <c r="Q55" s="788"/>
      <c r="R55" s="788"/>
      <c r="S55" s="788"/>
      <c r="T55" s="788"/>
      <c r="U55" s="788"/>
      <c r="V55" s="789"/>
      <c r="W55" s="36" t="s">
        <v>72</v>
      </c>
      <c r="X55" s="775">
        <f>IFERROR(X49/H49,"0")+IFERROR(X50/H50,"0")+IFERROR(X51/H51,"0")+IFERROR(X52/H52,"0")+IFERROR(X53/H53,"0")+IFERROR(X54/H54,"0")</f>
        <v>11.555555555555555</v>
      </c>
      <c r="Y55" s="775">
        <f>IFERROR(Y49/H49,"0")+IFERROR(Y50/H50,"0")+IFERROR(Y51/H51,"0")+IFERROR(Y52/H52,"0")+IFERROR(Y53/H53,"0")+IFERROR(Y54/H54,"0")</f>
        <v>12</v>
      </c>
      <c r="Z55" s="775">
        <f>IFERROR(IF(Z49="",0,Z49),"0")+IFERROR(IF(Z50="",0,Z50),"0")+IFERROR(IF(Z51="",0,Z51),"0")+IFERROR(IF(Z52="",0,Z52),"0")+IFERROR(IF(Z53="",0,Z53),"0")+IFERROR(IF(Z54="",0,Z54),"0")</f>
        <v>0.18462000000000001</v>
      </c>
      <c r="AA55" s="776"/>
      <c r="AB55" s="776"/>
      <c r="AC55" s="776"/>
    </row>
    <row r="56" spans="1:68" x14ac:dyDescent="0.2">
      <c r="A56" s="792"/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3"/>
      <c r="P56" s="787" t="s">
        <v>71</v>
      </c>
      <c r="Q56" s="788"/>
      <c r="R56" s="788"/>
      <c r="S56" s="788"/>
      <c r="T56" s="788"/>
      <c r="U56" s="788"/>
      <c r="V56" s="789"/>
      <c r="W56" s="36" t="s">
        <v>69</v>
      </c>
      <c r="X56" s="775">
        <f>IFERROR(SUM(X49:X54),"0")</f>
        <v>84</v>
      </c>
      <c r="Y56" s="775">
        <f>IFERROR(SUM(Y49:Y54),"0")</f>
        <v>88.800000000000011</v>
      </c>
      <c r="Z56" s="36"/>
      <c r="AA56" s="776"/>
      <c r="AB56" s="776"/>
      <c r="AC56" s="776"/>
    </row>
    <row r="57" spans="1:68" ht="14.25" hidden="1" customHeight="1" x14ac:dyDescent="0.25">
      <c r="A57" s="808" t="s">
        <v>73</v>
      </c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792"/>
      <c r="P57" s="792"/>
      <c r="Q57" s="792"/>
      <c r="R57" s="792"/>
      <c r="S57" s="792"/>
      <c r="T57" s="792"/>
      <c r="U57" s="792"/>
      <c r="V57" s="792"/>
      <c r="W57" s="792"/>
      <c r="X57" s="792"/>
      <c r="Y57" s="792"/>
      <c r="Z57" s="792"/>
      <c r="AA57" s="767"/>
      <c r="AB57" s="767"/>
      <c r="AC57" s="767"/>
    </row>
    <row r="58" spans="1:68" ht="27" hidden="1" customHeight="1" x14ac:dyDescent="0.25">
      <c r="A58" s="53" t="s">
        <v>137</v>
      </c>
      <c r="B58" s="53" t="s">
        <v>138</v>
      </c>
      <c r="C58" s="30">
        <v>4301051842</v>
      </c>
      <c r="D58" s="784">
        <v>4680115885233</v>
      </c>
      <c r="E58" s="785"/>
      <c r="F58" s="772">
        <v>0.2</v>
      </c>
      <c r="G58" s="31">
        <v>6</v>
      </c>
      <c r="H58" s="772">
        <v>1.2</v>
      </c>
      <c r="I58" s="772">
        <v>1.3</v>
      </c>
      <c r="J58" s="31">
        <v>234</v>
      </c>
      <c r="K58" s="31" t="s">
        <v>67</v>
      </c>
      <c r="L58" s="31"/>
      <c r="M58" s="32" t="s">
        <v>80</v>
      </c>
      <c r="N58" s="32"/>
      <c r="O58" s="31">
        <v>40</v>
      </c>
      <c r="P58" s="78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2"/>
      <c r="R58" s="782"/>
      <c r="S58" s="782"/>
      <c r="T58" s="783"/>
      <c r="U58" s="33"/>
      <c r="V58" s="33"/>
      <c r="W58" s="34" t="s">
        <v>69</v>
      </c>
      <c r="X58" s="773">
        <v>0</v>
      </c>
      <c r="Y58" s="774">
        <f>IFERROR(IF(X58="",0,CEILING((X58/$H58),1)*$H58),"")</f>
        <v>0</v>
      </c>
      <c r="Z58" s="35" t="str">
        <f>IFERROR(IF(Y58=0,"",ROUNDUP(Y58/H58,0)*0.00502),"")</f>
        <v/>
      </c>
      <c r="AA58" s="55"/>
      <c r="AB58" s="56"/>
      <c r="AC58" s="105" t="s">
        <v>139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t="16.5" hidden="1" customHeight="1" x14ac:dyDescent="0.25">
      <c r="A59" s="53" t="s">
        <v>140</v>
      </c>
      <c r="B59" s="53" t="s">
        <v>141</v>
      </c>
      <c r="C59" s="30">
        <v>4301051820</v>
      </c>
      <c r="D59" s="784">
        <v>4680115884915</v>
      </c>
      <c r="E59" s="785"/>
      <c r="F59" s="772">
        <v>0.3</v>
      </c>
      <c r="G59" s="31">
        <v>6</v>
      </c>
      <c r="H59" s="772">
        <v>1.8</v>
      </c>
      <c r="I59" s="772">
        <v>2</v>
      </c>
      <c r="J59" s="31">
        <v>156</v>
      </c>
      <c r="K59" s="31" t="s">
        <v>76</v>
      </c>
      <c r="L59" s="31"/>
      <c r="M59" s="32" t="s">
        <v>80</v>
      </c>
      <c r="N59" s="32"/>
      <c r="O59" s="31">
        <v>40</v>
      </c>
      <c r="P59" s="9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2"/>
      <c r="R59" s="782"/>
      <c r="S59" s="782"/>
      <c r="T59" s="783"/>
      <c r="U59" s="33"/>
      <c r="V59" s="33"/>
      <c r="W59" s="34" t="s">
        <v>69</v>
      </c>
      <c r="X59" s="773">
        <v>0</v>
      </c>
      <c r="Y59" s="774">
        <f>IFERROR(IF(X59="",0,CEILING((X59/$H59),1)*$H59),"")</f>
        <v>0</v>
      </c>
      <c r="Z59" s="35" t="str">
        <f>IFERROR(IF(Y59=0,"",ROUNDUP(Y59/H59,0)*0.00753),"")</f>
        <v/>
      </c>
      <c r="AA59" s="55"/>
      <c r="AB59" s="56"/>
      <c r="AC59" s="107" t="s">
        <v>142</v>
      </c>
      <c r="AG59" s="63"/>
      <c r="AJ59" s="66"/>
      <c r="AK59" s="66">
        <v>0</v>
      </c>
      <c r="BB59" s="108" t="s">
        <v>1</v>
      </c>
      <c r="BM59" s="63">
        <f>IFERROR(X59*I59/H59,"0")</f>
        <v>0</v>
      </c>
      <c r="BN59" s="63">
        <f>IFERROR(Y59*I59/H59,"0")</f>
        <v>0</v>
      </c>
      <c r="BO59" s="63">
        <f>IFERROR(1/J59*(X59/H59),"0")</f>
        <v>0</v>
      </c>
      <c r="BP59" s="63">
        <f>IFERROR(1/J59*(Y59/H59),"0")</f>
        <v>0</v>
      </c>
    </row>
    <row r="60" spans="1:68" hidden="1" x14ac:dyDescent="0.2">
      <c r="A60" s="791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87" t="s">
        <v>71</v>
      </c>
      <c r="Q60" s="788"/>
      <c r="R60" s="788"/>
      <c r="S60" s="788"/>
      <c r="T60" s="788"/>
      <c r="U60" s="788"/>
      <c r="V60" s="789"/>
      <c r="W60" s="36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92"/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3"/>
      <c r="P61" s="787" t="s">
        <v>71</v>
      </c>
      <c r="Q61" s="788"/>
      <c r="R61" s="788"/>
      <c r="S61" s="788"/>
      <c r="T61" s="788"/>
      <c r="U61" s="788"/>
      <c r="V61" s="789"/>
      <c r="W61" s="36" t="s">
        <v>69</v>
      </c>
      <c r="X61" s="775">
        <f>IFERROR(SUM(X58:X59),"0")</f>
        <v>0</v>
      </c>
      <c r="Y61" s="775">
        <f>IFERROR(SUM(Y58:Y59),"0")</f>
        <v>0</v>
      </c>
      <c r="Z61" s="36"/>
      <c r="AA61" s="776"/>
      <c r="AB61" s="776"/>
      <c r="AC61" s="776"/>
    </row>
    <row r="62" spans="1:68" ht="16.5" hidden="1" customHeight="1" x14ac:dyDescent="0.25">
      <c r="A62" s="800" t="s">
        <v>143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66"/>
      <c r="AB62" s="766"/>
      <c r="AC62" s="766"/>
    </row>
    <row r="63" spans="1:68" ht="14.25" hidden="1" customHeight="1" x14ac:dyDescent="0.25">
      <c r="A63" s="808" t="s">
        <v>118</v>
      </c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792"/>
      <c r="P63" s="792"/>
      <c r="Q63" s="792"/>
      <c r="R63" s="792"/>
      <c r="S63" s="792"/>
      <c r="T63" s="792"/>
      <c r="U63" s="792"/>
      <c r="V63" s="792"/>
      <c r="W63" s="792"/>
      <c r="X63" s="792"/>
      <c r="Y63" s="792"/>
      <c r="Z63" s="792"/>
      <c r="AA63" s="767"/>
      <c r="AB63" s="767"/>
      <c r="AC63" s="767"/>
    </row>
    <row r="64" spans="1:68" ht="27" hidden="1" customHeight="1" x14ac:dyDescent="0.25">
      <c r="A64" s="53" t="s">
        <v>144</v>
      </c>
      <c r="B64" s="53" t="s">
        <v>145</v>
      </c>
      <c r="C64" s="30">
        <v>4301012030</v>
      </c>
      <c r="D64" s="784">
        <v>4680115885882</v>
      </c>
      <c r="E64" s="785"/>
      <c r="F64" s="772">
        <v>1.4</v>
      </c>
      <c r="G64" s="31">
        <v>8</v>
      </c>
      <c r="H64" s="772">
        <v>11.2</v>
      </c>
      <c r="I64" s="772">
        <v>11.68</v>
      </c>
      <c r="J64" s="31">
        <v>56</v>
      </c>
      <c r="K64" s="31" t="s">
        <v>121</v>
      </c>
      <c r="L64" s="31"/>
      <c r="M64" s="32" t="s">
        <v>80</v>
      </c>
      <c r="N64" s="32"/>
      <c r="O64" s="31">
        <v>50</v>
      </c>
      <c r="P64" s="88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2"/>
      <c r="R64" s="782"/>
      <c r="S64" s="782"/>
      <c r="T64" s="783"/>
      <c r="U64" s="33"/>
      <c r="V64" s="33"/>
      <c r="W64" s="34" t="s">
        <v>69</v>
      </c>
      <c r="X64" s="773">
        <v>0</v>
      </c>
      <c r="Y64" s="774">
        <f t="shared" ref="Y64:Y72" si="11">IFERROR(IF(X64="",0,CEILING((X64/$H64),1)*$H64),"")</f>
        <v>0</v>
      </c>
      <c r="Z64" s="35" t="str">
        <f>IFERROR(IF(Y64=0,"",ROUNDUP(Y64/H64,0)*0.02175),"")</f>
        <v/>
      </c>
      <c r="AA64" s="55"/>
      <c r="AB64" s="56"/>
      <c r="AC64" s="109" t="s">
        <v>146</v>
      </c>
      <c r="AG64" s="63"/>
      <c r="AJ64" s="66"/>
      <c r="AK64" s="66">
        <v>0</v>
      </c>
      <c r="BB64" s="110" t="s">
        <v>1</v>
      </c>
      <c r="BM64" s="63">
        <f t="shared" ref="BM64:BM72" si="12">IFERROR(X64*I64/H64,"0")</f>
        <v>0</v>
      </c>
      <c r="BN64" s="63">
        <f t="shared" ref="BN64:BN72" si="13">IFERROR(Y64*I64/H64,"0")</f>
        <v>0</v>
      </c>
      <c r="BO64" s="63">
        <f t="shared" ref="BO64:BO72" si="14">IFERROR(1/J64*(X64/H64),"0")</f>
        <v>0</v>
      </c>
      <c r="BP64" s="63">
        <f t="shared" ref="BP64:BP72" si="15">IFERROR(1/J64*(Y64/H64),"0")</f>
        <v>0</v>
      </c>
    </row>
    <row r="65" spans="1:68" ht="27" customHeight="1" x14ac:dyDescent="0.25">
      <c r="A65" s="53" t="s">
        <v>147</v>
      </c>
      <c r="B65" s="53" t="s">
        <v>148</v>
      </c>
      <c r="C65" s="30">
        <v>4301011816</v>
      </c>
      <c r="D65" s="784">
        <v>4680115881426</v>
      </c>
      <c r="E65" s="785"/>
      <c r="F65" s="772">
        <v>1.35</v>
      </c>
      <c r="G65" s="31">
        <v>8</v>
      </c>
      <c r="H65" s="772">
        <v>10.8</v>
      </c>
      <c r="I65" s="772">
        <v>11.28</v>
      </c>
      <c r="J65" s="31">
        <v>56</v>
      </c>
      <c r="K65" s="31" t="s">
        <v>121</v>
      </c>
      <c r="L65" s="31" t="s">
        <v>149</v>
      </c>
      <c r="M65" s="32" t="s">
        <v>124</v>
      </c>
      <c r="N65" s="32"/>
      <c r="O65" s="31">
        <v>50</v>
      </c>
      <c r="P65" s="83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3"/>
      <c r="V65" s="33"/>
      <c r="W65" s="34" t="s">
        <v>69</v>
      </c>
      <c r="X65" s="773">
        <v>1070</v>
      </c>
      <c r="Y65" s="774">
        <f t="shared" si="11"/>
        <v>1080</v>
      </c>
      <c r="Z65" s="35">
        <f>IFERROR(IF(Y65=0,"",ROUNDUP(Y65/H65,0)*0.02175),"")</f>
        <v>2.1749999999999998</v>
      </c>
      <c r="AA65" s="55"/>
      <c r="AB65" s="56"/>
      <c r="AC65" s="111" t="s">
        <v>150</v>
      </c>
      <c r="AG65" s="63"/>
      <c r="AJ65" s="66" t="s">
        <v>151</v>
      </c>
      <c r="AK65" s="66">
        <v>604.79999999999995</v>
      </c>
      <c r="BB65" s="112" t="s">
        <v>1</v>
      </c>
      <c r="BM65" s="63">
        <f t="shared" si="12"/>
        <v>1117.5555555555554</v>
      </c>
      <c r="BN65" s="63">
        <f t="shared" si="13"/>
        <v>1128</v>
      </c>
      <c r="BO65" s="63">
        <f t="shared" si="14"/>
        <v>1.769179894179894</v>
      </c>
      <c r="BP65" s="63">
        <f t="shared" si="15"/>
        <v>1.7857142857142856</v>
      </c>
    </row>
    <row r="66" spans="1:68" ht="27" hidden="1" customHeight="1" x14ac:dyDescent="0.25">
      <c r="A66" s="53" t="s">
        <v>147</v>
      </c>
      <c r="B66" s="53" t="s">
        <v>152</v>
      </c>
      <c r="C66" s="30">
        <v>4301011948</v>
      </c>
      <c r="D66" s="784">
        <v>4680115881426</v>
      </c>
      <c r="E66" s="785"/>
      <c r="F66" s="772">
        <v>1.35</v>
      </c>
      <c r="G66" s="31">
        <v>8</v>
      </c>
      <c r="H66" s="772">
        <v>10.8</v>
      </c>
      <c r="I66" s="772">
        <v>11.28</v>
      </c>
      <c r="J66" s="31">
        <v>48</v>
      </c>
      <c r="K66" s="31" t="s">
        <v>121</v>
      </c>
      <c r="L66" s="31"/>
      <c r="M66" s="32" t="s">
        <v>153</v>
      </c>
      <c r="N66" s="32"/>
      <c r="O66" s="31">
        <v>55</v>
      </c>
      <c r="P66" s="108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2"/>
      <c r="R66" s="782"/>
      <c r="S66" s="782"/>
      <c r="T66" s="783"/>
      <c r="U66" s="33"/>
      <c r="V66" s="33"/>
      <c r="W66" s="34" t="s">
        <v>69</v>
      </c>
      <c r="X66" s="773">
        <v>0</v>
      </c>
      <c r="Y66" s="774">
        <f t="shared" si="11"/>
        <v>0</v>
      </c>
      <c r="Z66" s="35" t="str">
        <f>IFERROR(IF(Y66=0,"",ROUNDUP(Y66/H66,0)*0.02039),"")</f>
        <v/>
      </c>
      <c r="AA66" s="55"/>
      <c r="AB66" s="56"/>
      <c r="AC66" s="113" t="s">
        <v>154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155</v>
      </c>
      <c r="B67" s="53" t="s">
        <v>156</v>
      </c>
      <c r="C67" s="30">
        <v>4301011386</v>
      </c>
      <c r="D67" s="784">
        <v>4680115880283</v>
      </c>
      <c r="E67" s="785"/>
      <c r="F67" s="772">
        <v>0.6</v>
      </c>
      <c r="G67" s="31">
        <v>8</v>
      </c>
      <c r="H67" s="772">
        <v>4.8</v>
      </c>
      <c r="I67" s="772">
        <v>5.01</v>
      </c>
      <c r="J67" s="31">
        <v>132</v>
      </c>
      <c r="K67" s="31" t="s">
        <v>76</v>
      </c>
      <c r="L67" s="31"/>
      <c r="M67" s="32" t="s">
        <v>124</v>
      </c>
      <c r="N67" s="32"/>
      <c r="O67" s="31">
        <v>45</v>
      </c>
      <c r="P67" s="8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2"/>
      <c r="R67" s="782"/>
      <c r="S67" s="782"/>
      <c r="T67" s="783"/>
      <c r="U67" s="33"/>
      <c r="V67" s="33"/>
      <c r="W67" s="34" t="s">
        <v>69</v>
      </c>
      <c r="X67" s="773">
        <v>0</v>
      </c>
      <c r="Y67" s="774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157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158</v>
      </c>
      <c r="B68" s="53" t="s">
        <v>159</v>
      </c>
      <c r="C68" s="30">
        <v>4301011432</v>
      </c>
      <c r="D68" s="784">
        <v>4680115882720</v>
      </c>
      <c r="E68" s="785"/>
      <c r="F68" s="772">
        <v>0.45</v>
      </c>
      <c r="G68" s="31">
        <v>10</v>
      </c>
      <c r="H68" s="772">
        <v>4.5</v>
      </c>
      <c r="I68" s="772">
        <v>4.71</v>
      </c>
      <c r="J68" s="31">
        <v>132</v>
      </c>
      <c r="K68" s="31" t="s">
        <v>76</v>
      </c>
      <c r="L68" s="31"/>
      <c r="M68" s="32" t="s">
        <v>124</v>
      </c>
      <c r="N68" s="32"/>
      <c r="O68" s="31">
        <v>90</v>
      </c>
      <c r="P68" s="107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2"/>
      <c r="R68" s="782"/>
      <c r="S68" s="782"/>
      <c r="T68" s="783"/>
      <c r="U68" s="33"/>
      <c r="V68" s="33"/>
      <c r="W68" s="34" t="s">
        <v>69</v>
      </c>
      <c r="X68" s="773">
        <v>0</v>
      </c>
      <c r="Y68" s="774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160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161</v>
      </c>
      <c r="B69" s="53" t="s">
        <v>162</v>
      </c>
      <c r="C69" s="30">
        <v>4301011458</v>
      </c>
      <c r="D69" s="784">
        <v>4680115881525</v>
      </c>
      <c r="E69" s="785"/>
      <c r="F69" s="772">
        <v>0.4</v>
      </c>
      <c r="G69" s="31">
        <v>10</v>
      </c>
      <c r="H69" s="772">
        <v>4</v>
      </c>
      <c r="I69" s="772">
        <v>4.21</v>
      </c>
      <c r="J69" s="31">
        <v>132</v>
      </c>
      <c r="K69" s="31" t="s">
        <v>76</v>
      </c>
      <c r="L69" s="31"/>
      <c r="M69" s="32" t="s">
        <v>124</v>
      </c>
      <c r="N69" s="32"/>
      <c r="O69" s="31">
        <v>50</v>
      </c>
      <c r="P69" s="1062" t="s">
        <v>163</v>
      </c>
      <c r="Q69" s="782"/>
      <c r="R69" s="782"/>
      <c r="S69" s="782"/>
      <c r="T69" s="783"/>
      <c r="U69" s="33"/>
      <c r="V69" s="33"/>
      <c r="W69" s="34" t="s">
        <v>69</v>
      </c>
      <c r="X69" s="773">
        <v>0</v>
      </c>
      <c r="Y69" s="774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164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37.5" hidden="1" customHeight="1" x14ac:dyDescent="0.25">
      <c r="A70" s="53" t="s">
        <v>165</v>
      </c>
      <c r="B70" s="53" t="s">
        <v>166</v>
      </c>
      <c r="C70" s="30">
        <v>4301011589</v>
      </c>
      <c r="D70" s="784">
        <v>4680115885899</v>
      </c>
      <c r="E70" s="785"/>
      <c r="F70" s="772">
        <v>0.35</v>
      </c>
      <c r="G70" s="31">
        <v>6</v>
      </c>
      <c r="H70" s="772">
        <v>2.1</v>
      </c>
      <c r="I70" s="772">
        <v>2.2999999999999998</v>
      </c>
      <c r="J70" s="31">
        <v>156</v>
      </c>
      <c r="K70" s="31" t="s">
        <v>76</v>
      </c>
      <c r="L70" s="31"/>
      <c r="M70" s="32" t="s">
        <v>167</v>
      </c>
      <c r="N70" s="32"/>
      <c r="O70" s="31">
        <v>50</v>
      </c>
      <c r="P70" s="8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3"/>
      <c r="V70" s="33"/>
      <c r="W70" s="34" t="s">
        <v>69</v>
      </c>
      <c r="X70" s="773">
        <v>0</v>
      </c>
      <c r="Y70" s="774">
        <f t="shared" si="11"/>
        <v>0</v>
      </c>
      <c r="Z70" s="35" t="str">
        <f>IFERROR(IF(Y70=0,"",ROUNDUP(Y70/H70,0)*0.00753),"")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4301011192</v>
      </c>
      <c r="D71" s="784">
        <v>4607091382952</v>
      </c>
      <c r="E71" s="785"/>
      <c r="F71" s="772">
        <v>0.5</v>
      </c>
      <c r="G71" s="31">
        <v>6</v>
      </c>
      <c r="H71" s="772">
        <v>3</v>
      </c>
      <c r="I71" s="772">
        <v>3.2</v>
      </c>
      <c r="J71" s="31">
        <v>156</v>
      </c>
      <c r="K71" s="31" t="s">
        <v>76</v>
      </c>
      <c r="L71" s="31"/>
      <c r="M71" s="32" t="s">
        <v>124</v>
      </c>
      <c r="N71" s="32"/>
      <c r="O71" s="31">
        <v>50</v>
      </c>
      <c r="P71" s="81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2"/>
      <c r="R71" s="782"/>
      <c r="S71" s="782"/>
      <c r="T71" s="783"/>
      <c r="U71" s="33"/>
      <c r="V71" s="33"/>
      <c r="W71" s="34" t="s">
        <v>69</v>
      </c>
      <c r="X71" s="773">
        <v>10</v>
      </c>
      <c r="Y71" s="774">
        <f t="shared" si="11"/>
        <v>12</v>
      </c>
      <c r="Z71" s="35">
        <f>IFERROR(IF(Y71=0,"",ROUNDUP(Y71/H71,0)*0.00753),"")</f>
        <v>3.0120000000000001E-2</v>
      </c>
      <c r="AA71" s="55"/>
      <c r="AB71" s="56"/>
      <c r="AC71" s="123" t="s">
        <v>171</v>
      </c>
      <c r="AG71" s="63"/>
      <c r="AJ71" s="66"/>
      <c r="AK71" s="66">
        <v>0</v>
      </c>
      <c r="BB71" s="124" t="s">
        <v>1</v>
      </c>
      <c r="BM71" s="63">
        <f t="shared" si="12"/>
        <v>10.666666666666666</v>
      </c>
      <c r="BN71" s="63">
        <f t="shared" si="13"/>
        <v>12.800000000000002</v>
      </c>
      <c r="BO71" s="63">
        <f t="shared" si="14"/>
        <v>2.1367521367521368E-2</v>
      </c>
      <c r="BP71" s="63">
        <f t="shared" si="15"/>
        <v>2.564102564102564E-2</v>
      </c>
    </row>
    <row r="72" spans="1:68" ht="27" customHeight="1" x14ac:dyDescent="0.25">
      <c r="A72" s="53" t="s">
        <v>172</v>
      </c>
      <c r="B72" s="53" t="s">
        <v>173</v>
      </c>
      <c r="C72" s="30">
        <v>4301011802</v>
      </c>
      <c r="D72" s="784">
        <v>4680115881419</v>
      </c>
      <c r="E72" s="785"/>
      <c r="F72" s="772">
        <v>0.45</v>
      </c>
      <c r="G72" s="31">
        <v>10</v>
      </c>
      <c r="H72" s="772">
        <v>4.5</v>
      </c>
      <c r="I72" s="772">
        <v>4.71</v>
      </c>
      <c r="J72" s="31">
        <v>132</v>
      </c>
      <c r="K72" s="31" t="s">
        <v>76</v>
      </c>
      <c r="L72" s="31" t="s">
        <v>149</v>
      </c>
      <c r="M72" s="32" t="s">
        <v>68</v>
      </c>
      <c r="N72" s="32"/>
      <c r="O72" s="31">
        <v>50</v>
      </c>
      <c r="P72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2"/>
      <c r="R72" s="782"/>
      <c r="S72" s="782"/>
      <c r="T72" s="783"/>
      <c r="U72" s="33"/>
      <c r="V72" s="33"/>
      <c r="W72" s="34" t="s">
        <v>69</v>
      </c>
      <c r="X72" s="773">
        <v>297</v>
      </c>
      <c r="Y72" s="774">
        <f t="shared" si="11"/>
        <v>297</v>
      </c>
      <c r="Z72" s="35">
        <f>IFERROR(IF(Y72=0,"",ROUNDUP(Y72/H72,0)*0.00902),"")</f>
        <v>0.59532000000000007</v>
      </c>
      <c r="AA72" s="55"/>
      <c r="AB72" s="56"/>
      <c r="AC72" s="125" t="s">
        <v>174</v>
      </c>
      <c r="AG72" s="63"/>
      <c r="AJ72" s="66" t="s">
        <v>151</v>
      </c>
      <c r="AK72" s="66">
        <v>594</v>
      </c>
      <c r="BB72" s="126" t="s">
        <v>1</v>
      </c>
      <c r="BM72" s="63">
        <f t="shared" si="12"/>
        <v>310.85999999999996</v>
      </c>
      <c r="BN72" s="63">
        <f t="shared" si="13"/>
        <v>310.85999999999996</v>
      </c>
      <c r="BO72" s="63">
        <f t="shared" si="14"/>
        <v>0.5</v>
      </c>
      <c r="BP72" s="63">
        <f t="shared" si="15"/>
        <v>0.5</v>
      </c>
    </row>
    <row r="73" spans="1:68" x14ac:dyDescent="0.2">
      <c r="A73" s="791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87" t="s">
        <v>71</v>
      </c>
      <c r="Q73" s="788"/>
      <c r="R73" s="788"/>
      <c r="S73" s="788"/>
      <c r="T73" s="788"/>
      <c r="U73" s="788"/>
      <c r="V73" s="789"/>
      <c r="W73" s="36" t="s">
        <v>72</v>
      </c>
      <c r="X73" s="775">
        <f>IFERROR(X64/H64,"0")+IFERROR(X65/H65,"0")+IFERROR(X66/H66,"0")+IFERROR(X67/H67,"0")+IFERROR(X68/H68,"0")+IFERROR(X69/H69,"0")+IFERROR(X70/H70,"0")+IFERROR(X71/H71,"0")+IFERROR(X72/H72,"0")</f>
        <v>168.40740740740739</v>
      </c>
      <c r="Y73" s="775">
        <f>IFERROR(Y64/H64,"0")+IFERROR(Y65/H65,"0")+IFERROR(Y66/H66,"0")+IFERROR(Y67/H67,"0")+IFERROR(Y68/H68,"0")+IFERROR(Y69/H69,"0")+IFERROR(Y70/H70,"0")+IFERROR(Y71/H71,"0")+IFERROR(Y72/H72,"0")</f>
        <v>170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2.80044</v>
      </c>
      <c r="AA73" s="776"/>
      <c r="AB73" s="776"/>
      <c r="AC73" s="776"/>
    </row>
    <row r="74" spans="1:68" x14ac:dyDescent="0.2">
      <c r="A74" s="792"/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3"/>
      <c r="P74" s="787" t="s">
        <v>71</v>
      </c>
      <c r="Q74" s="788"/>
      <c r="R74" s="788"/>
      <c r="S74" s="788"/>
      <c r="T74" s="788"/>
      <c r="U74" s="788"/>
      <c r="V74" s="789"/>
      <c r="W74" s="36" t="s">
        <v>69</v>
      </c>
      <c r="X74" s="775">
        <f>IFERROR(SUM(X64:X72),"0")</f>
        <v>1377</v>
      </c>
      <c r="Y74" s="775">
        <f>IFERROR(SUM(Y64:Y72),"0")</f>
        <v>1389</v>
      </c>
      <c r="Z74" s="36"/>
      <c r="AA74" s="776"/>
      <c r="AB74" s="776"/>
      <c r="AC74" s="776"/>
    </row>
    <row r="75" spans="1:68" ht="14.25" hidden="1" customHeight="1" x14ac:dyDescent="0.25">
      <c r="A75" s="808" t="s">
        <v>175</v>
      </c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792"/>
      <c r="P75" s="792"/>
      <c r="Q75" s="792"/>
      <c r="R75" s="792"/>
      <c r="S75" s="792"/>
      <c r="T75" s="792"/>
      <c r="U75" s="792"/>
      <c r="V75" s="792"/>
      <c r="W75" s="792"/>
      <c r="X75" s="792"/>
      <c r="Y75" s="792"/>
      <c r="Z75" s="792"/>
      <c r="AA75" s="767"/>
      <c r="AB75" s="767"/>
      <c r="AC75" s="767"/>
    </row>
    <row r="76" spans="1:68" ht="27" customHeight="1" x14ac:dyDescent="0.25">
      <c r="A76" s="53" t="s">
        <v>176</v>
      </c>
      <c r="B76" s="53" t="s">
        <v>177</v>
      </c>
      <c r="C76" s="30">
        <v>4301020298</v>
      </c>
      <c r="D76" s="784">
        <v>4680115881440</v>
      </c>
      <c r="E76" s="785"/>
      <c r="F76" s="772">
        <v>1.35</v>
      </c>
      <c r="G76" s="31">
        <v>8</v>
      </c>
      <c r="H76" s="772">
        <v>10.8</v>
      </c>
      <c r="I76" s="772">
        <v>11.28</v>
      </c>
      <c r="J76" s="31">
        <v>56</v>
      </c>
      <c r="K76" s="31" t="s">
        <v>121</v>
      </c>
      <c r="L76" s="31"/>
      <c r="M76" s="32" t="s">
        <v>124</v>
      </c>
      <c r="N76" s="32"/>
      <c r="O76" s="31">
        <v>50</v>
      </c>
      <c r="P76" s="10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2"/>
      <c r="R76" s="782"/>
      <c r="S76" s="782"/>
      <c r="T76" s="783"/>
      <c r="U76" s="33"/>
      <c r="V76" s="33"/>
      <c r="W76" s="34" t="s">
        <v>69</v>
      </c>
      <c r="X76" s="773">
        <v>760</v>
      </c>
      <c r="Y76" s="774">
        <f>IFERROR(IF(X76="",0,CEILING((X76/$H76),1)*$H76),"")</f>
        <v>766.80000000000007</v>
      </c>
      <c r="Z76" s="35">
        <f>IFERROR(IF(Y76=0,"",ROUNDUP(Y76/H76,0)*0.02175),"")</f>
        <v>1.5442499999999999</v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793.77777777777771</v>
      </c>
      <c r="BN76" s="63">
        <f>IFERROR(Y76*I76/H76,"0")</f>
        <v>800.88</v>
      </c>
      <c r="BO76" s="63">
        <f>IFERROR(1/J76*(X76/H76),"0")</f>
        <v>1.2566137566137565</v>
      </c>
      <c r="BP76" s="63">
        <f>IFERROR(1/J76*(Y76/H76),"0")</f>
        <v>1.2678571428571428</v>
      </c>
    </row>
    <row r="77" spans="1:68" ht="27" hidden="1" customHeight="1" x14ac:dyDescent="0.25">
      <c r="A77" s="53" t="s">
        <v>179</v>
      </c>
      <c r="B77" s="53" t="s">
        <v>180</v>
      </c>
      <c r="C77" s="30">
        <v>4301020228</v>
      </c>
      <c r="D77" s="784">
        <v>4680115882751</v>
      </c>
      <c r="E77" s="785"/>
      <c r="F77" s="772">
        <v>0.45</v>
      </c>
      <c r="G77" s="31">
        <v>10</v>
      </c>
      <c r="H77" s="772">
        <v>4.5</v>
      </c>
      <c r="I77" s="772">
        <v>4.71</v>
      </c>
      <c r="J77" s="31">
        <v>132</v>
      </c>
      <c r="K77" s="31" t="s">
        <v>76</v>
      </c>
      <c r="L77" s="31"/>
      <c r="M77" s="32" t="s">
        <v>124</v>
      </c>
      <c r="N77" s="32"/>
      <c r="O77" s="31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2"/>
      <c r="R77" s="782"/>
      <c r="S77" s="782"/>
      <c r="T77" s="783"/>
      <c r="U77" s="33"/>
      <c r="V77" s="33"/>
      <c r="W77" s="34" t="s">
        <v>69</v>
      </c>
      <c r="X77" s="773">
        <v>0</v>
      </c>
      <c r="Y77" s="774">
        <f>IFERROR(IF(X77="",0,CEILING((X77/$H77),1)*$H77),"")</f>
        <v>0</v>
      </c>
      <c r="Z77" s="35" t="str">
        <f>IFERROR(IF(Y77=0,"",ROUNDUP(Y77/H77,0)*0.00902),"")</f>
        <v/>
      </c>
      <c r="AA77" s="55"/>
      <c r="AB77" s="56"/>
      <c r="AC77" s="129" t="s">
        <v>181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16.5" hidden="1" customHeight="1" x14ac:dyDescent="0.25">
      <c r="A78" s="53" t="s">
        <v>182</v>
      </c>
      <c r="B78" s="53" t="s">
        <v>183</v>
      </c>
      <c r="C78" s="30">
        <v>4301020358</v>
      </c>
      <c r="D78" s="784">
        <v>4680115885950</v>
      </c>
      <c r="E78" s="785"/>
      <c r="F78" s="772">
        <v>0.37</v>
      </c>
      <c r="G78" s="31">
        <v>6</v>
      </c>
      <c r="H78" s="772">
        <v>2.2200000000000002</v>
      </c>
      <c r="I78" s="772">
        <v>2.42</v>
      </c>
      <c r="J78" s="31">
        <v>156</v>
      </c>
      <c r="K78" s="31" t="s">
        <v>76</v>
      </c>
      <c r="L78" s="31"/>
      <c r="M78" s="32" t="s">
        <v>80</v>
      </c>
      <c r="N78" s="32"/>
      <c r="O78" s="31">
        <v>50</v>
      </c>
      <c r="P78" s="11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2"/>
      <c r="R78" s="782"/>
      <c r="S78" s="782"/>
      <c r="T78" s="783"/>
      <c r="U78" s="33"/>
      <c r="V78" s="33"/>
      <c r="W78" s="34" t="s">
        <v>69</v>
      </c>
      <c r="X78" s="773">
        <v>0</v>
      </c>
      <c r="Y78" s="774">
        <f>IFERROR(IF(X78="",0,CEILING((X78/$H78),1)*$H78),"")</f>
        <v>0</v>
      </c>
      <c r="Z78" s="35" t="str">
        <f>IFERROR(IF(Y78=0,"",ROUNDUP(Y78/H78,0)*0.00753),"")</f>
        <v/>
      </c>
      <c r="AA78" s="55"/>
      <c r="AB78" s="56"/>
      <c r="AC78" s="131" t="s">
        <v>178</v>
      </c>
      <c r="AG78" s="63"/>
      <c r="AJ78" s="66"/>
      <c r="AK78" s="66">
        <v>0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t="27" customHeight="1" x14ac:dyDescent="0.25">
      <c r="A79" s="53" t="s">
        <v>184</v>
      </c>
      <c r="B79" s="53" t="s">
        <v>185</v>
      </c>
      <c r="C79" s="30">
        <v>4301020296</v>
      </c>
      <c r="D79" s="784">
        <v>4680115881433</v>
      </c>
      <c r="E79" s="785"/>
      <c r="F79" s="772">
        <v>0.45</v>
      </c>
      <c r="G79" s="31">
        <v>6</v>
      </c>
      <c r="H79" s="772">
        <v>2.7</v>
      </c>
      <c r="I79" s="772">
        <v>2.88</v>
      </c>
      <c r="J79" s="31">
        <v>182</v>
      </c>
      <c r="K79" s="31" t="s">
        <v>186</v>
      </c>
      <c r="L79" s="31" t="s">
        <v>149</v>
      </c>
      <c r="M79" s="32" t="s">
        <v>124</v>
      </c>
      <c r="N79" s="32"/>
      <c r="O79" s="31">
        <v>50</v>
      </c>
      <c r="P79" s="12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2"/>
      <c r="R79" s="782"/>
      <c r="S79" s="782"/>
      <c r="T79" s="783"/>
      <c r="U79" s="33"/>
      <c r="V79" s="33"/>
      <c r="W79" s="34" t="s">
        <v>69</v>
      </c>
      <c r="X79" s="773">
        <v>61.2</v>
      </c>
      <c r="Y79" s="774">
        <f>IFERROR(IF(X79="",0,CEILING((X79/$H79),1)*$H79),"")</f>
        <v>62.1</v>
      </c>
      <c r="Z79" s="35">
        <f>IFERROR(IF(Y79=0,"",ROUNDUP(Y79/H79,0)*0.00651),"")</f>
        <v>0.14973</v>
      </c>
      <c r="AA79" s="55"/>
      <c r="AB79" s="56"/>
      <c r="AC79" s="133" t="s">
        <v>178</v>
      </c>
      <c r="AG79" s="63"/>
      <c r="AJ79" s="66" t="s">
        <v>151</v>
      </c>
      <c r="AK79" s="66">
        <v>491.4</v>
      </c>
      <c r="BB79" s="134" t="s">
        <v>1</v>
      </c>
      <c r="BM79" s="63">
        <f>IFERROR(X79*I79/H79,"0")</f>
        <v>65.28</v>
      </c>
      <c r="BN79" s="63">
        <f>IFERROR(Y79*I79/H79,"0")</f>
        <v>66.239999999999995</v>
      </c>
      <c r="BO79" s="63">
        <f>IFERROR(1/J79*(X79/H79),"0")</f>
        <v>0.12454212454212456</v>
      </c>
      <c r="BP79" s="63">
        <f>IFERROR(1/J79*(Y79/H79),"0")</f>
        <v>0.1263736263736264</v>
      </c>
    </row>
    <row r="80" spans="1:68" x14ac:dyDescent="0.2">
      <c r="A80" s="791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87" t="s">
        <v>71</v>
      </c>
      <c r="Q80" s="788"/>
      <c r="R80" s="788"/>
      <c r="S80" s="788"/>
      <c r="T80" s="788"/>
      <c r="U80" s="788"/>
      <c r="V80" s="789"/>
      <c r="W80" s="36" t="s">
        <v>72</v>
      </c>
      <c r="X80" s="775">
        <f>IFERROR(X76/H76,"0")+IFERROR(X77/H77,"0")+IFERROR(X78/H78,"0")+IFERROR(X79/H79,"0")</f>
        <v>93.037037037037038</v>
      </c>
      <c r="Y80" s="775">
        <f>IFERROR(Y76/H76,"0")+IFERROR(Y77/H77,"0")+IFERROR(Y78/H78,"0")+IFERROR(Y79/H79,"0")</f>
        <v>94</v>
      </c>
      <c r="Z80" s="775">
        <f>IFERROR(IF(Z76="",0,Z76),"0")+IFERROR(IF(Z77="",0,Z77),"0")+IFERROR(IF(Z78="",0,Z78),"0")+IFERROR(IF(Z79="",0,Z79),"0")</f>
        <v>1.6939799999999998</v>
      </c>
      <c r="AA80" s="776"/>
      <c r="AB80" s="776"/>
      <c r="AC80" s="776"/>
    </row>
    <row r="81" spans="1:68" x14ac:dyDescent="0.2">
      <c r="A81" s="792"/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3"/>
      <c r="P81" s="787" t="s">
        <v>71</v>
      </c>
      <c r="Q81" s="788"/>
      <c r="R81" s="788"/>
      <c r="S81" s="788"/>
      <c r="T81" s="788"/>
      <c r="U81" s="788"/>
      <c r="V81" s="789"/>
      <c r="W81" s="36" t="s">
        <v>69</v>
      </c>
      <c r="X81" s="775">
        <f>IFERROR(SUM(X76:X79),"0")</f>
        <v>821.2</v>
      </c>
      <c r="Y81" s="775">
        <f>IFERROR(SUM(Y76:Y79),"0")</f>
        <v>828.90000000000009</v>
      </c>
      <c r="Z81" s="36"/>
      <c r="AA81" s="776"/>
      <c r="AB81" s="776"/>
      <c r="AC81" s="776"/>
    </row>
    <row r="82" spans="1:68" ht="14.25" hidden="1" customHeight="1" x14ac:dyDescent="0.25">
      <c r="A82" s="808" t="s">
        <v>64</v>
      </c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792"/>
      <c r="P82" s="792"/>
      <c r="Q82" s="792"/>
      <c r="R82" s="792"/>
      <c r="S82" s="792"/>
      <c r="T82" s="792"/>
      <c r="U82" s="792"/>
      <c r="V82" s="792"/>
      <c r="W82" s="792"/>
      <c r="X82" s="792"/>
      <c r="Y82" s="792"/>
      <c r="Z82" s="792"/>
      <c r="AA82" s="767"/>
      <c r="AB82" s="767"/>
      <c r="AC82" s="767"/>
    </row>
    <row r="83" spans="1:68" ht="16.5" hidden="1" customHeight="1" x14ac:dyDescent="0.25">
      <c r="A83" s="53" t="s">
        <v>187</v>
      </c>
      <c r="B83" s="53" t="s">
        <v>188</v>
      </c>
      <c r="C83" s="30">
        <v>4301031242</v>
      </c>
      <c r="D83" s="784">
        <v>4680115885066</v>
      </c>
      <c r="E83" s="785"/>
      <c r="F83" s="772">
        <v>0.7</v>
      </c>
      <c r="G83" s="31">
        <v>6</v>
      </c>
      <c r="H83" s="772">
        <v>4.2</v>
      </c>
      <c r="I83" s="772">
        <v>4.41</v>
      </c>
      <c r="J83" s="31">
        <v>132</v>
      </c>
      <c r="K83" s="31" t="s">
        <v>76</v>
      </c>
      <c r="L83" s="31"/>
      <c r="M83" s="32" t="s">
        <v>68</v>
      </c>
      <c r="N83" s="32"/>
      <c r="O83" s="31">
        <v>40</v>
      </c>
      <c r="P83" s="84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2"/>
      <c r="R83" s="782"/>
      <c r="S83" s="782"/>
      <c r="T83" s="783"/>
      <c r="U83" s="33"/>
      <c r="V83" s="33"/>
      <c r="W83" s="34" t="s">
        <v>69</v>
      </c>
      <c r="X83" s="773">
        <v>0</v>
      </c>
      <c r="Y83" s="774">
        <f t="shared" ref="Y83:Y88" si="16">IFERROR(IF(X83="",0,CEILING((X83/$H83),1)*$H83),"")</f>
        <v>0</v>
      </c>
      <c r="Z83" s="35" t="str">
        <f>IFERROR(IF(Y83=0,"",ROUNDUP(Y83/H83,0)*0.00902),"")</f>
        <v/>
      </c>
      <c r="AA83" s="55"/>
      <c r="AB83" s="56"/>
      <c r="AC83" s="135" t="s">
        <v>189</v>
      </c>
      <c r="AG83" s="63"/>
      <c r="AJ83" s="66"/>
      <c r="AK83" s="66">
        <v>0</v>
      </c>
      <c r="BB83" s="136" t="s">
        <v>1</v>
      </c>
      <c r="BM83" s="63">
        <f t="shared" ref="BM83:BM88" si="17">IFERROR(X83*I83/H83,"0")</f>
        <v>0</v>
      </c>
      <c r="BN83" s="63">
        <f t="shared" ref="BN83:BN88" si="18">IFERROR(Y83*I83/H83,"0")</f>
        <v>0</v>
      </c>
      <c r="BO83" s="63">
        <f t="shared" ref="BO83:BO88" si="19">IFERROR(1/J83*(X83/H83),"0")</f>
        <v>0</v>
      </c>
      <c r="BP83" s="63">
        <f t="shared" ref="BP83:BP88" si="20">IFERROR(1/J83*(Y83/H83),"0")</f>
        <v>0</v>
      </c>
    </row>
    <row r="84" spans="1:68" ht="16.5" hidden="1" customHeight="1" x14ac:dyDescent="0.25">
      <c r="A84" s="53" t="s">
        <v>190</v>
      </c>
      <c r="B84" s="53" t="s">
        <v>191</v>
      </c>
      <c r="C84" s="30">
        <v>4301031240</v>
      </c>
      <c r="D84" s="784">
        <v>4680115885042</v>
      </c>
      <c r="E84" s="785"/>
      <c r="F84" s="772">
        <v>0.7</v>
      </c>
      <c r="G84" s="31">
        <v>6</v>
      </c>
      <c r="H84" s="772">
        <v>4.2</v>
      </c>
      <c r="I84" s="772">
        <v>4.41</v>
      </c>
      <c r="J84" s="31">
        <v>132</v>
      </c>
      <c r="K84" s="31" t="s">
        <v>76</v>
      </c>
      <c r="L84" s="31"/>
      <c r="M84" s="32" t="s">
        <v>68</v>
      </c>
      <c r="N84" s="32"/>
      <c r="O84" s="31">
        <v>40</v>
      </c>
      <c r="P84" s="9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2"/>
      <c r="R84" s="782"/>
      <c r="S84" s="782"/>
      <c r="T84" s="783"/>
      <c r="U84" s="33"/>
      <c r="V84" s="33"/>
      <c r="W84" s="34" t="s">
        <v>69</v>
      </c>
      <c r="X84" s="773">
        <v>0</v>
      </c>
      <c r="Y84" s="774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192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16.5" hidden="1" customHeight="1" x14ac:dyDescent="0.25">
      <c r="A85" s="53" t="s">
        <v>193</v>
      </c>
      <c r="B85" s="53" t="s">
        <v>194</v>
      </c>
      <c r="C85" s="30">
        <v>4301031315</v>
      </c>
      <c r="D85" s="784">
        <v>4680115885080</v>
      </c>
      <c r="E85" s="785"/>
      <c r="F85" s="772">
        <v>0.7</v>
      </c>
      <c r="G85" s="31">
        <v>6</v>
      </c>
      <c r="H85" s="772">
        <v>4.2</v>
      </c>
      <c r="I85" s="772">
        <v>4.41</v>
      </c>
      <c r="J85" s="31">
        <v>132</v>
      </c>
      <c r="K85" s="31" t="s">
        <v>76</v>
      </c>
      <c r="L85" s="31"/>
      <c r="M85" s="32" t="s">
        <v>68</v>
      </c>
      <c r="N85" s="32"/>
      <c r="O85" s="31">
        <v>40</v>
      </c>
      <c r="P85" s="81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2"/>
      <c r="R85" s="782"/>
      <c r="S85" s="782"/>
      <c r="T85" s="783"/>
      <c r="U85" s="33"/>
      <c r="V85" s="33"/>
      <c r="W85" s="34" t="s">
        <v>69</v>
      </c>
      <c r="X85" s="773">
        <v>0</v>
      </c>
      <c r="Y85" s="774">
        <f t="shared" si="16"/>
        <v>0</v>
      </c>
      <c r="Z85" s="35" t="str">
        <f>IFERROR(IF(Y85=0,"",ROUNDUP(Y85/H85,0)*0.00902),"")</f>
        <v/>
      </c>
      <c r="AA85" s="55"/>
      <c r="AB85" s="56"/>
      <c r="AC85" s="139" t="s">
        <v>195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196</v>
      </c>
      <c r="B86" s="53" t="s">
        <v>197</v>
      </c>
      <c r="C86" s="30">
        <v>4301031243</v>
      </c>
      <c r="D86" s="784">
        <v>4680115885073</v>
      </c>
      <c r="E86" s="785"/>
      <c r="F86" s="772">
        <v>0.3</v>
      </c>
      <c r="G86" s="31">
        <v>6</v>
      </c>
      <c r="H86" s="772">
        <v>1.8</v>
      </c>
      <c r="I86" s="772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2"/>
      <c r="R86" s="782"/>
      <c r="S86" s="782"/>
      <c r="T86" s="783"/>
      <c r="U86" s="33"/>
      <c r="V86" s="33"/>
      <c r="W86" s="34" t="s">
        <v>69</v>
      </c>
      <c r="X86" s="773">
        <v>0</v>
      </c>
      <c r="Y86" s="774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189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198</v>
      </c>
      <c r="B87" s="53" t="s">
        <v>199</v>
      </c>
      <c r="C87" s="30">
        <v>4301031241</v>
      </c>
      <c r="D87" s="784">
        <v>4680115885059</v>
      </c>
      <c r="E87" s="785"/>
      <c r="F87" s="772">
        <v>0.3</v>
      </c>
      <c r="G87" s="31">
        <v>6</v>
      </c>
      <c r="H87" s="772">
        <v>1.8</v>
      </c>
      <c r="I87" s="772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2"/>
      <c r="R87" s="782"/>
      <c r="S87" s="782"/>
      <c r="T87" s="783"/>
      <c r="U87" s="33"/>
      <c r="V87" s="33"/>
      <c r="W87" s="34" t="s">
        <v>69</v>
      </c>
      <c r="X87" s="773">
        <v>0</v>
      </c>
      <c r="Y87" s="774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192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t="27" hidden="1" customHeight="1" x14ac:dyDescent="0.25">
      <c r="A88" s="53" t="s">
        <v>200</v>
      </c>
      <c r="B88" s="53" t="s">
        <v>201</v>
      </c>
      <c r="C88" s="30">
        <v>4301031316</v>
      </c>
      <c r="D88" s="784">
        <v>4680115885097</v>
      </c>
      <c r="E88" s="785"/>
      <c r="F88" s="772">
        <v>0.3</v>
      </c>
      <c r="G88" s="31">
        <v>6</v>
      </c>
      <c r="H88" s="772">
        <v>1.8</v>
      </c>
      <c r="I88" s="772">
        <v>1.9</v>
      </c>
      <c r="J88" s="31">
        <v>234</v>
      </c>
      <c r="K88" s="31" t="s">
        <v>67</v>
      </c>
      <c r="L88" s="31"/>
      <c r="M88" s="32" t="s">
        <v>68</v>
      </c>
      <c r="N88" s="32"/>
      <c r="O88" s="31">
        <v>40</v>
      </c>
      <c r="P88" s="103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2"/>
      <c r="R88" s="782"/>
      <c r="S88" s="782"/>
      <c r="T88" s="783"/>
      <c r="U88" s="33"/>
      <c r="V88" s="33"/>
      <c r="W88" s="34" t="s">
        <v>69</v>
      </c>
      <c r="X88" s="773">
        <v>0</v>
      </c>
      <c r="Y88" s="774">
        <f t="shared" si="16"/>
        <v>0</v>
      </c>
      <c r="Z88" s="35" t="str">
        <f>IFERROR(IF(Y88=0,"",ROUNDUP(Y88/H88,0)*0.00502),"")</f>
        <v/>
      </c>
      <c r="AA88" s="55"/>
      <c r="AB88" s="56"/>
      <c r="AC88" s="145" t="s">
        <v>195</v>
      </c>
      <c r="AG88" s="63"/>
      <c r="AJ88" s="66"/>
      <c r="AK88" s="66">
        <v>0</v>
      </c>
      <c r="BB88" s="146" t="s">
        <v>1</v>
      </c>
      <c r="BM88" s="63">
        <f t="shared" si="17"/>
        <v>0</v>
      </c>
      <c r="BN88" s="63">
        <f t="shared" si="18"/>
        <v>0</v>
      </c>
      <c r="BO88" s="63">
        <f t="shared" si="19"/>
        <v>0</v>
      </c>
      <c r="BP88" s="63">
        <f t="shared" si="20"/>
        <v>0</v>
      </c>
    </row>
    <row r="89" spans="1:68" hidden="1" x14ac:dyDescent="0.2">
      <c r="A89" s="791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87" t="s">
        <v>71</v>
      </c>
      <c r="Q89" s="788"/>
      <c r="R89" s="788"/>
      <c r="S89" s="788"/>
      <c r="T89" s="788"/>
      <c r="U89" s="788"/>
      <c r="V89" s="789"/>
      <c r="W89" s="36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92"/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3"/>
      <c r="P90" s="787" t="s">
        <v>71</v>
      </c>
      <c r="Q90" s="788"/>
      <c r="R90" s="788"/>
      <c r="S90" s="788"/>
      <c r="T90" s="788"/>
      <c r="U90" s="788"/>
      <c r="V90" s="789"/>
      <c r="W90" s="36" t="s">
        <v>69</v>
      </c>
      <c r="X90" s="775">
        <f>IFERROR(SUM(X83:X88),"0")</f>
        <v>0</v>
      </c>
      <c r="Y90" s="775">
        <f>IFERROR(SUM(Y83:Y88),"0")</f>
        <v>0</v>
      </c>
      <c r="Z90" s="36"/>
      <c r="AA90" s="776"/>
      <c r="AB90" s="776"/>
      <c r="AC90" s="776"/>
    </row>
    <row r="91" spans="1:68" ht="14.25" hidden="1" customHeight="1" x14ac:dyDescent="0.25">
      <c r="A91" s="808" t="s">
        <v>73</v>
      </c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792"/>
      <c r="P91" s="792"/>
      <c r="Q91" s="792"/>
      <c r="R91" s="792"/>
      <c r="S91" s="792"/>
      <c r="T91" s="792"/>
      <c r="U91" s="792"/>
      <c r="V91" s="792"/>
      <c r="W91" s="792"/>
      <c r="X91" s="792"/>
      <c r="Y91" s="792"/>
      <c r="Z91" s="792"/>
      <c r="AA91" s="767"/>
      <c r="AB91" s="767"/>
      <c r="AC91" s="767"/>
    </row>
    <row r="92" spans="1:68" ht="27" hidden="1" customHeight="1" x14ac:dyDescent="0.25">
      <c r="A92" s="53" t="s">
        <v>202</v>
      </c>
      <c r="B92" s="53" t="s">
        <v>203</v>
      </c>
      <c r="C92" s="30">
        <v>4301051823</v>
      </c>
      <c r="D92" s="784">
        <v>4680115881891</v>
      </c>
      <c r="E92" s="785"/>
      <c r="F92" s="772">
        <v>1.4</v>
      </c>
      <c r="G92" s="31">
        <v>6</v>
      </c>
      <c r="H92" s="772">
        <v>8.4</v>
      </c>
      <c r="I92" s="772">
        <v>8.9640000000000004</v>
      </c>
      <c r="J92" s="31">
        <v>56</v>
      </c>
      <c r="K92" s="31" t="s">
        <v>121</v>
      </c>
      <c r="L92" s="31"/>
      <c r="M92" s="32" t="s">
        <v>68</v>
      </c>
      <c r="N92" s="32"/>
      <c r="O92" s="31">
        <v>40</v>
      </c>
      <c r="P92" s="11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2"/>
      <c r="R92" s="782"/>
      <c r="S92" s="782"/>
      <c r="T92" s="783"/>
      <c r="U92" s="33"/>
      <c r="V92" s="33"/>
      <c r="W92" s="34" t="s">
        <v>69</v>
      </c>
      <c r="X92" s="773">
        <v>0</v>
      </c>
      <c r="Y92" s="774">
        <f t="shared" ref="Y92:Y97" si="21">IFERROR(IF(X92="",0,CEILING((X92/$H92),1)*$H92),"")</f>
        <v>0</v>
      </c>
      <c r="Z92" s="35" t="str">
        <f>IFERROR(IF(Y92=0,"",ROUNDUP(Y92/H92,0)*0.02175),"")</f>
        <v/>
      </c>
      <c r="AA92" s="55"/>
      <c r="AB92" s="56"/>
      <c r="AC92" s="147" t="s">
        <v>204</v>
      </c>
      <c r="AG92" s="63"/>
      <c r="AJ92" s="66"/>
      <c r="AK92" s="66">
        <v>0</v>
      </c>
      <c r="BB92" s="148" t="s">
        <v>1</v>
      </c>
      <c r="BM92" s="63">
        <f t="shared" ref="BM92:BM97" si="22">IFERROR(X92*I92/H92,"0")</f>
        <v>0</v>
      </c>
      <c r="BN92" s="63">
        <f t="shared" ref="BN92:BN97" si="23">IFERROR(Y92*I92/H92,"0")</f>
        <v>0</v>
      </c>
      <c r="BO92" s="63">
        <f t="shared" ref="BO92:BO97" si="24">IFERROR(1/J92*(X92/H92),"0")</f>
        <v>0</v>
      </c>
      <c r="BP92" s="63">
        <f t="shared" ref="BP92:BP97" si="25">IFERROR(1/J92*(Y92/H92),"0")</f>
        <v>0</v>
      </c>
    </row>
    <row r="93" spans="1:68" ht="37.5" hidden="1" customHeight="1" x14ac:dyDescent="0.25">
      <c r="A93" s="53" t="s">
        <v>205</v>
      </c>
      <c r="B93" s="53" t="s">
        <v>206</v>
      </c>
      <c r="C93" s="30">
        <v>4301051846</v>
      </c>
      <c r="D93" s="784">
        <v>4680115885769</v>
      </c>
      <c r="E93" s="785"/>
      <c r="F93" s="772">
        <v>1.4</v>
      </c>
      <c r="G93" s="31">
        <v>6</v>
      </c>
      <c r="H93" s="772">
        <v>8.4</v>
      </c>
      <c r="I93" s="772">
        <v>8.8800000000000008</v>
      </c>
      <c r="J93" s="31">
        <v>56</v>
      </c>
      <c r="K93" s="31" t="s">
        <v>121</v>
      </c>
      <c r="L93" s="31"/>
      <c r="M93" s="32" t="s">
        <v>80</v>
      </c>
      <c r="N93" s="32"/>
      <c r="O93" s="31">
        <v>45</v>
      </c>
      <c r="P93" s="8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2"/>
      <c r="R93" s="782"/>
      <c r="S93" s="782"/>
      <c r="T93" s="783"/>
      <c r="U93" s="33"/>
      <c r="V93" s="33"/>
      <c r="W93" s="34" t="s">
        <v>69</v>
      </c>
      <c r="X93" s="773">
        <v>0</v>
      </c>
      <c r="Y93" s="774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207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208</v>
      </c>
      <c r="B94" s="53" t="s">
        <v>209</v>
      </c>
      <c r="C94" s="30">
        <v>4301051822</v>
      </c>
      <c r="D94" s="784">
        <v>4680115884410</v>
      </c>
      <c r="E94" s="785"/>
      <c r="F94" s="772">
        <v>1.4</v>
      </c>
      <c r="G94" s="31">
        <v>6</v>
      </c>
      <c r="H94" s="772">
        <v>8.4</v>
      </c>
      <c r="I94" s="772">
        <v>8.952</v>
      </c>
      <c r="J94" s="31">
        <v>56</v>
      </c>
      <c r="K94" s="31" t="s">
        <v>121</v>
      </c>
      <c r="L94" s="31"/>
      <c r="M94" s="32" t="s">
        <v>68</v>
      </c>
      <c r="N94" s="32"/>
      <c r="O94" s="31">
        <v>40</v>
      </c>
      <c r="P94" s="11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2"/>
      <c r="R94" s="782"/>
      <c r="S94" s="782"/>
      <c r="T94" s="783"/>
      <c r="U94" s="33"/>
      <c r="V94" s="33"/>
      <c r="W94" s="34" t="s">
        <v>69</v>
      </c>
      <c r="X94" s="773">
        <v>0</v>
      </c>
      <c r="Y94" s="774">
        <f t="shared" si="21"/>
        <v>0</v>
      </c>
      <c r="Z94" s="35" t="str">
        <f>IFERROR(IF(Y94=0,"",ROUNDUP(Y94/H94,0)*0.02175),"")</f>
        <v/>
      </c>
      <c r="AA94" s="55"/>
      <c r="AB94" s="56"/>
      <c r="AC94" s="151" t="s">
        <v>210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211</v>
      </c>
      <c r="B95" s="53" t="s">
        <v>212</v>
      </c>
      <c r="C95" s="30">
        <v>4301051844</v>
      </c>
      <c r="D95" s="784">
        <v>4680115885929</v>
      </c>
      <c r="E95" s="785"/>
      <c r="F95" s="772">
        <v>0.42</v>
      </c>
      <c r="G95" s="31">
        <v>6</v>
      </c>
      <c r="H95" s="772">
        <v>2.52</v>
      </c>
      <c r="I95" s="772">
        <v>2.7</v>
      </c>
      <c r="J95" s="31">
        <v>182</v>
      </c>
      <c r="K95" s="31" t="s">
        <v>186</v>
      </c>
      <c r="L95" s="31"/>
      <c r="M95" s="32" t="s">
        <v>80</v>
      </c>
      <c r="N95" s="32"/>
      <c r="O95" s="31">
        <v>45</v>
      </c>
      <c r="P95" s="11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3"/>
      <c r="V95" s="33"/>
      <c r="W95" s="34" t="s">
        <v>69</v>
      </c>
      <c r="X95" s="773">
        <v>0</v>
      </c>
      <c r="Y95" s="774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207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213</v>
      </c>
      <c r="B96" s="53" t="s">
        <v>214</v>
      </c>
      <c r="C96" s="30">
        <v>4301051827</v>
      </c>
      <c r="D96" s="784">
        <v>4680115884403</v>
      </c>
      <c r="E96" s="785"/>
      <c r="F96" s="772">
        <v>0.3</v>
      </c>
      <c r="G96" s="31">
        <v>6</v>
      </c>
      <c r="H96" s="772">
        <v>1.8</v>
      </c>
      <c r="I96" s="772">
        <v>2</v>
      </c>
      <c r="J96" s="31">
        <v>156</v>
      </c>
      <c r="K96" s="31" t="s">
        <v>76</v>
      </c>
      <c r="L96" s="31"/>
      <c r="M96" s="32" t="s">
        <v>68</v>
      </c>
      <c r="N96" s="32"/>
      <c r="O96" s="31">
        <v>40</v>
      </c>
      <c r="P96" s="10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3"/>
      <c r="V96" s="33"/>
      <c r="W96" s="34" t="s">
        <v>69</v>
      </c>
      <c r="X96" s="773">
        <v>0</v>
      </c>
      <c r="Y96" s="774">
        <f t="shared" si="21"/>
        <v>0</v>
      </c>
      <c r="Z96" s="35" t="str">
        <f>IFERROR(IF(Y96=0,"",ROUNDUP(Y96/H96,0)*0.00753),"")</f>
        <v/>
      </c>
      <c r="AA96" s="55"/>
      <c r="AB96" s="56"/>
      <c r="AC96" s="155" t="s">
        <v>210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t="27" hidden="1" customHeight="1" x14ac:dyDescent="0.25">
      <c r="A97" s="53" t="s">
        <v>215</v>
      </c>
      <c r="B97" s="53" t="s">
        <v>216</v>
      </c>
      <c r="C97" s="30">
        <v>4301051837</v>
      </c>
      <c r="D97" s="784">
        <v>4680115884311</v>
      </c>
      <c r="E97" s="785"/>
      <c r="F97" s="772">
        <v>0.3</v>
      </c>
      <c r="G97" s="31">
        <v>6</v>
      </c>
      <c r="H97" s="772">
        <v>1.8</v>
      </c>
      <c r="I97" s="772">
        <v>2.0459999999999998</v>
      </c>
      <c r="J97" s="31">
        <v>182</v>
      </c>
      <c r="K97" s="31" t="s">
        <v>186</v>
      </c>
      <c r="L97" s="31"/>
      <c r="M97" s="32" t="s">
        <v>80</v>
      </c>
      <c r="N97" s="32"/>
      <c r="O97" s="31">
        <v>40</v>
      </c>
      <c r="P97" s="11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2"/>
      <c r="R97" s="782"/>
      <c r="S97" s="782"/>
      <c r="T97" s="783"/>
      <c r="U97" s="33"/>
      <c r="V97" s="33"/>
      <c r="W97" s="34" t="s">
        <v>69</v>
      </c>
      <c r="X97" s="773">
        <v>0</v>
      </c>
      <c r="Y97" s="774">
        <f t="shared" si="21"/>
        <v>0</v>
      </c>
      <c r="Z97" s="35" t="str">
        <f>IFERROR(IF(Y97=0,"",ROUNDUP(Y97/H97,0)*0.00651),"")</f>
        <v/>
      </c>
      <c r="AA97" s="55"/>
      <c r="AB97" s="56"/>
      <c r="AC97" s="157" t="s">
        <v>204</v>
      </c>
      <c r="AG97" s="63"/>
      <c r="AJ97" s="66"/>
      <c r="AK97" s="66">
        <v>0</v>
      </c>
      <c r="BB97" s="158" t="s">
        <v>1</v>
      </c>
      <c r="BM97" s="63">
        <f t="shared" si="22"/>
        <v>0</v>
      </c>
      <c r="BN97" s="63">
        <f t="shared" si="23"/>
        <v>0</v>
      </c>
      <c r="BO97" s="63">
        <f t="shared" si="24"/>
        <v>0</v>
      </c>
      <c r="BP97" s="63">
        <f t="shared" si="25"/>
        <v>0</v>
      </c>
    </row>
    <row r="98" spans="1:68" hidden="1" x14ac:dyDescent="0.2">
      <c r="A98" s="791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87" t="s">
        <v>71</v>
      </c>
      <c r="Q98" s="788"/>
      <c r="R98" s="788"/>
      <c r="S98" s="788"/>
      <c r="T98" s="788"/>
      <c r="U98" s="788"/>
      <c r="V98" s="789"/>
      <c r="W98" s="36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92"/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3"/>
      <c r="P99" s="787" t="s">
        <v>71</v>
      </c>
      <c r="Q99" s="788"/>
      <c r="R99" s="788"/>
      <c r="S99" s="788"/>
      <c r="T99" s="788"/>
      <c r="U99" s="788"/>
      <c r="V99" s="789"/>
      <c r="W99" s="36" t="s">
        <v>69</v>
      </c>
      <c r="X99" s="775">
        <f>IFERROR(SUM(X92:X97),"0")</f>
        <v>0</v>
      </c>
      <c r="Y99" s="775">
        <f>IFERROR(SUM(Y92:Y97),"0")</f>
        <v>0</v>
      </c>
      <c r="Z99" s="36"/>
      <c r="AA99" s="776"/>
      <c r="AB99" s="776"/>
      <c r="AC99" s="776"/>
    </row>
    <row r="100" spans="1:68" ht="14.25" hidden="1" customHeight="1" x14ac:dyDescent="0.25">
      <c r="A100" s="808" t="s">
        <v>217</v>
      </c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792"/>
      <c r="P100" s="792"/>
      <c r="Q100" s="792"/>
      <c r="R100" s="792"/>
      <c r="S100" s="792"/>
      <c r="T100" s="792"/>
      <c r="U100" s="792"/>
      <c r="V100" s="792"/>
      <c r="W100" s="792"/>
      <c r="X100" s="792"/>
      <c r="Y100" s="792"/>
      <c r="Z100" s="792"/>
      <c r="AA100" s="767"/>
      <c r="AB100" s="767"/>
      <c r="AC100" s="767"/>
    </row>
    <row r="101" spans="1:68" ht="37.5" hidden="1" customHeight="1" x14ac:dyDescent="0.25">
      <c r="A101" s="53" t="s">
        <v>218</v>
      </c>
      <c r="B101" s="53" t="s">
        <v>219</v>
      </c>
      <c r="C101" s="30">
        <v>4301060366</v>
      </c>
      <c r="D101" s="784">
        <v>4680115881532</v>
      </c>
      <c r="E101" s="785"/>
      <c r="F101" s="772">
        <v>1.3</v>
      </c>
      <c r="G101" s="31">
        <v>6</v>
      </c>
      <c r="H101" s="772">
        <v>7.8</v>
      </c>
      <c r="I101" s="772">
        <v>8.2799999999999994</v>
      </c>
      <c r="J101" s="31">
        <v>56</v>
      </c>
      <c r="K101" s="31" t="s">
        <v>121</v>
      </c>
      <c r="L101" s="31"/>
      <c r="M101" s="32" t="s">
        <v>68</v>
      </c>
      <c r="N101" s="32"/>
      <c r="O101" s="31">
        <v>30</v>
      </c>
      <c r="P101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2"/>
      <c r="R101" s="782"/>
      <c r="S101" s="782"/>
      <c r="T101" s="783"/>
      <c r="U101" s="33"/>
      <c r="V101" s="33"/>
      <c r="W101" s="34" t="s">
        <v>69</v>
      </c>
      <c r="X101" s="773">
        <v>0</v>
      </c>
      <c r="Y101" s="774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220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37.5" hidden="1" customHeight="1" x14ac:dyDescent="0.25">
      <c r="A102" s="53" t="s">
        <v>218</v>
      </c>
      <c r="B102" s="53" t="s">
        <v>221</v>
      </c>
      <c r="C102" s="30">
        <v>4301060371</v>
      </c>
      <c r="D102" s="784">
        <v>4680115881532</v>
      </c>
      <c r="E102" s="785"/>
      <c r="F102" s="772">
        <v>1.4</v>
      </c>
      <c r="G102" s="31">
        <v>6</v>
      </c>
      <c r="H102" s="772">
        <v>8.4</v>
      </c>
      <c r="I102" s="772">
        <v>8.9640000000000004</v>
      </c>
      <c r="J102" s="31">
        <v>56</v>
      </c>
      <c r="K102" s="31" t="s">
        <v>121</v>
      </c>
      <c r="L102" s="31"/>
      <c r="M102" s="32" t="s">
        <v>68</v>
      </c>
      <c r="N102" s="32"/>
      <c r="O102" s="31">
        <v>30</v>
      </c>
      <c r="P102" s="89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2"/>
      <c r="R102" s="782"/>
      <c r="S102" s="782"/>
      <c r="T102" s="783"/>
      <c r="U102" s="33"/>
      <c r="V102" s="33"/>
      <c r="W102" s="34" t="s">
        <v>69</v>
      </c>
      <c r="X102" s="773">
        <v>0</v>
      </c>
      <c r="Y102" s="774">
        <f>IFERROR(IF(X102="",0,CEILING((X102/$H102),1)*$H102),"")</f>
        <v>0</v>
      </c>
      <c r="Z102" s="35" t="str">
        <f>IFERROR(IF(Y102=0,"",ROUNDUP(Y102/H102,0)*0.02175),"")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t="27" hidden="1" customHeight="1" x14ac:dyDescent="0.25">
      <c r="A103" s="53" t="s">
        <v>222</v>
      </c>
      <c r="B103" s="53" t="s">
        <v>223</v>
      </c>
      <c r="C103" s="30">
        <v>4301060351</v>
      </c>
      <c r="D103" s="784">
        <v>4680115881464</v>
      </c>
      <c r="E103" s="785"/>
      <c r="F103" s="772">
        <v>0.4</v>
      </c>
      <c r="G103" s="31">
        <v>6</v>
      </c>
      <c r="H103" s="772">
        <v>2.4</v>
      </c>
      <c r="I103" s="772">
        <v>2.61</v>
      </c>
      <c r="J103" s="31">
        <v>132</v>
      </c>
      <c r="K103" s="31" t="s">
        <v>76</v>
      </c>
      <c r="L103" s="31"/>
      <c r="M103" s="32" t="s">
        <v>80</v>
      </c>
      <c r="N103" s="32"/>
      <c r="O103" s="31">
        <v>30</v>
      </c>
      <c r="P103" s="11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2"/>
      <c r="R103" s="782"/>
      <c r="S103" s="782"/>
      <c r="T103" s="783"/>
      <c r="U103" s="33"/>
      <c r="V103" s="33"/>
      <c r="W103" s="34" t="s">
        <v>69</v>
      </c>
      <c r="X103" s="773">
        <v>0</v>
      </c>
      <c r="Y103" s="774">
        <f>IFERROR(IF(X103="",0,CEILING((X103/$H103),1)*$H103),"")</f>
        <v>0</v>
      </c>
      <c r="Z103" s="35" t="str">
        <f>IFERROR(IF(Y103=0,"",ROUNDUP(Y103/H103,0)*0.00902),"")</f>
        <v/>
      </c>
      <c r="AA103" s="55"/>
      <c r="AB103" s="56"/>
      <c r="AC103" s="163" t="s">
        <v>224</v>
      </c>
      <c r="AG103" s="63"/>
      <c r="AJ103" s="66"/>
      <c r="AK103" s="66">
        <v>0</v>
      </c>
      <c r="BB103" s="164" t="s">
        <v>1</v>
      </c>
      <c r="BM103" s="63">
        <f>IFERROR(X103*I103/H103,"0")</f>
        <v>0</v>
      </c>
      <c r="BN103" s="63">
        <f>IFERROR(Y103*I103/H103,"0")</f>
        <v>0</v>
      </c>
      <c r="BO103" s="63">
        <f>IFERROR(1/J103*(X103/H103),"0")</f>
        <v>0</v>
      </c>
      <c r="BP103" s="63">
        <f>IFERROR(1/J103*(Y103/H103),"0")</f>
        <v>0</v>
      </c>
    </row>
    <row r="104" spans="1:68" hidden="1" x14ac:dyDescent="0.2">
      <c r="A104" s="791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87" t="s">
        <v>71</v>
      </c>
      <c r="Q104" s="788"/>
      <c r="R104" s="788"/>
      <c r="S104" s="788"/>
      <c r="T104" s="788"/>
      <c r="U104" s="788"/>
      <c r="V104" s="789"/>
      <c r="W104" s="36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92"/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3"/>
      <c r="P105" s="787" t="s">
        <v>71</v>
      </c>
      <c r="Q105" s="788"/>
      <c r="R105" s="788"/>
      <c r="S105" s="788"/>
      <c r="T105" s="788"/>
      <c r="U105" s="788"/>
      <c r="V105" s="789"/>
      <c r="W105" s="36" t="s">
        <v>69</v>
      </c>
      <c r="X105" s="775">
        <f>IFERROR(SUM(X101:X103),"0")</f>
        <v>0</v>
      </c>
      <c r="Y105" s="775">
        <f>IFERROR(SUM(Y101:Y103),"0")</f>
        <v>0</v>
      </c>
      <c r="Z105" s="36"/>
      <c r="AA105" s="776"/>
      <c r="AB105" s="776"/>
      <c r="AC105" s="776"/>
    </row>
    <row r="106" spans="1:68" ht="16.5" hidden="1" customHeight="1" x14ac:dyDescent="0.25">
      <c r="A106" s="800" t="s">
        <v>225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66"/>
      <c r="AB106" s="766"/>
      <c r="AC106" s="766"/>
    </row>
    <row r="107" spans="1:68" ht="14.25" hidden="1" customHeight="1" x14ac:dyDescent="0.25">
      <c r="A107" s="808" t="s">
        <v>118</v>
      </c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792"/>
      <c r="P107" s="792"/>
      <c r="Q107" s="792"/>
      <c r="R107" s="792"/>
      <c r="S107" s="792"/>
      <c r="T107" s="792"/>
      <c r="U107" s="792"/>
      <c r="V107" s="792"/>
      <c r="W107" s="792"/>
      <c r="X107" s="792"/>
      <c r="Y107" s="792"/>
      <c r="Z107" s="792"/>
      <c r="AA107" s="767"/>
      <c r="AB107" s="767"/>
      <c r="AC107" s="767"/>
    </row>
    <row r="108" spans="1:68" ht="27" customHeight="1" x14ac:dyDescent="0.25">
      <c r="A108" s="53" t="s">
        <v>226</v>
      </c>
      <c r="B108" s="53" t="s">
        <v>227</v>
      </c>
      <c r="C108" s="30">
        <v>4301011468</v>
      </c>
      <c r="D108" s="784">
        <v>4680115881327</v>
      </c>
      <c r="E108" s="785"/>
      <c r="F108" s="772">
        <v>1.35</v>
      </c>
      <c r="G108" s="31">
        <v>8</v>
      </c>
      <c r="H108" s="772">
        <v>10.8</v>
      </c>
      <c r="I108" s="772">
        <v>11.28</v>
      </c>
      <c r="J108" s="31">
        <v>56</v>
      </c>
      <c r="K108" s="31" t="s">
        <v>121</v>
      </c>
      <c r="L108" s="31"/>
      <c r="M108" s="32" t="s">
        <v>167</v>
      </c>
      <c r="N108" s="32"/>
      <c r="O108" s="31">
        <v>50</v>
      </c>
      <c r="P108" s="9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2"/>
      <c r="R108" s="782"/>
      <c r="S108" s="782"/>
      <c r="T108" s="783"/>
      <c r="U108" s="33"/>
      <c r="V108" s="33"/>
      <c r="W108" s="34" t="s">
        <v>69</v>
      </c>
      <c r="X108" s="773">
        <v>100</v>
      </c>
      <c r="Y108" s="774">
        <f>IFERROR(IF(X108="",0,CEILING((X108/$H108),1)*$H108),"")</f>
        <v>108</v>
      </c>
      <c r="Z108" s="35">
        <f>IFERROR(IF(Y108=0,"",ROUNDUP(Y108/H108,0)*0.02175),"")</f>
        <v>0.21749999999999997</v>
      </c>
      <c r="AA108" s="55"/>
      <c r="AB108" s="56"/>
      <c r="AC108" s="165" t="s">
        <v>228</v>
      </c>
      <c r="AG108" s="63"/>
      <c r="AJ108" s="66"/>
      <c r="AK108" s="66">
        <v>0</v>
      </c>
      <c r="BB108" s="166" t="s">
        <v>1</v>
      </c>
      <c r="BM108" s="63">
        <f>IFERROR(X108*I108/H108,"0")</f>
        <v>104.44444444444444</v>
      </c>
      <c r="BN108" s="63">
        <f>IFERROR(Y108*I108/H108,"0")</f>
        <v>112.8</v>
      </c>
      <c r="BO108" s="63">
        <f>IFERROR(1/J108*(X108/H108),"0")</f>
        <v>0.16534391534391535</v>
      </c>
      <c r="BP108" s="63">
        <f>IFERROR(1/J108*(Y108/H108),"0")</f>
        <v>0.17857142857142855</v>
      </c>
    </row>
    <row r="109" spans="1:68" ht="27" hidden="1" customHeight="1" x14ac:dyDescent="0.25">
      <c r="A109" s="53" t="s">
        <v>229</v>
      </c>
      <c r="B109" s="53" t="s">
        <v>230</v>
      </c>
      <c r="C109" s="30">
        <v>4301011476</v>
      </c>
      <c r="D109" s="784">
        <v>4680115881518</v>
      </c>
      <c r="E109" s="785"/>
      <c r="F109" s="772">
        <v>0.4</v>
      </c>
      <c r="G109" s="31">
        <v>10</v>
      </c>
      <c r="H109" s="772">
        <v>4</v>
      </c>
      <c r="I109" s="772">
        <v>4.21</v>
      </c>
      <c r="J109" s="31">
        <v>132</v>
      </c>
      <c r="K109" s="31" t="s">
        <v>76</v>
      </c>
      <c r="L109" s="31"/>
      <c r="M109" s="32" t="s">
        <v>80</v>
      </c>
      <c r="N109" s="32"/>
      <c r="O109" s="31">
        <v>50</v>
      </c>
      <c r="P109" s="9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2"/>
      <c r="R109" s="782"/>
      <c r="S109" s="782"/>
      <c r="T109" s="783"/>
      <c r="U109" s="33"/>
      <c r="V109" s="33"/>
      <c r="W109" s="34" t="s">
        <v>69</v>
      </c>
      <c r="X109" s="773">
        <v>0</v>
      </c>
      <c r="Y109" s="774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231</v>
      </c>
      <c r="AG109" s="63"/>
      <c r="AJ109" s="66"/>
      <c r="AK109" s="66">
        <v>0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t="27" customHeight="1" x14ac:dyDescent="0.25">
      <c r="A110" s="53" t="s">
        <v>232</v>
      </c>
      <c r="B110" s="53" t="s">
        <v>233</v>
      </c>
      <c r="C110" s="30">
        <v>4301011443</v>
      </c>
      <c r="D110" s="784">
        <v>4680115881303</v>
      </c>
      <c r="E110" s="785"/>
      <c r="F110" s="772">
        <v>0.45</v>
      </c>
      <c r="G110" s="31">
        <v>10</v>
      </c>
      <c r="H110" s="772">
        <v>4.5</v>
      </c>
      <c r="I110" s="772">
        <v>4.71</v>
      </c>
      <c r="J110" s="31">
        <v>132</v>
      </c>
      <c r="K110" s="31" t="s">
        <v>76</v>
      </c>
      <c r="L110" s="31" t="s">
        <v>133</v>
      </c>
      <c r="M110" s="32" t="s">
        <v>167</v>
      </c>
      <c r="N110" s="32"/>
      <c r="O110" s="31">
        <v>50</v>
      </c>
      <c r="P110" s="8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2"/>
      <c r="R110" s="782"/>
      <c r="S110" s="782"/>
      <c r="T110" s="783"/>
      <c r="U110" s="33"/>
      <c r="V110" s="33"/>
      <c r="W110" s="34" t="s">
        <v>69</v>
      </c>
      <c r="X110" s="773">
        <v>54</v>
      </c>
      <c r="Y110" s="774">
        <f>IFERROR(IF(X110="",0,CEILING((X110/$H110),1)*$H110),"")</f>
        <v>54</v>
      </c>
      <c r="Z110" s="35">
        <f>IFERROR(IF(Y110=0,"",ROUNDUP(Y110/H110,0)*0.00902),"")</f>
        <v>0.10824</v>
      </c>
      <c r="AA110" s="55"/>
      <c r="AB110" s="56"/>
      <c r="AC110" s="169" t="s">
        <v>231</v>
      </c>
      <c r="AG110" s="63"/>
      <c r="AJ110" s="66" t="s">
        <v>134</v>
      </c>
      <c r="AK110" s="66">
        <v>54</v>
      </c>
      <c r="BB110" s="170" t="s">
        <v>1</v>
      </c>
      <c r="BM110" s="63">
        <f>IFERROR(X110*I110/H110,"0")</f>
        <v>56.52</v>
      </c>
      <c r="BN110" s="63">
        <f>IFERROR(Y110*I110/H110,"0")</f>
        <v>56.52</v>
      </c>
      <c r="BO110" s="63">
        <f>IFERROR(1/J110*(X110/H110),"0")</f>
        <v>9.0909090909090912E-2</v>
      </c>
      <c r="BP110" s="63">
        <f>IFERROR(1/J110*(Y110/H110),"0")</f>
        <v>9.0909090909090912E-2</v>
      </c>
    </row>
    <row r="111" spans="1:68" x14ac:dyDescent="0.2">
      <c r="A111" s="791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87" t="s">
        <v>71</v>
      </c>
      <c r="Q111" s="788"/>
      <c r="R111" s="788"/>
      <c r="S111" s="788"/>
      <c r="T111" s="788"/>
      <c r="U111" s="788"/>
      <c r="V111" s="789"/>
      <c r="W111" s="36" t="s">
        <v>72</v>
      </c>
      <c r="X111" s="775">
        <f>IFERROR(X108/H108,"0")+IFERROR(X109/H109,"0")+IFERROR(X110/H110,"0")</f>
        <v>21.25925925925926</v>
      </c>
      <c r="Y111" s="775">
        <f>IFERROR(Y108/H108,"0")+IFERROR(Y109/H109,"0")+IFERROR(Y110/H110,"0")</f>
        <v>22</v>
      </c>
      <c r="Z111" s="775">
        <f>IFERROR(IF(Z108="",0,Z108),"0")+IFERROR(IF(Z109="",0,Z109),"0")+IFERROR(IF(Z110="",0,Z110),"0")</f>
        <v>0.32573999999999997</v>
      </c>
      <c r="AA111" s="776"/>
      <c r="AB111" s="776"/>
      <c r="AC111" s="776"/>
    </row>
    <row r="112" spans="1:68" x14ac:dyDescent="0.2">
      <c r="A112" s="792"/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3"/>
      <c r="P112" s="787" t="s">
        <v>71</v>
      </c>
      <c r="Q112" s="788"/>
      <c r="R112" s="788"/>
      <c r="S112" s="788"/>
      <c r="T112" s="788"/>
      <c r="U112" s="788"/>
      <c r="V112" s="789"/>
      <c r="W112" s="36" t="s">
        <v>69</v>
      </c>
      <c r="X112" s="775">
        <f>IFERROR(SUM(X108:X110),"0")</f>
        <v>154</v>
      </c>
      <c r="Y112" s="775">
        <f>IFERROR(SUM(Y108:Y110),"0")</f>
        <v>162</v>
      </c>
      <c r="Z112" s="36"/>
      <c r="AA112" s="776"/>
      <c r="AB112" s="776"/>
      <c r="AC112" s="776"/>
    </row>
    <row r="113" spans="1:68" ht="14.25" hidden="1" customHeight="1" x14ac:dyDescent="0.25">
      <c r="A113" s="808" t="s">
        <v>73</v>
      </c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792"/>
      <c r="P113" s="792"/>
      <c r="Q113" s="792"/>
      <c r="R113" s="792"/>
      <c r="S113" s="792"/>
      <c r="T113" s="792"/>
      <c r="U113" s="792"/>
      <c r="V113" s="792"/>
      <c r="W113" s="792"/>
      <c r="X113" s="792"/>
      <c r="Y113" s="792"/>
      <c r="Z113" s="792"/>
      <c r="AA113" s="767"/>
      <c r="AB113" s="767"/>
      <c r="AC113" s="767"/>
    </row>
    <row r="114" spans="1:68" ht="27" customHeight="1" x14ac:dyDescent="0.25">
      <c r="A114" s="53" t="s">
        <v>234</v>
      </c>
      <c r="B114" s="53" t="s">
        <v>235</v>
      </c>
      <c r="C114" s="30">
        <v>4301051546</v>
      </c>
      <c r="D114" s="784">
        <v>4607091386967</v>
      </c>
      <c r="E114" s="785"/>
      <c r="F114" s="772">
        <v>1.4</v>
      </c>
      <c r="G114" s="31">
        <v>6</v>
      </c>
      <c r="H114" s="772">
        <v>8.4</v>
      </c>
      <c r="I114" s="772">
        <v>8.9640000000000004</v>
      </c>
      <c r="J114" s="31">
        <v>56</v>
      </c>
      <c r="K114" s="31" t="s">
        <v>121</v>
      </c>
      <c r="L114" s="31"/>
      <c r="M114" s="32" t="s">
        <v>80</v>
      </c>
      <c r="N114" s="32"/>
      <c r="O114" s="31">
        <v>45</v>
      </c>
      <c r="P114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3"/>
      <c r="V114" s="33"/>
      <c r="W114" s="34" t="s">
        <v>69</v>
      </c>
      <c r="X114" s="773">
        <v>105</v>
      </c>
      <c r="Y114" s="774">
        <f t="shared" ref="Y114:Y119" si="26">IFERROR(IF(X114="",0,CEILING((X114/$H114),1)*$H114),"")</f>
        <v>109.2</v>
      </c>
      <c r="Z114" s="35">
        <f>IFERROR(IF(Y114=0,"",ROUNDUP(Y114/H114,0)*0.02175),"")</f>
        <v>0.28275</v>
      </c>
      <c r="AA114" s="55"/>
      <c r="AB114" s="56"/>
      <c r="AC114" s="171" t="s">
        <v>236</v>
      </c>
      <c r="AG114" s="63"/>
      <c r="AJ114" s="66"/>
      <c r="AK114" s="66">
        <v>0</v>
      </c>
      <c r="BB114" s="172" t="s">
        <v>1</v>
      </c>
      <c r="BM114" s="63">
        <f t="shared" ref="BM114:BM119" si="27">IFERROR(X114*I114/H114,"0")</f>
        <v>112.05</v>
      </c>
      <c r="BN114" s="63">
        <f t="shared" ref="BN114:BN119" si="28">IFERROR(Y114*I114/H114,"0")</f>
        <v>116.53200000000001</v>
      </c>
      <c r="BO114" s="63">
        <f t="shared" ref="BO114:BO119" si="29">IFERROR(1/J114*(X114/H114),"0")</f>
        <v>0.2232142857142857</v>
      </c>
      <c r="BP114" s="63">
        <f t="shared" ref="BP114:BP119" si="30">IFERROR(1/J114*(Y114/H114),"0")</f>
        <v>0.23214285714285712</v>
      </c>
    </row>
    <row r="115" spans="1:68" ht="27" hidden="1" customHeight="1" x14ac:dyDescent="0.25">
      <c r="A115" s="53" t="s">
        <v>234</v>
      </c>
      <c r="B115" s="53" t="s">
        <v>237</v>
      </c>
      <c r="C115" s="30">
        <v>4301051437</v>
      </c>
      <c r="D115" s="784">
        <v>4607091386967</v>
      </c>
      <c r="E115" s="785"/>
      <c r="F115" s="772">
        <v>1.35</v>
      </c>
      <c r="G115" s="31">
        <v>6</v>
      </c>
      <c r="H115" s="772">
        <v>8.1</v>
      </c>
      <c r="I115" s="772">
        <v>8.6639999999999997</v>
      </c>
      <c r="J115" s="31">
        <v>56</v>
      </c>
      <c r="K115" s="31" t="s">
        <v>121</v>
      </c>
      <c r="L115" s="31"/>
      <c r="M115" s="32" t="s">
        <v>80</v>
      </c>
      <c r="N115" s="32"/>
      <c r="O115" s="31">
        <v>45</v>
      </c>
      <c r="P115" s="102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2"/>
      <c r="R115" s="782"/>
      <c r="S115" s="782"/>
      <c r="T115" s="783"/>
      <c r="U115" s="33"/>
      <c r="V115" s="33"/>
      <c r="W115" s="34" t="s">
        <v>69</v>
      </c>
      <c r="X115" s="773">
        <v>0</v>
      </c>
      <c r="Y115" s="774">
        <f t="shared" si="26"/>
        <v>0</v>
      </c>
      <c r="Z115" s="35" t="str">
        <f>IFERROR(IF(Y115=0,"",ROUNDUP(Y115/H115,0)*0.02175),"")</f>
        <v/>
      </c>
      <c r="AA115" s="55"/>
      <c r="AB115" s="56"/>
      <c r="AC115" s="173" t="s">
        <v>236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238</v>
      </c>
      <c r="B116" s="53" t="s">
        <v>239</v>
      </c>
      <c r="C116" s="30">
        <v>4301051436</v>
      </c>
      <c r="D116" s="784">
        <v>4607091385731</v>
      </c>
      <c r="E116" s="785"/>
      <c r="F116" s="772">
        <v>0.45</v>
      </c>
      <c r="G116" s="31">
        <v>6</v>
      </c>
      <c r="H116" s="772">
        <v>2.7</v>
      </c>
      <c r="I116" s="772">
        <v>2.952</v>
      </c>
      <c r="J116" s="31">
        <v>182</v>
      </c>
      <c r="K116" s="31" t="s">
        <v>186</v>
      </c>
      <c r="L116" s="31" t="s">
        <v>149</v>
      </c>
      <c r="M116" s="32" t="s">
        <v>80</v>
      </c>
      <c r="N116" s="32"/>
      <c r="O116" s="31">
        <v>45</v>
      </c>
      <c r="P116" s="11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2"/>
      <c r="R116" s="782"/>
      <c r="S116" s="782"/>
      <c r="T116" s="783"/>
      <c r="U116" s="33"/>
      <c r="V116" s="33"/>
      <c r="W116" s="34" t="s">
        <v>69</v>
      </c>
      <c r="X116" s="773">
        <v>5.4</v>
      </c>
      <c r="Y116" s="774">
        <f t="shared" si="26"/>
        <v>5.4</v>
      </c>
      <c r="Z116" s="35">
        <f>IFERROR(IF(Y116=0,"",ROUNDUP(Y116/H116,0)*0.00651),"")</f>
        <v>1.302E-2</v>
      </c>
      <c r="AA116" s="55"/>
      <c r="AB116" s="56"/>
      <c r="AC116" s="175" t="s">
        <v>236</v>
      </c>
      <c r="AG116" s="63"/>
      <c r="AJ116" s="66" t="s">
        <v>151</v>
      </c>
      <c r="AK116" s="66">
        <v>491.4</v>
      </c>
      <c r="BB116" s="176" t="s">
        <v>1</v>
      </c>
      <c r="BM116" s="63">
        <f t="shared" si="27"/>
        <v>5.9039999999999999</v>
      </c>
      <c r="BN116" s="63">
        <f t="shared" si="28"/>
        <v>5.9039999999999999</v>
      </c>
      <c r="BO116" s="63">
        <f t="shared" si="29"/>
        <v>1.098901098901099E-2</v>
      </c>
      <c r="BP116" s="63">
        <f t="shared" si="30"/>
        <v>1.098901098901099E-2</v>
      </c>
    </row>
    <row r="117" spans="1:68" ht="27" hidden="1" customHeight="1" x14ac:dyDescent="0.25">
      <c r="A117" s="53" t="s">
        <v>240</v>
      </c>
      <c r="B117" s="53" t="s">
        <v>241</v>
      </c>
      <c r="C117" s="30">
        <v>4301051438</v>
      </c>
      <c r="D117" s="784">
        <v>4680115880894</v>
      </c>
      <c r="E117" s="785"/>
      <c r="F117" s="772">
        <v>0.33</v>
      </c>
      <c r="G117" s="31">
        <v>6</v>
      </c>
      <c r="H117" s="772">
        <v>1.98</v>
      </c>
      <c r="I117" s="772">
        <v>2.238</v>
      </c>
      <c r="J117" s="31">
        <v>182</v>
      </c>
      <c r="K117" s="31" t="s">
        <v>186</v>
      </c>
      <c r="L117" s="31"/>
      <c r="M117" s="32" t="s">
        <v>80</v>
      </c>
      <c r="N117" s="32"/>
      <c r="O117" s="31">
        <v>45</v>
      </c>
      <c r="P117" s="11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2"/>
      <c r="R117" s="782"/>
      <c r="S117" s="782"/>
      <c r="T117" s="783"/>
      <c r="U117" s="33"/>
      <c r="V117" s="33"/>
      <c r="W117" s="34" t="s">
        <v>69</v>
      </c>
      <c r="X117" s="773">
        <v>0</v>
      </c>
      <c r="Y117" s="774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242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243</v>
      </c>
      <c r="B118" s="53" t="s">
        <v>244</v>
      </c>
      <c r="C118" s="30">
        <v>4301051687</v>
      </c>
      <c r="D118" s="784">
        <v>4680115880214</v>
      </c>
      <c r="E118" s="785"/>
      <c r="F118" s="772">
        <v>0.45</v>
      </c>
      <c r="G118" s="31">
        <v>4</v>
      </c>
      <c r="H118" s="772">
        <v>1.8</v>
      </c>
      <c r="I118" s="772">
        <v>2.032</v>
      </c>
      <c r="J118" s="31">
        <v>182</v>
      </c>
      <c r="K118" s="31" t="s">
        <v>186</v>
      </c>
      <c r="L118" s="31"/>
      <c r="M118" s="32" t="s">
        <v>80</v>
      </c>
      <c r="N118" s="32"/>
      <c r="O118" s="31">
        <v>45</v>
      </c>
      <c r="P118" s="1109" t="s">
        <v>245</v>
      </c>
      <c r="Q118" s="782"/>
      <c r="R118" s="782"/>
      <c r="S118" s="782"/>
      <c r="T118" s="783"/>
      <c r="U118" s="33"/>
      <c r="V118" s="33"/>
      <c r="W118" s="34" t="s">
        <v>69</v>
      </c>
      <c r="X118" s="773">
        <v>0</v>
      </c>
      <c r="Y118" s="774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246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t="27" hidden="1" customHeight="1" x14ac:dyDescent="0.25">
      <c r="A119" s="53" t="s">
        <v>243</v>
      </c>
      <c r="B119" s="53" t="s">
        <v>247</v>
      </c>
      <c r="C119" s="30">
        <v>4301051439</v>
      </c>
      <c r="D119" s="784">
        <v>4680115880214</v>
      </c>
      <c r="E119" s="785"/>
      <c r="F119" s="772">
        <v>0.45</v>
      </c>
      <c r="G119" s="31">
        <v>6</v>
      </c>
      <c r="H119" s="772">
        <v>2.7</v>
      </c>
      <c r="I119" s="772">
        <v>2.988</v>
      </c>
      <c r="J119" s="31">
        <v>132</v>
      </c>
      <c r="K119" s="31" t="s">
        <v>76</v>
      </c>
      <c r="L119" s="31"/>
      <c r="M119" s="32" t="s">
        <v>80</v>
      </c>
      <c r="N119" s="32"/>
      <c r="O119" s="31">
        <v>45</v>
      </c>
      <c r="P119" s="11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2"/>
      <c r="R119" s="782"/>
      <c r="S119" s="782"/>
      <c r="T119" s="783"/>
      <c r="U119" s="33"/>
      <c r="V119" s="33"/>
      <c r="W119" s="34" t="s">
        <v>69</v>
      </c>
      <c r="X119" s="773">
        <v>0</v>
      </c>
      <c r="Y119" s="774">
        <f t="shared" si="26"/>
        <v>0</v>
      </c>
      <c r="Z119" s="35" t="str">
        <f>IFERROR(IF(Y119=0,"",ROUNDUP(Y119/H119,0)*0.00902),"")</f>
        <v/>
      </c>
      <c r="AA119" s="55"/>
      <c r="AB119" s="56"/>
      <c r="AC119" s="181" t="s">
        <v>248</v>
      </c>
      <c r="AG119" s="63"/>
      <c r="AJ119" s="66"/>
      <c r="AK119" s="66">
        <v>0</v>
      </c>
      <c r="BB119" s="182" t="s">
        <v>1</v>
      </c>
      <c r="BM119" s="63">
        <f t="shared" si="27"/>
        <v>0</v>
      </c>
      <c r="BN119" s="63">
        <f t="shared" si="28"/>
        <v>0</v>
      </c>
      <c r="BO119" s="63">
        <f t="shared" si="29"/>
        <v>0</v>
      </c>
      <c r="BP119" s="63">
        <f t="shared" si="30"/>
        <v>0</v>
      </c>
    </row>
    <row r="120" spans="1:68" x14ac:dyDescent="0.2">
      <c r="A120" s="791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87" t="s">
        <v>71</v>
      </c>
      <c r="Q120" s="788"/>
      <c r="R120" s="788"/>
      <c r="S120" s="788"/>
      <c r="T120" s="788"/>
      <c r="U120" s="788"/>
      <c r="V120" s="789"/>
      <c r="W120" s="36" t="s">
        <v>72</v>
      </c>
      <c r="X120" s="775">
        <f>IFERROR(X114/H114,"0")+IFERROR(X115/H115,"0")+IFERROR(X116/H116,"0")+IFERROR(X117/H117,"0")+IFERROR(X118/H118,"0")+IFERROR(X119/H119,"0")</f>
        <v>14.5</v>
      </c>
      <c r="Y120" s="775">
        <f>IFERROR(Y114/H114,"0")+IFERROR(Y115/H115,"0")+IFERROR(Y116/H116,"0")+IFERROR(Y117/H117,"0")+IFERROR(Y118/H118,"0")+IFERROR(Y119/H119,"0")</f>
        <v>15</v>
      </c>
      <c r="Z120" s="775">
        <f>IFERROR(IF(Z114="",0,Z114),"0")+IFERROR(IF(Z115="",0,Z115),"0")+IFERROR(IF(Z116="",0,Z116),"0")+IFERROR(IF(Z117="",0,Z117),"0")+IFERROR(IF(Z118="",0,Z118),"0")+IFERROR(IF(Z119="",0,Z119),"0")</f>
        <v>0.29576999999999998</v>
      </c>
      <c r="AA120" s="776"/>
      <c r="AB120" s="776"/>
      <c r="AC120" s="776"/>
    </row>
    <row r="121" spans="1:68" x14ac:dyDescent="0.2">
      <c r="A121" s="792"/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3"/>
      <c r="P121" s="787" t="s">
        <v>71</v>
      </c>
      <c r="Q121" s="788"/>
      <c r="R121" s="788"/>
      <c r="S121" s="788"/>
      <c r="T121" s="788"/>
      <c r="U121" s="788"/>
      <c r="V121" s="789"/>
      <c r="W121" s="36" t="s">
        <v>69</v>
      </c>
      <c r="X121" s="775">
        <f>IFERROR(SUM(X114:X119),"0")</f>
        <v>110.4</v>
      </c>
      <c r="Y121" s="775">
        <f>IFERROR(SUM(Y114:Y119),"0")</f>
        <v>114.60000000000001</v>
      </c>
      <c r="Z121" s="36"/>
      <c r="AA121" s="776"/>
      <c r="AB121" s="776"/>
      <c r="AC121" s="776"/>
    </row>
    <row r="122" spans="1:68" ht="16.5" hidden="1" customHeight="1" x14ac:dyDescent="0.25">
      <c r="A122" s="800" t="s">
        <v>249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66"/>
      <c r="AB122" s="766"/>
      <c r="AC122" s="766"/>
    </row>
    <row r="123" spans="1:68" ht="14.25" hidden="1" customHeight="1" x14ac:dyDescent="0.25">
      <c r="A123" s="808" t="s">
        <v>118</v>
      </c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792"/>
      <c r="P123" s="792"/>
      <c r="Q123" s="792"/>
      <c r="R123" s="792"/>
      <c r="S123" s="792"/>
      <c r="T123" s="792"/>
      <c r="U123" s="792"/>
      <c r="V123" s="792"/>
      <c r="W123" s="792"/>
      <c r="X123" s="792"/>
      <c r="Y123" s="792"/>
      <c r="Z123" s="792"/>
      <c r="AA123" s="767"/>
      <c r="AB123" s="767"/>
      <c r="AC123" s="767"/>
    </row>
    <row r="124" spans="1:68" ht="16.5" hidden="1" customHeight="1" x14ac:dyDescent="0.25">
      <c r="A124" s="53" t="s">
        <v>250</v>
      </c>
      <c r="B124" s="53" t="s">
        <v>251</v>
      </c>
      <c r="C124" s="30">
        <v>4301011703</v>
      </c>
      <c r="D124" s="784">
        <v>4680115882133</v>
      </c>
      <c r="E124" s="785"/>
      <c r="F124" s="772">
        <v>1.4</v>
      </c>
      <c r="G124" s="31">
        <v>8</v>
      </c>
      <c r="H124" s="772">
        <v>11.2</v>
      </c>
      <c r="I124" s="772">
        <v>11.68</v>
      </c>
      <c r="J124" s="31">
        <v>56</v>
      </c>
      <c r="K124" s="31" t="s">
        <v>121</v>
      </c>
      <c r="L124" s="31"/>
      <c r="M124" s="32" t="s">
        <v>124</v>
      </c>
      <c r="N124" s="32"/>
      <c r="O124" s="31">
        <v>50</v>
      </c>
      <c r="P124" s="7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3"/>
      <c r="V124" s="33"/>
      <c r="W124" s="34" t="s">
        <v>69</v>
      </c>
      <c r="X124" s="773">
        <v>0</v>
      </c>
      <c r="Y124" s="774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252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250</v>
      </c>
      <c r="B125" s="53" t="s">
        <v>253</v>
      </c>
      <c r="C125" s="30">
        <v>4301011514</v>
      </c>
      <c r="D125" s="784">
        <v>4680115882133</v>
      </c>
      <c r="E125" s="785"/>
      <c r="F125" s="772">
        <v>1.35</v>
      </c>
      <c r="G125" s="31">
        <v>8</v>
      </c>
      <c r="H125" s="772">
        <v>10.8</v>
      </c>
      <c r="I125" s="772">
        <v>11.28</v>
      </c>
      <c r="J125" s="31">
        <v>56</v>
      </c>
      <c r="K125" s="31" t="s">
        <v>121</v>
      </c>
      <c r="L125" s="31"/>
      <c r="M125" s="32" t="s">
        <v>124</v>
      </c>
      <c r="N125" s="32"/>
      <c r="O125" s="31">
        <v>50</v>
      </c>
      <c r="P12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2"/>
      <c r="R125" s="782"/>
      <c r="S125" s="782"/>
      <c r="T125" s="783"/>
      <c r="U125" s="33"/>
      <c r="V125" s="33"/>
      <c r="W125" s="34" t="s">
        <v>69</v>
      </c>
      <c r="X125" s="773">
        <v>0</v>
      </c>
      <c r="Y125" s="774">
        <f>IFERROR(IF(X125="",0,CEILING((X125/$H125),1)*$H125),"")</f>
        <v>0</v>
      </c>
      <c r="Z125" s="35" t="str">
        <f>IFERROR(IF(Y125=0,"",ROUNDUP(Y125/H125,0)*0.02175),"")</f>
        <v/>
      </c>
      <c r="AA125" s="55"/>
      <c r="AB125" s="56"/>
      <c r="AC125" s="185" t="s">
        <v>254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customHeight="1" x14ac:dyDescent="0.25">
      <c r="A126" s="53" t="s">
        <v>255</v>
      </c>
      <c r="B126" s="53" t="s">
        <v>256</v>
      </c>
      <c r="C126" s="30">
        <v>4301011417</v>
      </c>
      <c r="D126" s="784">
        <v>4680115880269</v>
      </c>
      <c r="E126" s="785"/>
      <c r="F126" s="772">
        <v>0.375</v>
      </c>
      <c r="G126" s="31">
        <v>10</v>
      </c>
      <c r="H126" s="772">
        <v>3.75</v>
      </c>
      <c r="I126" s="772">
        <v>3.96</v>
      </c>
      <c r="J126" s="31">
        <v>132</v>
      </c>
      <c r="K126" s="31" t="s">
        <v>76</v>
      </c>
      <c r="L126" s="31" t="s">
        <v>133</v>
      </c>
      <c r="M126" s="32" t="s">
        <v>80</v>
      </c>
      <c r="N126" s="32"/>
      <c r="O126" s="31">
        <v>50</v>
      </c>
      <c r="P126" s="8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2"/>
      <c r="R126" s="782"/>
      <c r="S126" s="782"/>
      <c r="T126" s="783"/>
      <c r="U126" s="33"/>
      <c r="V126" s="33"/>
      <c r="W126" s="34" t="s">
        <v>69</v>
      </c>
      <c r="X126" s="773">
        <v>18.75</v>
      </c>
      <c r="Y126" s="774">
        <f>IFERROR(IF(X126="",0,CEILING((X126/$H126),1)*$H126),"")</f>
        <v>18.75</v>
      </c>
      <c r="Z126" s="35">
        <f>IFERROR(IF(Y126=0,"",ROUNDUP(Y126/H126,0)*0.00902),"")</f>
        <v>4.5100000000000001E-2</v>
      </c>
      <c r="AA126" s="55"/>
      <c r="AB126" s="56"/>
      <c r="AC126" s="187" t="s">
        <v>254</v>
      </c>
      <c r="AG126" s="63"/>
      <c r="AJ126" s="66" t="s">
        <v>134</v>
      </c>
      <c r="AK126" s="66">
        <v>45</v>
      </c>
      <c r="BB126" s="188" t="s">
        <v>1</v>
      </c>
      <c r="BM126" s="63">
        <f>IFERROR(X126*I126/H126,"0")</f>
        <v>19.8</v>
      </c>
      <c r="BN126" s="63">
        <f>IFERROR(Y126*I126/H126,"0")</f>
        <v>19.8</v>
      </c>
      <c r="BO126" s="63">
        <f>IFERROR(1/J126*(X126/H126),"0")</f>
        <v>3.787878787878788E-2</v>
      </c>
      <c r="BP126" s="63">
        <f>IFERROR(1/J126*(Y126/H126),"0")</f>
        <v>3.787878787878788E-2</v>
      </c>
    </row>
    <row r="127" spans="1:68" ht="27" hidden="1" customHeight="1" x14ac:dyDescent="0.25">
      <c r="A127" s="53" t="s">
        <v>257</v>
      </c>
      <c r="B127" s="53" t="s">
        <v>258</v>
      </c>
      <c r="C127" s="30">
        <v>4301011415</v>
      </c>
      <c r="D127" s="784">
        <v>4680115880429</v>
      </c>
      <c r="E127" s="785"/>
      <c r="F127" s="772">
        <v>0.45</v>
      </c>
      <c r="G127" s="31">
        <v>10</v>
      </c>
      <c r="H127" s="772">
        <v>4.5</v>
      </c>
      <c r="I127" s="772">
        <v>4.71</v>
      </c>
      <c r="J127" s="31">
        <v>132</v>
      </c>
      <c r="K127" s="31" t="s">
        <v>76</v>
      </c>
      <c r="L127" s="31"/>
      <c r="M127" s="32" t="s">
        <v>80</v>
      </c>
      <c r="N127" s="32"/>
      <c r="O127" s="31">
        <v>50</v>
      </c>
      <c r="P127" s="87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2"/>
      <c r="R127" s="782"/>
      <c r="S127" s="782"/>
      <c r="T127" s="783"/>
      <c r="U127" s="33"/>
      <c r="V127" s="33"/>
      <c r="W127" s="34" t="s">
        <v>69</v>
      </c>
      <c r="X127" s="773">
        <v>0</v>
      </c>
      <c r="Y127" s="774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254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t="27" hidden="1" customHeight="1" x14ac:dyDescent="0.25">
      <c r="A128" s="53" t="s">
        <v>259</v>
      </c>
      <c r="B128" s="53" t="s">
        <v>260</v>
      </c>
      <c r="C128" s="30">
        <v>4301011462</v>
      </c>
      <c r="D128" s="784">
        <v>4680115881457</v>
      </c>
      <c r="E128" s="785"/>
      <c r="F128" s="772">
        <v>0.75</v>
      </c>
      <c r="G128" s="31">
        <v>6</v>
      </c>
      <c r="H128" s="772">
        <v>4.5</v>
      </c>
      <c r="I128" s="772">
        <v>4.71</v>
      </c>
      <c r="J128" s="31">
        <v>132</v>
      </c>
      <c r="K128" s="31" t="s">
        <v>76</v>
      </c>
      <c r="L128" s="31"/>
      <c r="M128" s="32" t="s">
        <v>80</v>
      </c>
      <c r="N128" s="32"/>
      <c r="O128" s="31">
        <v>50</v>
      </c>
      <c r="P128" s="8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2"/>
      <c r="R128" s="782"/>
      <c r="S128" s="782"/>
      <c r="T128" s="783"/>
      <c r="U128" s="33"/>
      <c r="V128" s="33"/>
      <c r="W128" s="34" t="s">
        <v>69</v>
      </c>
      <c r="X128" s="773">
        <v>0</v>
      </c>
      <c r="Y128" s="774">
        <f>IFERROR(IF(X128="",0,CEILING((X128/$H128),1)*$H128),"")</f>
        <v>0</v>
      </c>
      <c r="Z128" s="35" t="str">
        <f>IFERROR(IF(Y128=0,"",ROUNDUP(Y128/H128,0)*0.00902),"")</f>
        <v/>
      </c>
      <c r="AA128" s="55"/>
      <c r="AB128" s="56"/>
      <c r="AC128" s="191" t="s">
        <v>254</v>
      </c>
      <c r="AG128" s="63"/>
      <c r="AJ128" s="66"/>
      <c r="AK128" s="66">
        <v>0</v>
      </c>
      <c r="BB128" s="192" t="s">
        <v>1</v>
      </c>
      <c r="BM128" s="63">
        <f>IFERROR(X128*I128/H128,"0")</f>
        <v>0</v>
      </c>
      <c r="BN128" s="63">
        <f>IFERROR(Y128*I128/H128,"0")</f>
        <v>0</v>
      </c>
      <c r="BO128" s="63">
        <f>IFERROR(1/J128*(X128/H128),"0")</f>
        <v>0</v>
      </c>
      <c r="BP128" s="63">
        <f>IFERROR(1/J128*(Y128/H128),"0")</f>
        <v>0</v>
      </c>
    </row>
    <row r="129" spans="1:68" x14ac:dyDescent="0.2">
      <c r="A129" s="791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87" t="s">
        <v>71</v>
      </c>
      <c r="Q129" s="788"/>
      <c r="R129" s="788"/>
      <c r="S129" s="788"/>
      <c r="T129" s="788"/>
      <c r="U129" s="788"/>
      <c r="V129" s="789"/>
      <c r="W129" s="36" t="s">
        <v>72</v>
      </c>
      <c r="X129" s="775">
        <f>IFERROR(X124/H124,"0")+IFERROR(X125/H125,"0")+IFERROR(X126/H126,"0")+IFERROR(X127/H127,"0")+IFERROR(X128/H128,"0")</f>
        <v>5</v>
      </c>
      <c r="Y129" s="775">
        <f>IFERROR(Y124/H124,"0")+IFERROR(Y125/H125,"0")+IFERROR(Y126/H126,"0")+IFERROR(Y127/H127,"0")+IFERROR(Y128/H128,"0")</f>
        <v>5</v>
      </c>
      <c r="Z129" s="775">
        <f>IFERROR(IF(Z124="",0,Z124),"0")+IFERROR(IF(Z125="",0,Z125),"0")+IFERROR(IF(Z126="",0,Z126),"0")+IFERROR(IF(Z127="",0,Z127),"0")+IFERROR(IF(Z128="",0,Z128),"0")</f>
        <v>4.5100000000000001E-2</v>
      </c>
      <c r="AA129" s="776"/>
      <c r="AB129" s="776"/>
      <c r="AC129" s="776"/>
    </row>
    <row r="130" spans="1:68" x14ac:dyDescent="0.2">
      <c r="A130" s="792"/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3"/>
      <c r="P130" s="787" t="s">
        <v>71</v>
      </c>
      <c r="Q130" s="788"/>
      <c r="R130" s="788"/>
      <c r="S130" s="788"/>
      <c r="T130" s="788"/>
      <c r="U130" s="788"/>
      <c r="V130" s="789"/>
      <c r="W130" s="36" t="s">
        <v>69</v>
      </c>
      <c r="X130" s="775">
        <f>IFERROR(SUM(X124:X128),"0")</f>
        <v>18.75</v>
      </c>
      <c r="Y130" s="775">
        <f>IFERROR(SUM(Y124:Y128),"0")</f>
        <v>18.75</v>
      </c>
      <c r="Z130" s="36"/>
      <c r="AA130" s="776"/>
      <c r="AB130" s="776"/>
      <c r="AC130" s="776"/>
    </row>
    <row r="131" spans="1:68" ht="14.25" hidden="1" customHeight="1" x14ac:dyDescent="0.25">
      <c r="A131" s="808" t="s">
        <v>175</v>
      </c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792"/>
      <c r="P131" s="792"/>
      <c r="Q131" s="792"/>
      <c r="R131" s="792"/>
      <c r="S131" s="792"/>
      <c r="T131" s="792"/>
      <c r="U131" s="792"/>
      <c r="V131" s="792"/>
      <c r="W131" s="792"/>
      <c r="X131" s="792"/>
      <c r="Y131" s="792"/>
      <c r="Z131" s="792"/>
      <c r="AA131" s="767"/>
      <c r="AB131" s="767"/>
      <c r="AC131" s="767"/>
    </row>
    <row r="132" spans="1:68" ht="16.5" hidden="1" customHeight="1" x14ac:dyDescent="0.25">
      <c r="A132" s="53" t="s">
        <v>261</v>
      </c>
      <c r="B132" s="53" t="s">
        <v>262</v>
      </c>
      <c r="C132" s="30">
        <v>4301020345</v>
      </c>
      <c r="D132" s="784">
        <v>4680115881488</v>
      </c>
      <c r="E132" s="785"/>
      <c r="F132" s="772">
        <v>1.35</v>
      </c>
      <c r="G132" s="31">
        <v>8</v>
      </c>
      <c r="H132" s="772">
        <v>10.8</v>
      </c>
      <c r="I132" s="772">
        <v>11.28</v>
      </c>
      <c r="J132" s="31">
        <v>56</v>
      </c>
      <c r="K132" s="31" t="s">
        <v>121</v>
      </c>
      <c r="L132" s="31"/>
      <c r="M132" s="32" t="s">
        <v>124</v>
      </c>
      <c r="N132" s="32"/>
      <c r="O132" s="31">
        <v>55</v>
      </c>
      <c r="P132" s="10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2"/>
      <c r="R132" s="782"/>
      <c r="S132" s="782"/>
      <c r="T132" s="783"/>
      <c r="U132" s="33"/>
      <c r="V132" s="33"/>
      <c r="W132" s="34" t="s">
        <v>69</v>
      </c>
      <c r="X132" s="773">
        <v>0</v>
      </c>
      <c r="Y132" s="774">
        <f>IFERROR(IF(X132="",0,CEILING((X132/$H132),1)*$H132),"")</f>
        <v>0</v>
      </c>
      <c r="Z132" s="35" t="str">
        <f>IFERROR(IF(Y132=0,"",ROUNDUP(Y132/H132,0)*0.02175),"")</f>
        <v/>
      </c>
      <c r="AA132" s="55"/>
      <c r="AB132" s="56"/>
      <c r="AC132" s="193" t="s">
        <v>263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264</v>
      </c>
      <c r="B133" s="53" t="s">
        <v>265</v>
      </c>
      <c r="C133" s="30">
        <v>4301020346</v>
      </c>
      <c r="D133" s="784">
        <v>4680115882775</v>
      </c>
      <c r="E133" s="785"/>
      <c r="F133" s="772">
        <v>0.3</v>
      </c>
      <c r="G133" s="31">
        <v>8</v>
      </c>
      <c r="H133" s="772">
        <v>2.4</v>
      </c>
      <c r="I133" s="772">
        <v>2.5</v>
      </c>
      <c r="J133" s="31">
        <v>234</v>
      </c>
      <c r="K133" s="31" t="s">
        <v>67</v>
      </c>
      <c r="L133" s="31"/>
      <c r="M133" s="32" t="s">
        <v>124</v>
      </c>
      <c r="N133" s="32"/>
      <c r="O133" s="31">
        <v>55</v>
      </c>
      <c r="P133" s="8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3"/>
      <c r="V133" s="33"/>
      <c r="W133" s="34" t="s">
        <v>69</v>
      </c>
      <c r="X133" s="773">
        <v>0</v>
      </c>
      <c r="Y133" s="774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263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266</v>
      </c>
      <c r="C134" s="30">
        <v>4301020258</v>
      </c>
      <c r="D134" s="784">
        <v>4680115882775</v>
      </c>
      <c r="E134" s="785"/>
      <c r="F134" s="772">
        <v>0.3</v>
      </c>
      <c r="G134" s="31">
        <v>8</v>
      </c>
      <c r="H134" s="772">
        <v>2.4</v>
      </c>
      <c r="I134" s="772">
        <v>2.5</v>
      </c>
      <c r="J134" s="31">
        <v>234</v>
      </c>
      <c r="K134" s="31" t="s">
        <v>67</v>
      </c>
      <c r="L134" s="31"/>
      <c r="M134" s="32" t="s">
        <v>80</v>
      </c>
      <c r="N134" s="32"/>
      <c r="O134" s="31">
        <v>50</v>
      </c>
      <c r="P134" s="83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2"/>
      <c r="R134" s="782"/>
      <c r="S134" s="782"/>
      <c r="T134" s="783"/>
      <c r="U134" s="33"/>
      <c r="V134" s="33"/>
      <c r="W134" s="34" t="s">
        <v>69</v>
      </c>
      <c r="X134" s="773">
        <v>0</v>
      </c>
      <c r="Y134" s="774">
        <f>IFERROR(IF(X134="",0,CEILING((X134/$H134),1)*$H134),"")</f>
        <v>0</v>
      </c>
      <c r="Z134" s="35" t="str">
        <f>IFERROR(IF(Y134=0,"",ROUNDUP(Y134/H134,0)*0.00502),"")</f>
        <v/>
      </c>
      <c r="AA134" s="55"/>
      <c r="AB134" s="56"/>
      <c r="AC134" s="197" t="s">
        <v>267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t="16.5" hidden="1" customHeight="1" x14ac:dyDescent="0.25">
      <c r="A135" s="53" t="s">
        <v>268</v>
      </c>
      <c r="B135" s="53" t="s">
        <v>269</v>
      </c>
      <c r="C135" s="30">
        <v>4301020344</v>
      </c>
      <c r="D135" s="784">
        <v>4680115880658</v>
      </c>
      <c r="E135" s="785"/>
      <c r="F135" s="772">
        <v>0.4</v>
      </c>
      <c r="G135" s="31">
        <v>6</v>
      </c>
      <c r="H135" s="772">
        <v>2.4</v>
      </c>
      <c r="I135" s="772">
        <v>2.58</v>
      </c>
      <c r="J135" s="31">
        <v>182</v>
      </c>
      <c r="K135" s="31" t="s">
        <v>186</v>
      </c>
      <c r="L135" s="31"/>
      <c r="M135" s="32" t="s">
        <v>124</v>
      </c>
      <c r="N135" s="32"/>
      <c r="O135" s="31">
        <v>55</v>
      </c>
      <c r="P135" s="8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2"/>
      <c r="R135" s="782"/>
      <c r="S135" s="782"/>
      <c r="T135" s="783"/>
      <c r="U135" s="33"/>
      <c r="V135" s="33"/>
      <c r="W135" s="34" t="s">
        <v>69</v>
      </c>
      <c r="X135" s="773">
        <v>0</v>
      </c>
      <c r="Y135" s="774">
        <f>IFERROR(IF(X135="",0,CEILING((X135/$H135),1)*$H135),"")</f>
        <v>0</v>
      </c>
      <c r="Z135" s="35" t="str">
        <f>IFERROR(IF(Y135=0,"",ROUNDUP(Y135/H135,0)*0.00651),"")</f>
        <v/>
      </c>
      <c r="AA135" s="55"/>
      <c r="AB135" s="56"/>
      <c r="AC135" s="199" t="s">
        <v>263</v>
      </c>
      <c r="AG135" s="63"/>
      <c r="AJ135" s="66"/>
      <c r="AK135" s="66">
        <v>0</v>
      </c>
      <c r="BB135" s="200" t="s">
        <v>1</v>
      </c>
      <c r="BM135" s="63">
        <f>IFERROR(X135*I135/H135,"0")</f>
        <v>0</v>
      </c>
      <c r="BN135" s="63">
        <f>IFERROR(Y135*I135/H135,"0")</f>
        <v>0</v>
      </c>
      <c r="BO135" s="63">
        <f>IFERROR(1/J135*(X135/H135),"0")</f>
        <v>0</v>
      </c>
      <c r="BP135" s="63">
        <f>IFERROR(1/J135*(Y135/H135),"0")</f>
        <v>0</v>
      </c>
    </row>
    <row r="136" spans="1:68" hidden="1" x14ac:dyDescent="0.2">
      <c r="A136" s="791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87" t="s">
        <v>71</v>
      </c>
      <c r="Q136" s="788"/>
      <c r="R136" s="788"/>
      <c r="S136" s="788"/>
      <c r="T136" s="788"/>
      <c r="U136" s="788"/>
      <c r="V136" s="789"/>
      <c r="W136" s="36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92"/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3"/>
      <c r="P137" s="787" t="s">
        <v>71</v>
      </c>
      <c r="Q137" s="788"/>
      <c r="R137" s="788"/>
      <c r="S137" s="788"/>
      <c r="T137" s="788"/>
      <c r="U137" s="788"/>
      <c r="V137" s="789"/>
      <c r="W137" s="36" t="s">
        <v>69</v>
      </c>
      <c r="X137" s="775">
        <f>IFERROR(SUM(X132:X135),"0")</f>
        <v>0</v>
      </c>
      <c r="Y137" s="775">
        <f>IFERROR(SUM(Y132:Y135),"0")</f>
        <v>0</v>
      </c>
      <c r="Z137" s="36"/>
      <c r="AA137" s="776"/>
      <c r="AB137" s="776"/>
      <c r="AC137" s="776"/>
    </row>
    <row r="138" spans="1:68" ht="14.25" hidden="1" customHeight="1" x14ac:dyDescent="0.25">
      <c r="A138" s="808" t="s">
        <v>73</v>
      </c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2"/>
      <c r="P138" s="792"/>
      <c r="Q138" s="792"/>
      <c r="R138" s="792"/>
      <c r="S138" s="792"/>
      <c r="T138" s="792"/>
      <c r="U138" s="792"/>
      <c r="V138" s="792"/>
      <c r="W138" s="792"/>
      <c r="X138" s="792"/>
      <c r="Y138" s="792"/>
      <c r="Z138" s="792"/>
      <c r="AA138" s="767"/>
      <c r="AB138" s="767"/>
      <c r="AC138" s="767"/>
    </row>
    <row r="139" spans="1:68" ht="27" customHeight="1" x14ac:dyDescent="0.25">
      <c r="A139" s="53" t="s">
        <v>270</v>
      </c>
      <c r="B139" s="53" t="s">
        <v>271</v>
      </c>
      <c r="C139" s="30">
        <v>4301051625</v>
      </c>
      <c r="D139" s="784">
        <v>4607091385168</v>
      </c>
      <c r="E139" s="785"/>
      <c r="F139" s="772">
        <v>1.4</v>
      </c>
      <c r="G139" s="31">
        <v>6</v>
      </c>
      <c r="H139" s="772">
        <v>8.4</v>
      </c>
      <c r="I139" s="772">
        <v>8.9580000000000002</v>
      </c>
      <c r="J139" s="31">
        <v>56</v>
      </c>
      <c r="K139" s="31" t="s">
        <v>121</v>
      </c>
      <c r="L139" s="31"/>
      <c r="M139" s="32" t="s">
        <v>80</v>
      </c>
      <c r="N139" s="32"/>
      <c r="O139" s="31">
        <v>45</v>
      </c>
      <c r="P139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3"/>
      <c r="V139" s="33"/>
      <c r="W139" s="34" t="s">
        <v>69</v>
      </c>
      <c r="X139" s="773">
        <v>15</v>
      </c>
      <c r="Y139" s="774">
        <f t="shared" ref="Y139:Y145" si="31">IFERROR(IF(X139="",0,CEILING((X139/$H139),1)*$H139),"")</f>
        <v>16.8</v>
      </c>
      <c r="Z139" s="35">
        <f>IFERROR(IF(Y139=0,"",ROUNDUP(Y139/H139,0)*0.02175),"")</f>
        <v>4.3499999999999997E-2</v>
      </c>
      <c r="AA139" s="55"/>
      <c r="AB139" s="56"/>
      <c r="AC139" s="201" t="s">
        <v>272</v>
      </c>
      <c r="AG139" s="63"/>
      <c r="AJ139" s="66"/>
      <c r="AK139" s="66">
        <v>0</v>
      </c>
      <c r="BB139" s="202" t="s">
        <v>1</v>
      </c>
      <c r="BM139" s="63">
        <f t="shared" ref="BM139:BM145" si="32">IFERROR(X139*I139/H139,"0")</f>
        <v>15.996428571428572</v>
      </c>
      <c r="BN139" s="63">
        <f t="shared" ref="BN139:BN145" si="33">IFERROR(Y139*I139/H139,"0")</f>
        <v>17.916</v>
      </c>
      <c r="BO139" s="63">
        <f t="shared" ref="BO139:BO145" si="34">IFERROR(1/J139*(X139/H139),"0")</f>
        <v>3.188775510204081E-2</v>
      </c>
      <c r="BP139" s="63">
        <f t="shared" ref="BP139:BP145" si="35">IFERROR(1/J139*(Y139/H139),"0")</f>
        <v>3.5714285714285712E-2</v>
      </c>
    </row>
    <row r="140" spans="1:68" ht="37.5" hidden="1" customHeight="1" x14ac:dyDescent="0.25">
      <c r="A140" s="53" t="s">
        <v>270</v>
      </c>
      <c r="B140" s="53" t="s">
        <v>273</v>
      </c>
      <c r="C140" s="30">
        <v>4301051360</v>
      </c>
      <c r="D140" s="784">
        <v>4607091385168</v>
      </c>
      <c r="E140" s="785"/>
      <c r="F140" s="772">
        <v>1.35</v>
      </c>
      <c r="G140" s="31">
        <v>6</v>
      </c>
      <c r="H140" s="772">
        <v>8.1</v>
      </c>
      <c r="I140" s="772">
        <v>8.6579999999999995</v>
      </c>
      <c r="J140" s="31">
        <v>56</v>
      </c>
      <c r="K140" s="31" t="s">
        <v>121</v>
      </c>
      <c r="L140" s="31"/>
      <c r="M140" s="32" t="s">
        <v>80</v>
      </c>
      <c r="N140" s="32"/>
      <c r="O140" s="31">
        <v>45</v>
      </c>
      <c r="P140" s="10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2"/>
      <c r="R140" s="782"/>
      <c r="S140" s="782"/>
      <c r="T140" s="783"/>
      <c r="U140" s="33"/>
      <c r="V140" s="33"/>
      <c r="W140" s="34" t="s">
        <v>69</v>
      </c>
      <c r="X140" s="773">
        <v>0</v>
      </c>
      <c r="Y140" s="774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274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hidden="1" customHeight="1" x14ac:dyDescent="0.25">
      <c r="A141" s="53" t="s">
        <v>275</v>
      </c>
      <c r="B141" s="53" t="s">
        <v>276</v>
      </c>
      <c r="C141" s="30">
        <v>4301051742</v>
      </c>
      <c r="D141" s="784">
        <v>4680115884540</v>
      </c>
      <c r="E141" s="785"/>
      <c r="F141" s="772">
        <v>1.4</v>
      </c>
      <c r="G141" s="31">
        <v>6</v>
      </c>
      <c r="H141" s="772">
        <v>8.4</v>
      </c>
      <c r="I141" s="772">
        <v>8.8800000000000008</v>
      </c>
      <c r="J141" s="31">
        <v>56</v>
      </c>
      <c r="K141" s="31" t="s">
        <v>121</v>
      </c>
      <c r="L141" s="31"/>
      <c r="M141" s="32" t="s">
        <v>80</v>
      </c>
      <c r="N141" s="32"/>
      <c r="O141" s="31">
        <v>45</v>
      </c>
      <c r="P141" s="101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2"/>
      <c r="R141" s="782"/>
      <c r="S141" s="782"/>
      <c r="T141" s="783"/>
      <c r="U141" s="33"/>
      <c r="V141" s="33"/>
      <c r="W141" s="34" t="s">
        <v>69</v>
      </c>
      <c r="X141" s="773">
        <v>0</v>
      </c>
      <c r="Y141" s="774">
        <f t="shared" si="31"/>
        <v>0</v>
      </c>
      <c r="Z141" s="35" t="str">
        <f>IFERROR(IF(Y141=0,"",ROUNDUP(Y141/H141,0)*0.02175),"")</f>
        <v/>
      </c>
      <c r="AA141" s="55"/>
      <c r="AB141" s="56"/>
      <c r="AC141" s="205" t="s">
        <v>277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278</v>
      </c>
      <c r="B142" s="53" t="s">
        <v>279</v>
      </c>
      <c r="C142" s="30">
        <v>4301051362</v>
      </c>
      <c r="D142" s="784">
        <v>4607091383256</v>
      </c>
      <c r="E142" s="785"/>
      <c r="F142" s="772">
        <v>0.33</v>
      </c>
      <c r="G142" s="31">
        <v>6</v>
      </c>
      <c r="H142" s="772">
        <v>1.98</v>
      </c>
      <c r="I142" s="772">
        <v>2.226</v>
      </c>
      <c r="J142" s="31">
        <v>182</v>
      </c>
      <c r="K142" s="31" t="s">
        <v>186</v>
      </c>
      <c r="L142" s="31"/>
      <c r="M142" s="32" t="s">
        <v>80</v>
      </c>
      <c r="N142" s="32"/>
      <c r="O142" s="31">
        <v>45</v>
      </c>
      <c r="P142" s="111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2"/>
      <c r="R142" s="782"/>
      <c r="S142" s="782"/>
      <c r="T142" s="783"/>
      <c r="U142" s="33"/>
      <c r="V142" s="33"/>
      <c r="W142" s="34" t="s">
        <v>69</v>
      </c>
      <c r="X142" s="773">
        <v>0</v>
      </c>
      <c r="Y142" s="774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280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48" customHeight="1" x14ac:dyDescent="0.25">
      <c r="A143" s="53" t="s">
        <v>281</v>
      </c>
      <c r="B143" s="53" t="s">
        <v>282</v>
      </c>
      <c r="C143" s="30">
        <v>4301051358</v>
      </c>
      <c r="D143" s="784">
        <v>4607091385748</v>
      </c>
      <c r="E143" s="785"/>
      <c r="F143" s="772">
        <v>0.45</v>
      </c>
      <c r="G143" s="31">
        <v>6</v>
      </c>
      <c r="H143" s="772">
        <v>2.7</v>
      </c>
      <c r="I143" s="772">
        <v>2.952</v>
      </c>
      <c r="J143" s="31">
        <v>182</v>
      </c>
      <c r="K143" s="31" t="s">
        <v>186</v>
      </c>
      <c r="L143" s="31" t="s">
        <v>149</v>
      </c>
      <c r="M143" s="32" t="s">
        <v>80</v>
      </c>
      <c r="N143" s="32"/>
      <c r="O143" s="31">
        <v>45</v>
      </c>
      <c r="P143" s="9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2"/>
      <c r="R143" s="782"/>
      <c r="S143" s="782"/>
      <c r="T143" s="783"/>
      <c r="U143" s="33"/>
      <c r="V143" s="33"/>
      <c r="W143" s="34" t="s">
        <v>69</v>
      </c>
      <c r="X143" s="773">
        <v>9</v>
      </c>
      <c r="Y143" s="774">
        <f t="shared" si="31"/>
        <v>10.8</v>
      </c>
      <c r="Z143" s="35">
        <f>IFERROR(IF(Y143=0,"",ROUNDUP(Y143/H143,0)*0.00651),"")</f>
        <v>2.6040000000000001E-2</v>
      </c>
      <c r="AA143" s="55"/>
      <c r="AB143" s="56"/>
      <c r="AC143" s="209" t="s">
        <v>280</v>
      </c>
      <c r="AG143" s="63"/>
      <c r="AJ143" s="66" t="s">
        <v>151</v>
      </c>
      <c r="AK143" s="66">
        <v>491.4</v>
      </c>
      <c r="BB143" s="210" t="s">
        <v>1</v>
      </c>
      <c r="BM143" s="63">
        <f t="shared" si="32"/>
        <v>9.8399999999999981</v>
      </c>
      <c r="BN143" s="63">
        <f t="shared" si="33"/>
        <v>11.808</v>
      </c>
      <c r="BO143" s="63">
        <f t="shared" si="34"/>
        <v>1.8315018315018316E-2</v>
      </c>
      <c r="BP143" s="63">
        <f t="shared" si="35"/>
        <v>2.197802197802198E-2</v>
      </c>
    </row>
    <row r="144" spans="1:68" ht="27" hidden="1" customHeight="1" x14ac:dyDescent="0.25">
      <c r="A144" s="53" t="s">
        <v>283</v>
      </c>
      <c r="B144" s="53" t="s">
        <v>284</v>
      </c>
      <c r="C144" s="30">
        <v>4301051740</v>
      </c>
      <c r="D144" s="784">
        <v>4680115884533</v>
      </c>
      <c r="E144" s="785"/>
      <c r="F144" s="772">
        <v>0.3</v>
      </c>
      <c r="G144" s="31">
        <v>6</v>
      </c>
      <c r="H144" s="772">
        <v>1.8</v>
      </c>
      <c r="I144" s="772">
        <v>1.98</v>
      </c>
      <c r="J144" s="31">
        <v>182</v>
      </c>
      <c r="K144" s="31" t="s">
        <v>186</v>
      </c>
      <c r="L144" s="31"/>
      <c r="M144" s="32" t="s">
        <v>80</v>
      </c>
      <c r="N144" s="32"/>
      <c r="O144" s="31">
        <v>45</v>
      </c>
      <c r="P144" s="121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2"/>
      <c r="R144" s="782"/>
      <c r="S144" s="782"/>
      <c r="T144" s="783"/>
      <c r="U144" s="33"/>
      <c r="V144" s="33"/>
      <c r="W144" s="34" t="s">
        <v>69</v>
      </c>
      <c r="X144" s="773">
        <v>0</v>
      </c>
      <c r="Y144" s="774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285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t="37.5" hidden="1" customHeight="1" x14ac:dyDescent="0.25">
      <c r="A145" s="53" t="s">
        <v>286</v>
      </c>
      <c r="B145" s="53" t="s">
        <v>287</v>
      </c>
      <c r="C145" s="30">
        <v>4301051480</v>
      </c>
      <c r="D145" s="784">
        <v>4680115882645</v>
      </c>
      <c r="E145" s="785"/>
      <c r="F145" s="772">
        <v>0.3</v>
      </c>
      <c r="G145" s="31">
        <v>6</v>
      </c>
      <c r="H145" s="772">
        <v>1.8</v>
      </c>
      <c r="I145" s="772">
        <v>2.66</v>
      </c>
      <c r="J145" s="31">
        <v>156</v>
      </c>
      <c r="K145" s="31" t="s">
        <v>76</v>
      </c>
      <c r="L145" s="31"/>
      <c r="M145" s="32" t="s">
        <v>68</v>
      </c>
      <c r="N145" s="32"/>
      <c r="O145" s="31">
        <v>40</v>
      </c>
      <c r="P145" s="11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2"/>
      <c r="R145" s="782"/>
      <c r="S145" s="782"/>
      <c r="T145" s="783"/>
      <c r="U145" s="33"/>
      <c r="V145" s="33"/>
      <c r="W145" s="34" t="s">
        <v>69</v>
      </c>
      <c r="X145" s="773">
        <v>0</v>
      </c>
      <c r="Y145" s="774">
        <f t="shared" si="31"/>
        <v>0</v>
      </c>
      <c r="Z145" s="35" t="str">
        <f>IFERROR(IF(Y145=0,"",ROUNDUP(Y145/H145,0)*0.00753),"")</f>
        <v/>
      </c>
      <c r="AA145" s="55"/>
      <c r="AB145" s="56"/>
      <c r="AC145" s="213" t="s">
        <v>288</v>
      </c>
      <c r="AG145" s="63"/>
      <c r="AJ145" s="66"/>
      <c r="AK145" s="66">
        <v>0</v>
      </c>
      <c r="BB145" s="214" t="s">
        <v>1</v>
      </c>
      <c r="BM145" s="63">
        <f t="shared" si="32"/>
        <v>0</v>
      </c>
      <c r="BN145" s="63">
        <f t="shared" si="33"/>
        <v>0</v>
      </c>
      <c r="BO145" s="63">
        <f t="shared" si="34"/>
        <v>0</v>
      </c>
      <c r="BP145" s="63">
        <f t="shared" si="35"/>
        <v>0</v>
      </c>
    </row>
    <row r="146" spans="1:68" x14ac:dyDescent="0.2">
      <c r="A146" s="791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87" t="s">
        <v>71</v>
      </c>
      <c r="Q146" s="788"/>
      <c r="R146" s="788"/>
      <c r="S146" s="788"/>
      <c r="T146" s="788"/>
      <c r="U146" s="788"/>
      <c r="V146" s="789"/>
      <c r="W146" s="36" t="s">
        <v>72</v>
      </c>
      <c r="X146" s="775">
        <f>IFERROR(X139/H139,"0")+IFERROR(X140/H140,"0")+IFERROR(X141/H141,"0")+IFERROR(X142/H142,"0")+IFERROR(X143/H143,"0")+IFERROR(X144/H144,"0")+IFERROR(X145/H145,"0")</f>
        <v>5.1190476190476186</v>
      </c>
      <c r="Y146" s="775">
        <f>IFERROR(Y139/H139,"0")+IFERROR(Y140/H140,"0")+IFERROR(Y141/H141,"0")+IFERROR(Y142/H142,"0")+IFERROR(Y143/H143,"0")+IFERROR(Y144/H144,"0")+IFERROR(Y145/H145,"0")</f>
        <v>6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6.9539999999999991E-2</v>
      </c>
      <c r="AA146" s="776"/>
      <c r="AB146" s="776"/>
      <c r="AC146" s="776"/>
    </row>
    <row r="147" spans="1:68" x14ac:dyDescent="0.2">
      <c r="A147" s="792"/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3"/>
      <c r="P147" s="787" t="s">
        <v>71</v>
      </c>
      <c r="Q147" s="788"/>
      <c r="R147" s="788"/>
      <c r="S147" s="788"/>
      <c r="T147" s="788"/>
      <c r="U147" s="788"/>
      <c r="V147" s="789"/>
      <c r="W147" s="36" t="s">
        <v>69</v>
      </c>
      <c r="X147" s="775">
        <f>IFERROR(SUM(X139:X145),"0")</f>
        <v>24</v>
      </c>
      <c r="Y147" s="775">
        <f>IFERROR(SUM(Y139:Y145),"0")</f>
        <v>27.6</v>
      </c>
      <c r="Z147" s="36"/>
      <c r="AA147" s="776"/>
      <c r="AB147" s="776"/>
      <c r="AC147" s="776"/>
    </row>
    <row r="148" spans="1:68" ht="14.25" hidden="1" customHeight="1" x14ac:dyDescent="0.25">
      <c r="A148" s="808" t="s">
        <v>217</v>
      </c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2"/>
      <c r="P148" s="792"/>
      <c r="Q148" s="792"/>
      <c r="R148" s="792"/>
      <c r="S148" s="792"/>
      <c r="T148" s="792"/>
      <c r="U148" s="792"/>
      <c r="V148" s="792"/>
      <c r="W148" s="792"/>
      <c r="X148" s="792"/>
      <c r="Y148" s="792"/>
      <c r="Z148" s="792"/>
      <c r="AA148" s="767"/>
      <c r="AB148" s="767"/>
      <c r="AC148" s="767"/>
    </row>
    <row r="149" spans="1:68" ht="37.5" hidden="1" customHeight="1" x14ac:dyDescent="0.25">
      <c r="A149" s="53" t="s">
        <v>289</v>
      </c>
      <c r="B149" s="53" t="s">
        <v>290</v>
      </c>
      <c r="C149" s="30">
        <v>4301060356</v>
      </c>
      <c r="D149" s="784">
        <v>4680115882652</v>
      </c>
      <c r="E149" s="785"/>
      <c r="F149" s="772">
        <v>0.33</v>
      </c>
      <c r="G149" s="31">
        <v>6</v>
      </c>
      <c r="H149" s="772">
        <v>1.98</v>
      </c>
      <c r="I149" s="772">
        <v>2.84</v>
      </c>
      <c r="J149" s="31">
        <v>156</v>
      </c>
      <c r="K149" s="31" t="s">
        <v>76</v>
      </c>
      <c r="L149" s="31"/>
      <c r="M149" s="32" t="s">
        <v>68</v>
      </c>
      <c r="N149" s="32"/>
      <c r="O149" s="31">
        <v>40</v>
      </c>
      <c r="P149" s="8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2"/>
      <c r="R149" s="782"/>
      <c r="S149" s="782"/>
      <c r="T149" s="783"/>
      <c r="U149" s="33"/>
      <c r="V149" s="33"/>
      <c r="W149" s="34" t="s">
        <v>69</v>
      </c>
      <c r="X149" s="773">
        <v>0</v>
      </c>
      <c r="Y149" s="774">
        <f>IFERROR(IF(X149="",0,CEILING((X149/$H149),1)*$H149),"")</f>
        <v>0</v>
      </c>
      <c r="Z149" s="35" t="str">
        <f>IFERROR(IF(Y149=0,"",ROUNDUP(Y149/H149,0)*0.00753),"")</f>
        <v/>
      </c>
      <c r="AA149" s="55"/>
      <c r="AB149" s="56"/>
      <c r="AC149" s="215" t="s">
        <v>291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t="27" hidden="1" customHeight="1" x14ac:dyDescent="0.25">
      <c r="A150" s="53" t="s">
        <v>292</v>
      </c>
      <c r="B150" s="53" t="s">
        <v>293</v>
      </c>
      <c r="C150" s="30">
        <v>4301060309</v>
      </c>
      <c r="D150" s="784">
        <v>4680115880238</v>
      </c>
      <c r="E150" s="785"/>
      <c r="F150" s="772">
        <v>0.33</v>
      </c>
      <c r="G150" s="31">
        <v>6</v>
      </c>
      <c r="H150" s="772">
        <v>1.98</v>
      </c>
      <c r="I150" s="772">
        <v>2.258</v>
      </c>
      <c r="J150" s="31">
        <v>156</v>
      </c>
      <c r="K150" s="31" t="s">
        <v>76</v>
      </c>
      <c r="L150" s="31"/>
      <c r="M150" s="32" t="s">
        <v>68</v>
      </c>
      <c r="N150" s="32"/>
      <c r="O150" s="31">
        <v>40</v>
      </c>
      <c r="P150" s="11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2"/>
      <c r="R150" s="782"/>
      <c r="S150" s="782"/>
      <c r="T150" s="783"/>
      <c r="U150" s="33"/>
      <c r="V150" s="33"/>
      <c r="W150" s="34" t="s">
        <v>69</v>
      </c>
      <c r="X150" s="773">
        <v>0</v>
      </c>
      <c r="Y150" s="774">
        <f>IFERROR(IF(X150="",0,CEILING((X150/$H150),1)*$H150),"")</f>
        <v>0</v>
      </c>
      <c r="Z150" s="35" t="str">
        <f>IFERROR(IF(Y150=0,"",ROUNDUP(Y150/H150,0)*0.00753),"")</f>
        <v/>
      </c>
      <c r="AA150" s="55"/>
      <c r="AB150" s="56"/>
      <c r="AC150" s="217" t="s">
        <v>294</v>
      </c>
      <c r="AG150" s="63"/>
      <c r="AJ150" s="66"/>
      <c r="AK150" s="66">
        <v>0</v>
      </c>
      <c r="BB150" s="218" t="s">
        <v>1</v>
      </c>
      <c r="BM150" s="63">
        <f>IFERROR(X150*I150/H150,"0")</f>
        <v>0</v>
      </c>
      <c r="BN150" s="63">
        <f>IFERROR(Y150*I150/H150,"0")</f>
        <v>0</v>
      </c>
      <c r="BO150" s="63">
        <f>IFERROR(1/J150*(X150/H150),"0")</f>
        <v>0</v>
      </c>
      <c r="BP150" s="63">
        <f>IFERROR(1/J150*(Y150/H150),"0")</f>
        <v>0</v>
      </c>
    </row>
    <row r="151" spans="1:68" hidden="1" x14ac:dyDescent="0.2">
      <c r="A151" s="791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87" t="s">
        <v>71</v>
      </c>
      <c r="Q151" s="788"/>
      <c r="R151" s="788"/>
      <c r="S151" s="788"/>
      <c r="T151" s="788"/>
      <c r="U151" s="788"/>
      <c r="V151" s="789"/>
      <c r="W151" s="36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92"/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3"/>
      <c r="P152" s="787" t="s">
        <v>71</v>
      </c>
      <c r="Q152" s="788"/>
      <c r="R152" s="788"/>
      <c r="S152" s="788"/>
      <c r="T152" s="788"/>
      <c r="U152" s="788"/>
      <c r="V152" s="789"/>
      <c r="W152" s="36" t="s">
        <v>69</v>
      </c>
      <c r="X152" s="775">
        <f>IFERROR(SUM(X149:X150),"0")</f>
        <v>0</v>
      </c>
      <c r="Y152" s="775">
        <f>IFERROR(SUM(Y149:Y150),"0")</f>
        <v>0</v>
      </c>
      <c r="Z152" s="36"/>
      <c r="AA152" s="776"/>
      <c r="AB152" s="776"/>
      <c r="AC152" s="776"/>
    </row>
    <row r="153" spans="1:68" ht="16.5" hidden="1" customHeight="1" x14ac:dyDescent="0.25">
      <c r="A153" s="800" t="s">
        <v>295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66"/>
      <c r="AB153" s="766"/>
      <c r="AC153" s="766"/>
    </row>
    <row r="154" spans="1:68" ht="14.25" hidden="1" customHeight="1" x14ac:dyDescent="0.25">
      <c r="A154" s="808" t="s">
        <v>118</v>
      </c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792"/>
      <c r="P154" s="792"/>
      <c r="Q154" s="792"/>
      <c r="R154" s="792"/>
      <c r="S154" s="792"/>
      <c r="T154" s="792"/>
      <c r="U154" s="792"/>
      <c r="V154" s="792"/>
      <c r="W154" s="792"/>
      <c r="X154" s="792"/>
      <c r="Y154" s="792"/>
      <c r="Z154" s="792"/>
      <c r="AA154" s="767"/>
      <c r="AB154" s="767"/>
      <c r="AC154" s="767"/>
    </row>
    <row r="155" spans="1:68" ht="27" hidden="1" customHeight="1" x14ac:dyDescent="0.25">
      <c r="A155" s="53" t="s">
        <v>296</v>
      </c>
      <c r="B155" s="53" t="s">
        <v>297</v>
      </c>
      <c r="C155" s="30">
        <v>4301011564</v>
      </c>
      <c r="D155" s="784">
        <v>4680115882577</v>
      </c>
      <c r="E155" s="785"/>
      <c r="F155" s="772">
        <v>0.4</v>
      </c>
      <c r="G155" s="31">
        <v>8</v>
      </c>
      <c r="H155" s="772">
        <v>3.2</v>
      </c>
      <c r="I155" s="772">
        <v>3.4</v>
      </c>
      <c r="J155" s="31">
        <v>156</v>
      </c>
      <c r="K155" s="31" t="s">
        <v>76</v>
      </c>
      <c r="L155" s="31"/>
      <c r="M155" s="32" t="s">
        <v>110</v>
      </c>
      <c r="N155" s="32"/>
      <c r="O155" s="31">
        <v>90</v>
      </c>
      <c r="P155" s="12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2"/>
      <c r="R155" s="782"/>
      <c r="S155" s="782"/>
      <c r="T155" s="783"/>
      <c r="U155" s="33"/>
      <c r="V155" s="33"/>
      <c r="W155" s="34" t="s">
        <v>69</v>
      </c>
      <c r="X155" s="773">
        <v>0</v>
      </c>
      <c r="Y155" s="774">
        <f>IFERROR(IF(X155="",0,CEILING((X155/$H155),1)*$H155),"")</f>
        <v>0</v>
      </c>
      <c r="Z155" s="35" t="str">
        <f>IFERROR(IF(Y155=0,"",ROUNDUP(Y155/H155,0)*0.00753),"")</f>
        <v/>
      </c>
      <c r="AA155" s="55"/>
      <c r="AB155" s="56"/>
      <c r="AC155" s="219" t="s">
        <v>298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t="27" customHeight="1" x14ac:dyDescent="0.25">
      <c r="A156" s="53" t="s">
        <v>296</v>
      </c>
      <c r="B156" s="53" t="s">
        <v>299</v>
      </c>
      <c r="C156" s="30">
        <v>4301011562</v>
      </c>
      <c r="D156" s="784">
        <v>4680115882577</v>
      </c>
      <c r="E156" s="785"/>
      <c r="F156" s="772">
        <v>0.4</v>
      </c>
      <c r="G156" s="31">
        <v>8</v>
      </c>
      <c r="H156" s="772">
        <v>3.2</v>
      </c>
      <c r="I156" s="772">
        <v>3.4</v>
      </c>
      <c r="J156" s="31">
        <v>156</v>
      </c>
      <c r="K156" s="31" t="s">
        <v>76</v>
      </c>
      <c r="L156" s="31"/>
      <c r="M156" s="32" t="s">
        <v>110</v>
      </c>
      <c r="N156" s="32"/>
      <c r="O156" s="31">
        <v>90</v>
      </c>
      <c r="P156" s="98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2"/>
      <c r="R156" s="782"/>
      <c r="S156" s="782"/>
      <c r="T156" s="783"/>
      <c r="U156" s="33"/>
      <c r="V156" s="33"/>
      <c r="W156" s="34" t="s">
        <v>69</v>
      </c>
      <c r="X156" s="773">
        <v>21.6</v>
      </c>
      <c r="Y156" s="774">
        <f>IFERROR(IF(X156="",0,CEILING((X156/$H156),1)*$H156),"")</f>
        <v>22.400000000000002</v>
      </c>
      <c r="Z156" s="35">
        <f>IFERROR(IF(Y156=0,"",ROUNDUP(Y156/H156,0)*0.00753),"")</f>
        <v>5.271E-2</v>
      </c>
      <c r="AA156" s="55"/>
      <c r="AB156" s="56"/>
      <c r="AC156" s="221" t="s">
        <v>298</v>
      </c>
      <c r="AG156" s="63"/>
      <c r="AJ156" s="66"/>
      <c r="AK156" s="66">
        <v>0</v>
      </c>
      <c r="BB156" s="222" t="s">
        <v>1</v>
      </c>
      <c r="BM156" s="63">
        <f>IFERROR(X156*I156/H156,"0")</f>
        <v>22.95</v>
      </c>
      <c r="BN156" s="63">
        <f>IFERROR(Y156*I156/H156,"0")</f>
        <v>23.8</v>
      </c>
      <c r="BO156" s="63">
        <f>IFERROR(1/J156*(X156/H156),"0")</f>
        <v>4.3269230769230768E-2</v>
      </c>
      <c r="BP156" s="63">
        <f>IFERROR(1/J156*(Y156/H156),"0")</f>
        <v>4.4871794871794872E-2</v>
      </c>
    </row>
    <row r="157" spans="1:68" x14ac:dyDescent="0.2">
      <c r="A157" s="791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87" t="s">
        <v>71</v>
      </c>
      <c r="Q157" s="788"/>
      <c r="R157" s="788"/>
      <c r="S157" s="788"/>
      <c r="T157" s="788"/>
      <c r="U157" s="788"/>
      <c r="V157" s="789"/>
      <c r="W157" s="36" t="s">
        <v>72</v>
      </c>
      <c r="X157" s="775">
        <f>IFERROR(X155/H155,"0")+IFERROR(X156/H156,"0")</f>
        <v>6.75</v>
      </c>
      <c r="Y157" s="775">
        <f>IFERROR(Y155/H155,"0")+IFERROR(Y156/H156,"0")</f>
        <v>7</v>
      </c>
      <c r="Z157" s="775">
        <f>IFERROR(IF(Z155="",0,Z155),"0")+IFERROR(IF(Z156="",0,Z156),"0")</f>
        <v>5.271E-2</v>
      </c>
      <c r="AA157" s="776"/>
      <c r="AB157" s="776"/>
      <c r="AC157" s="776"/>
    </row>
    <row r="158" spans="1:68" x14ac:dyDescent="0.2">
      <c r="A158" s="792"/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3"/>
      <c r="P158" s="787" t="s">
        <v>71</v>
      </c>
      <c r="Q158" s="788"/>
      <c r="R158" s="788"/>
      <c r="S158" s="788"/>
      <c r="T158" s="788"/>
      <c r="U158" s="788"/>
      <c r="V158" s="789"/>
      <c r="W158" s="36" t="s">
        <v>69</v>
      </c>
      <c r="X158" s="775">
        <f>IFERROR(SUM(X155:X156),"0")</f>
        <v>21.6</v>
      </c>
      <c r="Y158" s="775">
        <f>IFERROR(SUM(Y155:Y156),"0")</f>
        <v>22.400000000000002</v>
      </c>
      <c r="Z158" s="36"/>
      <c r="AA158" s="776"/>
      <c r="AB158" s="776"/>
      <c r="AC158" s="776"/>
    </row>
    <row r="159" spans="1:68" ht="14.25" hidden="1" customHeight="1" x14ac:dyDescent="0.25">
      <c r="A159" s="808" t="s">
        <v>64</v>
      </c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2"/>
      <c r="P159" s="792"/>
      <c r="Q159" s="792"/>
      <c r="R159" s="792"/>
      <c r="S159" s="792"/>
      <c r="T159" s="792"/>
      <c r="U159" s="792"/>
      <c r="V159" s="792"/>
      <c r="W159" s="792"/>
      <c r="X159" s="792"/>
      <c r="Y159" s="792"/>
      <c r="Z159" s="792"/>
      <c r="AA159" s="767"/>
      <c r="AB159" s="767"/>
      <c r="AC159" s="767"/>
    </row>
    <row r="160" spans="1:68" ht="27" customHeight="1" x14ac:dyDescent="0.25">
      <c r="A160" s="53" t="s">
        <v>300</v>
      </c>
      <c r="B160" s="53" t="s">
        <v>301</v>
      </c>
      <c r="C160" s="30">
        <v>4301031234</v>
      </c>
      <c r="D160" s="784">
        <v>4680115883444</v>
      </c>
      <c r="E160" s="785"/>
      <c r="F160" s="772">
        <v>0.35</v>
      </c>
      <c r="G160" s="31">
        <v>8</v>
      </c>
      <c r="H160" s="772">
        <v>2.8</v>
      </c>
      <c r="I160" s="772">
        <v>3.0880000000000001</v>
      </c>
      <c r="J160" s="31">
        <v>156</v>
      </c>
      <c r="K160" s="31" t="s">
        <v>76</v>
      </c>
      <c r="L160" s="31"/>
      <c r="M160" s="32" t="s">
        <v>110</v>
      </c>
      <c r="N160" s="32"/>
      <c r="O160" s="31">
        <v>90</v>
      </c>
      <c r="P160" s="118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3"/>
      <c r="V160" s="33"/>
      <c r="W160" s="34" t="s">
        <v>69</v>
      </c>
      <c r="X160" s="773">
        <v>5.6</v>
      </c>
      <c r="Y160" s="774">
        <f>IFERROR(IF(X160="",0,CEILING((X160/$H160),1)*$H160),"")</f>
        <v>5.6</v>
      </c>
      <c r="Z160" s="35">
        <f>IFERROR(IF(Y160=0,"",ROUNDUP(Y160/H160,0)*0.00753),"")</f>
        <v>1.506E-2</v>
      </c>
      <c r="AA160" s="55"/>
      <c r="AB160" s="56"/>
      <c r="AC160" s="223" t="s">
        <v>302</v>
      </c>
      <c r="AG160" s="63"/>
      <c r="AJ160" s="66"/>
      <c r="AK160" s="66">
        <v>0</v>
      </c>
      <c r="BB160" s="224" t="s">
        <v>1</v>
      </c>
      <c r="BM160" s="63">
        <f>IFERROR(X160*I160/H160,"0")</f>
        <v>6.1760000000000002</v>
      </c>
      <c r="BN160" s="63">
        <f>IFERROR(Y160*I160/H160,"0")</f>
        <v>6.1760000000000002</v>
      </c>
      <c r="BO160" s="63">
        <f>IFERROR(1/J160*(X160/H160),"0")</f>
        <v>1.282051282051282E-2</v>
      </c>
      <c r="BP160" s="63">
        <f>IFERROR(1/J160*(Y160/H160),"0")</f>
        <v>1.282051282051282E-2</v>
      </c>
    </row>
    <row r="161" spans="1:68" ht="27" hidden="1" customHeight="1" x14ac:dyDescent="0.25">
      <c r="A161" s="53" t="s">
        <v>300</v>
      </c>
      <c r="B161" s="53" t="s">
        <v>303</v>
      </c>
      <c r="C161" s="30">
        <v>4301031235</v>
      </c>
      <c r="D161" s="784">
        <v>4680115883444</v>
      </c>
      <c r="E161" s="785"/>
      <c r="F161" s="772">
        <v>0.35</v>
      </c>
      <c r="G161" s="31">
        <v>8</v>
      </c>
      <c r="H161" s="772">
        <v>2.8</v>
      </c>
      <c r="I161" s="772">
        <v>3.0880000000000001</v>
      </c>
      <c r="J161" s="31">
        <v>156</v>
      </c>
      <c r="K161" s="31" t="s">
        <v>76</v>
      </c>
      <c r="L161" s="31"/>
      <c r="M161" s="32" t="s">
        <v>110</v>
      </c>
      <c r="N161" s="32"/>
      <c r="O161" s="31">
        <v>90</v>
      </c>
      <c r="P161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2"/>
      <c r="R161" s="782"/>
      <c r="S161" s="782"/>
      <c r="T161" s="783"/>
      <c r="U161" s="33"/>
      <c r="V161" s="33"/>
      <c r="W161" s="34" t="s">
        <v>69</v>
      </c>
      <c r="X161" s="773">
        <v>0</v>
      </c>
      <c r="Y161" s="774">
        <f>IFERROR(IF(X161="",0,CEILING((X161/$H161),1)*$H161),"")</f>
        <v>0</v>
      </c>
      <c r="Z161" s="35" t="str">
        <f>IFERROR(IF(Y161=0,"",ROUNDUP(Y161/H161,0)*0.00753),"")</f>
        <v/>
      </c>
      <c r="AA161" s="55"/>
      <c r="AB161" s="56"/>
      <c r="AC161" s="225" t="s">
        <v>302</v>
      </c>
      <c r="AG161" s="63"/>
      <c r="AJ161" s="66"/>
      <c r="AK161" s="66">
        <v>0</v>
      </c>
      <c r="BB161" s="226" t="s">
        <v>1</v>
      </c>
      <c r="BM161" s="63">
        <f>IFERROR(X161*I161/H161,"0")</f>
        <v>0</v>
      </c>
      <c r="BN161" s="63">
        <f>IFERROR(Y161*I161/H161,"0")</f>
        <v>0</v>
      </c>
      <c r="BO161" s="63">
        <f>IFERROR(1/J161*(X161/H161),"0")</f>
        <v>0</v>
      </c>
      <c r="BP161" s="63">
        <f>IFERROR(1/J161*(Y161/H161),"0")</f>
        <v>0</v>
      </c>
    </row>
    <row r="162" spans="1:68" x14ac:dyDescent="0.2">
      <c r="A162" s="791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87" t="s">
        <v>71</v>
      </c>
      <c r="Q162" s="788"/>
      <c r="R162" s="788"/>
      <c r="S162" s="788"/>
      <c r="T162" s="788"/>
      <c r="U162" s="788"/>
      <c r="V162" s="789"/>
      <c r="W162" s="36" t="s">
        <v>72</v>
      </c>
      <c r="X162" s="775">
        <f>IFERROR(X160/H160,"0")+IFERROR(X161/H161,"0")</f>
        <v>2</v>
      </c>
      <c r="Y162" s="775">
        <f>IFERROR(Y160/H160,"0")+IFERROR(Y161/H161,"0")</f>
        <v>2</v>
      </c>
      <c r="Z162" s="775">
        <f>IFERROR(IF(Z160="",0,Z160),"0")+IFERROR(IF(Z161="",0,Z161),"0")</f>
        <v>1.506E-2</v>
      </c>
      <c r="AA162" s="776"/>
      <c r="AB162" s="776"/>
      <c r="AC162" s="776"/>
    </row>
    <row r="163" spans="1:68" x14ac:dyDescent="0.2">
      <c r="A163" s="792"/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3"/>
      <c r="P163" s="787" t="s">
        <v>71</v>
      </c>
      <c r="Q163" s="788"/>
      <c r="R163" s="788"/>
      <c r="S163" s="788"/>
      <c r="T163" s="788"/>
      <c r="U163" s="788"/>
      <c r="V163" s="789"/>
      <c r="W163" s="36" t="s">
        <v>69</v>
      </c>
      <c r="X163" s="775">
        <f>IFERROR(SUM(X160:X161),"0")</f>
        <v>5.6</v>
      </c>
      <c r="Y163" s="775">
        <f>IFERROR(SUM(Y160:Y161),"0")</f>
        <v>5.6</v>
      </c>
      <c r="Z163" s="36"/>
      <c r="AA163" s="776"/>
      <c r="AB163" s="776"/>
      <c r="AC163" s="776"/>
    </row>
    <row r="164" spans="1:68" ht="14.25" hidden="1" customHeight="1" x14ac:dyDescent="0.25">
      <c r="A164" s="808" t="s">
        <v>73</v>
      </c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2"/>
      <c r="P164" s="792"/>
      <c r="Q164" s="792"/>
      <c r="R164" s="792"/>
      <c r="S164" s="792"/>
      <c r="T164" s="792"/>
      <c r="U164" s="792"/>
      <c r="V164" s="792"/>
      <c r="W164" s="792"/>
      <c r="X164" s="792"/>
      <c r="Y164" s="792"/>
      <c r="Z164" s="792"/>
      <c r="AA164" s="767"/>
      <c r="AB164" s="767"/>
      <c r="AC164" s="767"/>
    </row>
    <row r="165" spans="1:68" ht="16.5" hidden="1" customHeight="1" x14ac:dyDescent="0.25">
      <c r="A165" s="53" t="s">
        <v>304</v>
      </c>
      <c r="B165" s="53" t="s">
        <v>305</v>
      </c>
      <c r="C165" s="30">
        <v>4301051477</v>
      </c>
      <c r="D165" s="784">
        <v>4680115882584</v>
      </c>
      <c r="E165" s="785"/>
      <c r="F165" s="772">
        <v>0.33</v>
      </c>
      <c r="G165" s="31">
        <v>8</v>
      </c>
      <c r="H165" s="772">
        <v>2.64</v>
      </c>
      <c r="I165" s="772">
        <v>2.9279999999999999</v>
      </c>
      <c r="J165" s="31">
        <v>156</v>
      </c>
      <c r="K165" s="31" t="s">
        <v>76</v>
      </c>
      <c r="L165" s="31"/>
      <c r="M165" s="32" t="s">
        <v>110</v>
      </c>
      <c r="N165" s="32"/>
      <c r="O165" s="31">
        <v>60</v>
      </c>
      <c r="P165" s="11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2"/>
      <c r="R165" s="782"/>
      <c r="S165" s="782"/>
      <c r="T165" s="783"/>
      <c r="U165" s="33"/>
      <c r="V165" s="33"/>
      <c r="W165" s="34" t="s">
        <v>69</v>
      </c>
      <c r="X165" s="773">
        <v>0</v>
      </c>
      <c r="Y165" s="774">
        <f>IFERROR(IF(X165="",0,CEILING((X165/$H165),1)*$H165),"")</f>
        <v>0</v>
      </c>
      <c r="Z165" s="35" t="str">
        <f>IFERROR(IF(Y165=0,"",ROUNDUP(Y165/H165,0)*0.00753),"")</f>
        <v/>
      </c>
      <c r="AA165" s="55"/>
      <c r="AB165" s="56"/>
      <c r="AC165" s="227" t="s">
        <v>298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t="16.5" hidden="1" customHeight="1" x14ac:dyDescent="0.25">
      <c r="A166" s="53" t="s">
        <v>304</v>
      </c>
      <c r="B166" s="53" t="s">
        <v>306</v>
      </c>
      <c r="C166" s="30">
        <v>4301051476</v>
      </c>
      <c r="D166" s="784">
        <v>4680115882584</v>
      </c>
      <c r="E166" s="785"/>
      <c r="F166" s="772">
        <v>0.33</v>
      </c>
      <c r="G166" s="31">
        <v>8</v>
      </c>
      <c r="H166" s="772">
        <v>2.64</v>
      </c>
      <c r="I166" s="772">
        <v>2.9279999999999999</v>
      </c>
      <c r="J166" s="31">
        <v>156</v>
      </c>
      <c r="K166" s="31" t="s">
        <v>76</v>
      </c>
      <c r="L166" s="31"/>
      <c r="M166" s="32" t="s">
        <v>110</v>
      </c>
      <c r="N166" s="32"/>
      <c r="O166" s="31">
        <v>60</v>
      </c>
      <c r="P166" s="11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2"/>
      <c r="R166" s="782"/>
      <c r="S166" s="782"/>
      <c r="T166" s="783"/>
      <c r="U166" s="33"/>
      <c r="V166" s="33"/>
      <c r="W166" s="34" t="s">
        <v>69</v>
      </c>
      <c r="X166" s="773">
        <v>0</v>
      </c>
      <c r="Y166" s="774">
        <f>IFERROR(IF(X166="",0,CEILING((X166/$H166),1)*$H166),"")</f>
        <v>0</v>
      </c>
      <c r="Z166" s="35" t="str">
        <f>IFERROR(IF(Y166=0,"",ROUNDUP(Y166/H166,0)*0.00753),"")</f>
        <v/>
      </c>
      <c r="AA166" s="55"/>
      <c r="AB166" s="56"/>
      <c r="AC166" s="229" t="s">
        <v>298</v>
      </c>
      <c r="AG166" s="63"/>
      <c r="AJ166" s="66"/>
      <c r="AK166" s="66">
        <v>0</v>
      </c>
      <c r="BB166" s="230" t="s">
        <v>1</v>
      </c>
      <c r="BM166" s="63">
        <f>IFERROR(X166*I166/H166,"0")</f>
        <v>0</v>
      </c>
      <c r="BN166" s="63">
        <f>IFERROR(Y166*I166/H166,"0")</f>
        <v>0</v>
      </c>
      <c r="BO166" s="63">
        <f>IFERROR(1/J166*(X166/H166),"0")</f>
        <v>0</v>
      </c>
      <c r="BP166" s="63">
        <f>IFERROR(1/J166*(Y166/H166),"0")</f>
        <v>0</v>
      </c>
    </row>
    <row r="167" spans="1:68" hidden="1" x14ac:dyDescent="0.2">
      <c r="A167" s="791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87" t="s">
        <v>71</v>
      </c>
      <c r="Q167" s="788"/>
      <c r="R167" s="788"/>
      <c r="S167" s="788"/>
      <c r="T167" s="788"/>
      <c r="U167" s="788"/>
      <c r="V167" s="789"/>
      <c r="W167" s="36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92"/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3"/>
      <c r="P168" s="787" t="s">
        <v>71</v>
      </c>
      <c r="Q168" s="788"/>
      <c r="R168" s="788"/>
      <c r="S168" s="788"/>
      <c r="T168" s="788"/>
      <c r="U168" s="788"/>
      <c r="V168" s="789"/>
      <c r="W168" s="36" t="s">
        <v>69</v>
      </c>
      <c r="X168" s="775">
        <f>IFERROR(SUM(X165:X166),"0")</f>
        <v>0</v>
      </c>
      <c r="Y168" s="775">
        <f>IFERROR(SUM(Y165:Y166),"0")</f>
        <v>0</v>
      </c>
      <c r="Z168" s="36"/>
      <c r="AA168" s="776"/>
      <c r="AB168" s="776"/>
      <c r="AC168" s="776"/>
    </row>
    <row r="169" spans="1:68" ht="16.5" hidden="1" customHeight="1" x14ac:dyDescent="0.25">
      <c r="A169" s="800" t="s">
        <v>116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66"/>
      <c r="AB169" s="766"/>
      <c r="AC169" s="766"/>
    </row>
    <row r="170" spans="1:68" ht="14.25" hidden="1" customHeight="1" x14ac:dyDescent="0.25">
      <c r="A170" s="808" t="s">
        <v>118</v>
      </c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792"/>
      <c r="P170" s="792"/>
      <c r="Q170" s="792"/>
      <c r="R170" s="792"/>
      <c r="S170" s="792"/>
      <c r="T170" s="792"/>
      <c r="U170" s="792"/>
      <c r="V170" s="792"/>
      <c r="W170" s="792"/>
      <c r="X170" s="792"/>
      <c r="Y170" s="792"/>
      <c r="Z170" s="792"/>
      <c r="AA170" s="767"/>
      <c r="AB170" s="767"/>
      <c r="AC170" s="767"/>
    </row>
    <row r="171" spans="1:68" ht="27" hidden="1" customHeight="1" x14ac:dyDescent="0.25">
      <c r="A171" s="53" t="s">
        <v>307</v>
      </c>
      <c r="B171" s="53" t="s">
        <v>308</v>
      </c>
      <c r="C171" s="30">
        <v>4301011705</v>
      </c>
      <c r="D171" s="784">
        <v>4607091384604</v>
      </c>
      <c r="E171" s="785"/>
      <c r="F171" s="772">
        <v>0.4</v>
      </c>
      <c r="G171" s="31">
        <v>10</v>
      </c>
      <c r="H171" s="772">
        <v>4</v>
      </c>
      <c r="I171" s="772">
        <v>4.21</v>
      </c>
      <c r="J171" s="31">
        <v>132</v>
      </c>
      <c r="K171" s="31" t="s">
        <v>76</v>
      </c>
      <c r="L171" s="31"/>
      <c r="M171" s="32" t="s">
        <v>124</v>
      </c>
      <c r="N171" s="32"/>
      <c r="O171" s="31">
        <v>50</v>
      </c>
      <c r="P171" s="11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2"/>
      <c r="R171" s="782"/>
      <c r="S171" s="782"/>
      <c r="T171" s="783"/>
      <c r="U171" s="33"/>
      <c r="V171" s="33"/>
      <c r="W171" s="34" t="s">
        <v>69</v>
      </c>
      <c r="X171" s="773">
        <v>0</v>
      </c>
      <c r="Y171" s="774">
        <f>IFERROR(IF(X171="",0,CEILING((X171/$H171),1)*$H171),"")</f>
        <v>0</v>
      </c>
      <c r="Z171" s="35" t="str">
        <f>IFERROR(IF(Y171=0,"",ROUNDUP(Y171/H171,0)*0.00902),"")</f>
        <v/>
      </c>
      <c r="AA171" s="55"/>
      <c r="AB171" s="56"/>
      <c r="AC171" s="231" t="s">
        <v>309</v>
      </c>
      <c r="AG171" s="63"/>
      <c r="AJ171" s="66"/>
      <c r="AK171" s="66">
        <v>0</v>
      </c>
      <c r="BB171" s="232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hidden="1" x14ac:dyDescent="0.2">
      <c r="A172" s="791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87" t="s">
        <v>71</v>
      </c>
      <c r="Q172" s="788"/>
      <c r="R172" s="788"/>
      <c r="S172" s="788"/>
      <c r="T172" s="788"/>
      <c r="U172" s="788"/>
      <c r="V172" s="789"/>
      <c r="W172" s="36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92"/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3"/>
      <c r="P173" s="787" t="s">
        <v>71</v>
      </c>
      <c r="Q173" s="788"/>
      <c r="R173" s="788"/>
      <c r="S173" s="788"/>
      <c r="T173" s="788"/>
      <c r="U173" s="788"/>
      <c r="V173" s="789"/>
      <c r="W173" s="36" t="s">
        <v>69</v>
      </c>
      <c r="X173" s="775">
        <f>IFERROR(SUM(X171:X171),"0")</f>
        <v>0</v>
      </c>
      <c r="Y173" s="775">
        <f>IFERROR(SUM(Y171:Y171),"0")</f>
        <v>0</v>
      </c>
      <c r="Z173" s="36"/>
      <c r="AA173" s="776"/>
      <c r="AB173" s="776"/>
      <c r="AC173" s="776"/>
    </row>
    <row r="174" spans="1:68" ht="14.25" hidden="1" customHeight="1" x14ac:dyDescent="0.25">
      <c r="A174" s="808" t="s">
        <v>64</v>
      </c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2"/>
      <c r="P174" s="792"/>
      <c r="Q174" s="792"/>
      <c r="R174" s="792"/>
      <c r="S174" s="792"/>
      <c r="T174" s="792"/>
      <c r="U174" s="792"/>
      <c r="V174" s="792"/>
      <c r="W174" s="792"/>
      <c r="X174" s="792"/>
      <c r="Y174" s="792"/>
      <c r="Z174" s="792"/>
      <c r="AA174" s="767"/>
      <c r="AB174" s="767"/>
      <c r="AC174" s="767"/>
    </row>
    <row r="175" spans="1:68" ht="16.5" customHeight="1" x14ac:dyDescent="0.25">
      <c r="A175" s="53" t="s">
        <v>310</v>
      </c>
      <c r="B175" s="53" t="s">
        <v>311</v>
      </c>
      <c r="C175" s="30">
        <v>4301030895</v>
      </c>
      <c r="D175" s="784">
        <v>4607091387667</v>
      </c>
      <c r="E175" s="785"/>
      <c r="F175" s="772">
        <v>0.9</v>
      </c>
      <c r="G175" s="31">
        <v>10</v>
      </c>
      <c r="H175" s="772">
        <v>9</v>
      </c>
      <c r="I175" s="772">
        <v>9.6300000000000008</v>
      </c>
      <c r="J175" s="31">
        <v>56</v>
      </c>
      <c r="K175" s="31" t="s">
        <v>121</v>
      </c>
      <c r="L175" s="31"/>
      <c r="M175" s="32" t="s">
        <v>124</v>
      </c>
      <c r="N175" s="32"/>
      <c r="O175" s="31">
        <v>40</v>
      </c>
      <c r="P175" s="9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2"/>
      <c r="R175" s="782"/>
      <c r="S175" s="782"/>
      <c r="T175" s="783"/>
      <c r="U175" s="33"/>
      <c r="V175" s="33"/>
      <c r="W175" s="34" t="s">
        <v>69</v>
      </c>
      <c r="X175" s="773">
        <v>70</v>
      </c>
      <c r="Y175" s="774">
        <f>IFERROR(IF(X175="",0,CEILING((X175/$H175),1)*$H175),"")</f>
        <v>72</v>
      </c>
      <c r="Z175" s="35">
        <f>IFERROR(IF(Y175=0,"",ROUNDUP(Y175/H175,0)*0.02175),"")</f>
        <v>0.17399999999999999</v>
      </c>
      <c r="AA175" s="55"/>
      <c r="AB175" s="56"/>
      <c r="AC175" s="233" t="s">
        <v>312</v>
      </c>
      <c r="AG175" s="63"/>
      <c r="AJ175" s="66"/>
      <c r="AK175" s="66">
        <v>0</v>
      </c>
      <c r="BB175" s="234" t="s">
        <v>1</v>
      </c>
      <c r="BM175" s="63">
        <f>IFERROR(X175*I175/H175,"0")</f>
        <v>74.900000000000006</v>
      </c>
      <c r="BN175" s="63">
        <f>IFERROR(Y175*I175/H175,"0")</f>
        <v>77.040000000000006</v>
      </c>
      <c r="BO175" s="63">
        <f>IFERROR(1/J175*(X175/H175),"0")</f>
        <v>0.13888888888888887</v>
      </c>
      <c r="BP175" s="63">
        <f>IFERROR(1/J175*(Y175/H175),"0")</f>
        <v>0.14285714285714285</v>
      </c>
    </row>
    <row r="176" spans="1:68" ht="27" hidden="1" customHeight="1" x14ac:dyDescent="0.25">
      <c r="A176" s="53" t="s">
        <v>313</v>
      </c>
      <c r="B176" s="53" t="s">
        <v>314</v>
      </c>
      <c r="C176" s="30">
        <v>4301030961</v>
      </c>
      <c r="D176" s="784">
        <v>4607091387636</v>
      </c>
      <c r="E176" s="785"/>
      <c r="F176" s="772">
        <v>0.7</v>
      </c>
      <c r="G176" s="31">
        <v>6</v>
      </c>
      <c r="H176" s="772">
        <v>4.2</v>
      </c>
      <c r="I176" s="772">
        <v>4.5</v>
      </c>
      <c r="J176" s="31">
        <v>132</v>
      </c>
      <c r="K176" s="31" t="s">
        <v>76</v>
      </c>
      <c r="L176" s="31"/>
      <c r="M176" s="32" t="s">
        <v>68</v>
      </c>
      <c r="N176" s="32"/>
      <c r="O176" s="31">
        <v>40</v>
      </c>
      <c r="P176" s="9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2"/>
      <c r="R176" s="782"/>
      <c r="S176" s="782"/>
      <c r="T176" s="783"/>
      <c r="U176" s="33"/>
      <c r="V176" s="33"/>
      <c r="W176" s="34" t="s">
        <v>69</v>
      </c>
      <c r="X176" s="773">
        <v>0</v>
      </c>
      <c r="Y176" s="774">
        <f>IFERROR(IF(X176="",0,CEILING((X176/$H176),1)*$H176),"")</f>
        <v>0</v>
      </c>
      <c r="Z176" s="35" t="str">
        <f>IFERROR(IF(Y176=0,"",ROUNDUP(Y176/H176,0)*0.00902),"")</f>
        <v/>
      </c>
      <c r="AA176" s="55"/>
      <c r="AB176" s="56"/>
      <c r="AC176" s="235" t="s">
        <v>315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16.5" customHeight="1" x14ac:dyDescent="0.25">
      <c r="A177" s="53" t="s">
        <v>316</v>
      </c>
      <c r="B177" s="53" t="s">
        <v>317</v>
      </c>
      <c r="C177" s="30">
        <v>4301030963</v>
      </c>
      <c r="D177" s="784">
        <v>4607091382426</v>
      </c>
      <c r="E177" s="785"/>
      <c r="F177" s="772">
        <v>0.9</v>
      </c>
      <c r="G177" s="31">
        <v>10</v>
      </c>
      <c r="H177" s="772">
        <v>9</v>
      </c>
      <c r="I177" s="772">
        <v>9.6300000000000008</v>
      </c>
      <c r="J177" s="31">
        <v>56</v>
      </c>
      <c r="K177" s="31" t="s">
        <v>121</v>
      </c>
      <c r="L177" s="31"/>
      <c r="M177" s="32" t="s">
        <v>68</v>
      </c>
      <c r="N177" s="32"/>
      <c r="O177" s="31">
        <v>40</v>
      </c>
      <c r="P177" s="9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2"/>
      <c r="R177" s="782"/>
      <c r="S177" s="782"/>
      <c r="T177" s="783"/>
      <c r="U177" s="33"/>
      <c r="V177" s="33"/>
      <c r="W177" s="34" t="s">
        <v>69</v>
      </c>
      <c r="X177" s="773">
        <v>16</v>
      </c>
      <c r="Y177" s="774">
        <f>IFERROR(IF(X177="",0,CEILING((X177/$H177),1)*$H177),"")</f>
        <v>18</v>
      </c>
      <c r="Z177" s="35">
        <f>IFERROR(IF(Y177=0,"",ROUNDUP(Y177/H177,0)*0.02175),"")</f>
        <v>4.3499999999999997E-2</v>
      </c>
      <c r="AA177" s="55"/>
      <c r="AB177" s="56"/>
      <c r="AC177" s="237" t="s">
        <v>318</v>
      </c>
      <c r="AG177" s="63"/>
      <c r="AJ177" s="66"/>
      <c r="AK177" s="66">
        <v>0</v>
      </c>
      <c r="BB177" s="238" t="s">
        <v>1</v>
      </c>
      <c r="BM177" s="63">
        <f>IFERROR(X177*I177/H177,"0")</f>
        <v>17.12</v>
      </c>
      <c r="BN177" s="63">
        <f>IFERROR(Y177*I177/H177,"0")</f>
        <v>19.260000000000002</v>
      </c>
      <c r="BO177" s="63">
        <f>IFERROR(1/J177*(X177/H177),"0")</f>
        <v>3.1746031746031744E-2</v>
      </c>
      <c r="BP177" s="63">
        <f>IFERROR(1/J177*(Y177/H177),"0")</f>
        <v>3.5714285714285712E-2</v>
      </c>
    </row>
    <row r="178" spans="1:68" ht="27" hidden="1" customHeight="1" x14ac:dyDescent="0.25">
      <c r="A178" s="53" t="s">
        <v>319</v>
      </c>
      <c r="B178" s="53" t="s">
        <v>320</v>
      </c>
      <c r="C178" s="30">
        <v>4301030962</v>
      </c>
      <c r="D178" s="784">
        <v>4607091386547</v>
      </c>
      <c r="E178" s="785"/>
      <c r="F178" s="772">
        <v>0.35</v>
      </c>
      <c r="G178" s="31">
        <v>8</v>
      </c>
      <c r="H178" s="772">
        <v>2.8</v>
      </c>
      <c r="I178" s="772">
        <v>2.94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8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2"/>
      <c r="R178" s="782"/>
      <c r="S178" s="782"/>
      <c r="T178" s="783"/>
      <c r="U178" s="33"/>
      <c r="V178" s="33"/>
      <c r="W178" s="34" t="s">
        <v>69</v>
      </c>
      <c r="X178" s="773">
        <v>0</v>
      </c>
      <c r="Y178" s="774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315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t="27" hidden="1" customHeight="1" x14ac:dyDescent="0.25">
      <c r="A179" s="53" t="s">
        <v>321</v>
      </c>
      <c r="B179" s="53" t="s">
        <v>322</v>
      </c>
      <c r="C179" s="30">
        <v>4301030964</v>
      </c>
      <c r="D179" s="784">
        <v>4607091382464</v>
      </c>
      <c r="E179" s="785"/>
      <c r="F179" s="772">
        <v>0.35</v>
      </c>
      <c r="G179" s="31">
        <v>8</v>
      </c>
      <c r="H179" s="772">
        <v>2.8</v>
      </c>
      <c r="I179" s="772">
        <v>2.964</v>
      </c>
      <c r="J179" s="31">
        <v>234</v>
      </c>
      <c r="K179" s="31" t="s">
        <v>67</v>
      </c>
      <c r="L179" s="31"/>
      <c r="M179" s="32" t="s">
        <v>68</v>
      </c>
      <c r="N179" s="32"/>
      <c r="O179" s="31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2"/>
      <c r="R179" s="782"/>
      <c r="S179" s="782"/>
      <c r="T179" s="783"/>
      <c r="U179" s="33"/>
      <c r="V179" s="33"/>
      <c r="W179" s="34" t="s">
        <v>69</v>
      </c>
      <c r="X179" s="773">
        <v>0</v>
      </c>
      <c r="Y179" s="774">
        <f>IFERROR(IF(X179="",0,CEILING((X179/$H179),1)*$H179),"")</f>
        <v>0</v>
      </c>
      <c r="Z179" s="35" t="str">
        <f>IFERROR(IF(Y179=0,"",ROUNDUP(Y179/H179,0)*0.00502),"")</f>
        <v/>
      </c>
      <c r="AA179" s="55"/>
      <c r="AB179" s="56"/>
      <c r="AC179" s="241" t="s">
        <v>318</v>
      </c>
      <c r="AG179" s="63"/>
      <c r="AJ179" s="66"/>
      <c r="AK179" s="66">
        <v>0</v>
      </c>
      <c r="BB179" s="242" t="s">
        <v>1</v>
      </c>
      <c r="BM179" s="63">
        <f>IFERROR(X179*I179/H179,"0")</f>
        <v>0</v>
      </c>
      <c r="BN179" s="63">
        <f>IFERROR(Y179*I179/H179,"0")</f>
        <v>0</v>
      </c>
      <c r="BO179" s="63">
        <f>IFERROR(1/J179*(X179/H179),"0")</f>
        <v>0</v>
      </c>
      <c r="BP179" s="63">
        <f>IFERROR(1/J179*(Y179/H179),"0")</f>
        <v>0</v>
      </c>
    </row>
    <row r="180" spans="1:68" x14ac:dyDescent="0.2">
      <c r="A180" s="791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87" t="s">
        <v>71</v>
      </c>
      <c r="Q180" s="788"/>
      <c r="R180" s="788"/>
      <c r="S180" s="788"/>
      <c r="T180" s="788"/>
      <c r="U180" s="788"/>
      <c r="V180" s="789"/>
      <c r="W180" s="36" t="s">
        <v>72</v>
      </c>
      <c r="X180" s="775">
        <f>IFERROR(X175/H175,"0")+IFERROR(X176/H176,"0")+IFERROR(X177/H177,"0")+IFERROR(X178/H178,"0")+IFERROR(X179/H179,"0")</f>
        <v>9.5555555555555554</v>
      </c>
      <c r="Y180" s="775">
        <f>IFERROR(Y175/H175,"0")+IFERROR(Y176/H176,"0")+IFERROR(Y177/H177,"0")+IFERROR(Y178/H178,"0")+IFERROR(Y179/H179,"0")</f>
        <v>10</v>
      </c>
      <c r="Z180" s="775">
        <f>IFERROR(IF(Z175="",0,Z175),"0")+IFERROR(IF(Z176="",0,Z176),"0")+IFERROR(IF(Z177="",0,Z177),"0")+IFERROR(IF(Z178="",0,Z178),"0")+IFERROR(IF(Z179="",0,Z179),"0")</f>
        <v>0.21749999999999997</v>
      </c>
      <c r="AA180" s="776"/>
      <c r="AB180" s="776"/>
      <c r="AC180" s="776"/>
    </row>
    <row r="181" spans="1:68" x14ac:dyDescent="0.2">
      <c r="A181" s="792"/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3"/>
      <c r="P181" s="787" t="s">
        <v>71</v>
      </c>
      <c r="Q181" s="788"/>
      <c r="R181" s="788"/>
      <c r="S181" s="788"/>
      <c r="T181" s="788"/>
      <c r="U181" s="788"/>
      <c r="V181" s="789"/>
      <c r="W181" s="36" t="s">
        <v>69</v>
      </c>
      <c r="X181" s="775">
        <f>IFERROR(SUM(X175:X179),"0")</f>
        <v>86</v>
      </c>
      <c r="Y181" s="775">
        <f>IFERROR(SUM(Y175:Y179),"0")</f>
        <v>90</v>
      </c>
      <c r="Z181" s="36"/>
      <c r="AA181" s="776"/>
      <c r="AB181" s="776"/>
      <c r="AC181" s="776"/>
    </row>
    <row r="182" spans="1:68" ht="14.25" hidden="1" customHeight="1" x14ac:dyDescent="0.25">
      <c r="A182" s="808" t="s">
        <v>73</v>
      </c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2"/>
      <c r="P182" s="792"/>
      <c r="Q182" s="792"/>
      <c r="R182" s="792"/>
      <c r="S182" s="792"/>
      <c r="T182" s="792"/>
      <c r="U182" s="792"/>
      <c r="V182" s="792"/>
      <c r="W182" s="792"/>
      <c r="X182" s="792"/>
      <c r="Y182" s="792"/>
      <c r="Z182" s="792"/>
      <c r="AA182" s="767"/>
      <c r="AB182" s="767"/>
      <c r="AC182" s="767"/>
    </row>
    <row r="183" spans="1:68" ht="16.5" hidden="1" customHeight="1" x14ac:dyDescent="0.25">
      <c r="A183" s="53" t="s">
        <v>323</v>
      </c>
      <c r="B183" s="53" t="s">
        <v>324</v>
      </c>
      <c r="C183" s="30">
        <v>4301051653</v>
      </c>
      <c r="D183" s="784">
        <v>4607091386264</v>
      </c>
      <c r="E183" s="785"/>
      <c r="F183" s="772">
        <v>0.5</v>
      </c>
      <c r="G183" s="31">
        <v>6</v>
      </c>
      <c r="H183" s="772">
        <v>3</v>
      </c>
      <c r="I183" s="772">
        <v>3.258</v>
      </c>
      <c r="J183" s="31">
        <v>182</v>
      </c>
      <c r="K183" s="31" t="s">
        <v>186</v>
      </c>
      <c r="L183" s="31"/>
      <c r="M183" s="32" t="s">
        <v>80</v>
      </c>
      <c r="N183" s="32"/>
      <c r="O183" s="31">
        <v>31</v>
      </c>
      <c r="P183" s="8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2"/>
      <c r="R183" s="782"/>
      <c r="S183" s="782"/>
      <c r="T183" s="783"/>
      <c r="U183" s="33"/>
      <c r="V183" s="33"/>
      <c r="W183" s="34" t="s">
        <v>69</v>
      </c>
      <c r="X183" s="773">
        <v>0</v>
      </c>
      <c r="Y183" s="774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325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t="27" hidden="1" customHeight="1" x14ac:dyDescent="0.25">
      <c r="A184" s="53" t="s">
        <v>326</v>
      </c>
      <c r="B184" s="53" t="s">
        <v>327</v>
      </c>
      <c r="C184" s="30">
        <v>4301051313</v>
      </c>
      <c r="D184" s="784">
        <v>4607091385427</v>
      </c>
      <c r="E184" s="785"/>
      <c r="F184" s="772">
        <v>0.5</v>
      </c>
      <c r="G184" s="31">
        <v>6</v>
      </c>
      <c r="H184" s="772">
        <v>3</v>
      </c>
      <c r="I184" s="772">
        <v>3.2719999999999998</v>
      </c>
      <c r="J184" s="31">
        <v>156</v>
      </c>
      <c r="K184" s="31" t="s">
        <v>76</v>
      </c>
      <c r="L184" s="31"/>
      <c r="M184" s="32" t="s">
        <v>68</v>
      </c>
      <c r="N184" s="32"/>
      <c r="O184" s="31">
        <v>40</v>
      </c>
      <c r="P184" s="11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2"/>
      <c r="R184" s="782"/>
      <c r="S184" s="782"/>
      <c r="T184" s="783"/>
      <c r="U184" s="33"/>
      <c r="V184" s="33"/>
      <c r="W184" s="34" t="s">
        <v>69</v>
      </c>
      <c r="X184" s="773">
        <v>0</v>
      </c>
      <c r="Y184" s="774">
        <f>IFERROR(IF(X184="",0,CEILING((X184/$H184),1)*$H184),"")</f>
        <v>0</v>
      </c>
      <c r="Z184" s="35" t="str">
        <f>IFERROR(IF(Y184=0,"",ROUNDUP(Y184/H184,0)*0.00753),"")</f>
        <v/>
      </c>
      <c r="AA184" s="55"/>
      <c r="AB184" s="56"/>
      <c r="AC184" s="245" t="s">
        <v>328</v>
      </c>
      <c r="AG184" s="63"/>
      <c r="AJ184" s="66"/>
      <c r="AK184" s="66">
        <v>0</v>
      </c>
      <c r="BB184" s="246" t="s">
        <v>1</v>
      </c>
      <c r="BM184" s="63">
        <f>IFERROR(X184*I184/H184,"0")</f>
        <v>0</v>
      </c>
      <c r="BN184" s="63">
        <f>IFERROR(Y184*I184/H184,"0")</f>
        <v>0</v>
      </c>
      <c r="BO184" s="63">
        <f>IFERROR(1/J184*(X184/H184),"0")</f>
        <v>0</v>
      </c>
      <c r="BP184" s="63">
        <f>IFERROR(1/J184*(Y184/H184),"0")</f>
        <v>0</v>
      </c>
    </row>
    <row r="185" spans="1:68" hidden="1" x14ac:dyDescent="0.2">
      <c r="A185" s="791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87" t="s">
        <v>71</v>
      </c>
      <c r="Q185" s="788"/>
      <c r="R185" s="788"/>
      <c r="S185" s="788"/>
      <c r="T185" s="788"/>
      <c r="U185" s="788"/>
      <c r="V185" s="789"/>
      <c r="W185" s="36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92"/>
      <c r="B186" s="792"/>
      <c r="C186" s="792"/>
      <c r="D186" s="792"/>
      <c r="E186" s="792"/>
      <c r="F186" s="792"/>
      <c r="G186" s="792"/>
      <c r="H186" s="792"/>
      <c r="I186" s="792"/>
      <c r="J186" s="792"/>
      <c r="K186" s="792"/>
      <c r="L186" s="792"/>
      <c r="M186" s="792"/>
      <c r="N186" s="792"/>
      <c r="O186" s="793"/>
      <c r="P186" s="787" t="s">
        <v>71</v>
      </c>
      <c r="Q186" s="788"/>
      <c r="R186" s="788"/>
      <c r="S186" s="788"/>
      <c r="T186" s="788"/>
      <c r="U186" s="788"/>
      <c r="V186" s="789"/>
      <c r="W186" s="36" t="s">
        <v>69</v>
      </c>
      <c r="X186" s="775">
        <f>IFERROR(SUM(X183:X184),"0")</f>
        <v>0</v>
      </c>
      <c r="Y186" s="775">
        <f>IFERROR(SUM(Y183:Y184),"0")</f>
        <v>0</v>
      </c>
      <c r="Z186" s="36"/>
      <c r="AA186" s="776"/>
      <c r="AB186" s="776"/>
      <c r="AC186" s="776"/>
    </row>
    <row r="187" spans="1:68" ht="27.75" hidden="1" customHeight="1" x14ac:dyDescent="0.2">
      <c r="A187" s="804" t="s">
        <v>329</v>
      </c>
      <c r="B187" s="805"/>
      <c r="C187" s="805"/>
      <c r="D187" s="805"/>
      <c r="E187" s="805"/>
      <c r="F187" s="805"/>
      <c r="G187" s="805"/>
      <c r="H187" s="805"/>
      <c r="I187" s="805"/>
      <c r="J187" s="805"/>
      <c r="K187" s="805"/>
      <c r="L187" s="805"/>
      <c r="M187" s="805"/>
      <c r="N187" s="805"/>
      <c r="O187" s="805"/>
      <c r="P187" s="805"/>
      <c r="Q187" s="805"/>
      <c r="R187" s="805"/>
      <c r="S187" s="805"/>
      <c r="T187" s="805"/>
      <c r="U187" s="805"/>
      <c r="V187" s="805"/>
      <c r="W187" s="805"/>
      <c r="X187" s="805"/>
      <c r="Y187" s="805"/>
      <c r="Z187" s="805"/>
      <c r="AA187" s="47"/>
      <c r="AB187" s="47"/>
      <c r="AC187" s="47"/>
    </row>
    <row r="188" spans="1:68" ht="16.5" hidden="1" customHeight="1" x14ac:dyDescent="0.25">
      <c r="A188" s="800" t="s">
        <v>330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66"/>
      <c r="AB188" s="766"/>
      <c r="AC188" s="766"/>
    </row>
    <row r="189" spans="1:68" ht="14.25" hidden="1" customHeight="1" x14ac:dyDescent="0.25">
      <c r="A189" s="808" t="s">
        <v>175</v>
      </c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792"/>
      <c r="P189" s="792"/>
      <c r="Q189" s="792"/>
      <c r="R189" s="792"/>
      <c r="S189" s="792"/>
      <c r="T189" s="792"/>
      <c r="U189" s="792"/>
      <c r="V189" s="792"/>
      <c r="W189" s="792"/>
      <c r="X189" s="792"/>
      <c r="Y189" s="792"/>
      <c r="Z189" s="792"/>
      <c r="AA189" s="767"/>
      <c r="AB189" s="767"/>
      <c r="AC189" s="767"/>
    </row>
    <row r="190" spans="1:68" ht="27" hidden="1" customHeight="1" x14ac:dyDescent="0.25">
      <c r="A190" s="53" t="s">
        <v>331</v>
      </c>
      <c r="B190" s="53" t="s">
        <v>332</v>
      </c>
      <c r="C190" s="30">
        <v>4301020323</v>
      </c>
      <c r="D190" s="784">
        <v>4680115886223</v>
      </c>
      <c r="E190" s="785"/>
      <c r="F190" s="772">
        <v>0.33</v>
      </c>
      <c r="G190" s="31">
        <v>6</v>
      </c>
      <c r="H190" s="772">
        <v>1.98</v>
      </c>
      <c r="I190" s="772">
        <v>2.08</v>
      </c>
      <c r="J190" s="31">
        <v>234</v>
      </c>
      <c r="K190" s="31" t="s">
        <v>67</v>
      </c>
      <c r="L190" s="31"/>
      <c r="M190" s="32" t="s">
        <v>68</v>
      </c>
      <c r="N190" s="32"/>
      <c r="O190" s="31">
        <v>40</v>
      </c>
      <c r="P190" s="9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2"/>
      <c r="R190" s="782"/>
      <c r="S190" s="782"/>
      <c r="T190" s="783"/>
      <c r="U190" s="33"/>
      <c r="V190" s="33"/>
      <c r="W190" s="34" t="s">
        <v>69</v>
      </c>
      <c r="X190" s="773">
        <v>0</v>
      </c>
      <c r="Y190" s="774">
        <f>IFERROR(IF(X190="",0,CEILING((X190/$H190),1)*$H190),"")</f>
        <v>0</v>
      </c>
      <c r="Z190" s="35" t="str">
        <f>IFERROR(IF(Y190=0,"",ROUNDUP(Y190/H190,0)*0.00502),"")</f>
        <v/>
      </c>
      <c r="AA190" s="55"/>
      <c r="AB190" s="56"/>
      <c r="AC190" s="247" t="s">
        <v>333</v>
      </c>
      <c r="AG190" s="63"/>
      <c r="AJ190" s="66"/>
      <c r="AK190" s="66">
        <v>0</v>
      </c>
      <c r="BB190" s="248" t="s">
        <v>1</v>
      </c>
      <c r="BM190" s="63">
        <f>IFERROR(X190*I190/H190,"0")</f>
        <v>0</v>
      </c>
      <c r="BN190" s="63">
        <f>IFERROR(Y190*I190/H190,"0")</f>
        <v>0</v>
      </c>
      <c r="BO190" s="63">
        <f>IFERROR(1/J190*(X190/H190),"0")</f>
        <v>0</v>
      </c>
      <c r="BP190" s="63">
        <f>IFERROR(1/J190*(Y190/H190),"0")</f>
        <v>0</v>
      </c>
    </row>
    <row r="191" spans="1:68" hidden="1" x14ac:dyDescent="0.2">
      <c r="A191" s="791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87" t="s">
        <v>71</v>
      </c>
      <c r="Q191" s="788"/>
      <c r="R191" s="788"/>
      <c r="S191" s="788"/>
      <c r="T191" s="788"/>
      <c r="U191" s="788"/>
      <c r="V191" s="789"/>
      <c r="W191" s="36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92"/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3"/>
      <c r="P192" s="787" t="s">
        <v>71</v>
      </c>
      <c r="Q192" s="788"/>
      <c r="R192" s="788"/>
      <c r="S192" s="788"/>
      <c r="T192" s="788"/>
      <c r="U192" s="788"/>
      <c r="V192" s="789"/>
      <c r="W192" s="36" t="s">
        <v>69</v>
      </c>
      <c r="X192" s="775">
        <f>IFERROR(SUM(X190:X190),"0")</f>
        <v>0</v>
      </c>
      <c r="Y192" s="775">
        <f>IFERROR(SUM(Y190:Y190),"0")</f>
        <v>0</v>
      </c>
      <c r="Z192" s="36"/>
      <c r="AA192" s="776"/>
      <c r="AB192" s="776"/>
      <c r="AC192" s="776"/>
    </row>
    <row r="193" spans="1:68" ht="14.25" hidden="1" customHeight="1" x14ac:dyDescent="0.25">
      <c r="A193" s="808" t="s">
        <v>64</v>
      </c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2"/>
      <c r="P193" s="792"/>
      <c r="Q193" s="792"/>
      <c r="R193" s="792"/>
      <c r="S193" s="792"/>
      <c r="T193" s="792"/>
      <c r="U193" s="792"/>
      <c r="V193" s="792"/>
      <c r="W193" s="792"/>
      <c r="X193" s="792"/>
      <c r="Y193" s="792"/>
      <c r="Z193" s="792"/>
      <c r="AA193" s="767"/>
      <c r="AB193" s="767"/>
      <c r="AC193" s="767"/>
    </row>
    <row r="194" spans="1:68" ht="27" hidden="1" customHeight="1" x14ac:dyDescent="0.25">
      <c r="A194" s="53" t="s">
        <v>334</v>
      </c>
      <c r="B194" s="53" t="s">
        <v>335</v>
      </c>
      <c r="C194" s="30">
        <v>4301031191</v>
      </c>
      <c r="D194" s="784">
        <v>4680115880993</v>
      </c>
      <c r="E194" s="785"/>
      <c r="F194" s="772">
        <v>0.7</v>
      </c>
      <c r="G194" s="31">
        <v>6</v>
      </c>
      <c r="H194" s="772">
        <v>4.2</v>
      </c>
      <c r="I194" s="772">
        <v>4.46</v>
      </c>
      <c r="J194" s="31">
        <v>156</v>
      </c>
      <c r="K194" s="31" t="s">
        <v>76</v>
      </c>
      <c r="L194" s="31"/>
      <c r="M194" s="32" t="s">
        <v>68</v>
      </c>
      <c r="N194" s="32"/>
      <c r="O194" s="31">
        <v>40</v>
      </c>
      <c r="P194" s="11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2"/>
      <c r="R194" s="782"/>
      <c r="S194" s="782"/>
      <c r="T194" s="783"/>
      <c r="U194" s="33"/>
      <c r="V194" s="33"/>
      <c r="W194" s="34" t="s">
        <v>69</v>
      </c>
      <c r="X194" s="773">
        <v>0</v>
      </c>
      <c r="Y194" s="774">
        <f t="shared" ref="Y194:Y201" si="36">IFERROR(IF(X194="",0,CEILING((X194/$H194),1)*$H194),"")</f>
        <v>0</v>
      </c>
      <c r="Z194" s="35" t="str">
        <f>IFERROR(IF(Y194=0,"",ROUNDUP(Y194/H194,0)*0.00753),"")</f>
        <v/>
      </c>
      <c r="AA194" s="55"/>
      <c r="AB194" s="56"/>
      <c r="AC194" s="249" t="s">
        <v>336</v>
      </c>
      <c r="AG194" s="63"/>
      <c r="AJ194" s="66"/>
      <c r="AK194" s="66">
        <v>0</v>
      </c>
      <c r="BB194" s="250" t="s">
        <v>1</v>
      </c>
      <c r="BM194" s="63">
        <f t="shared" ref="BM194:BM201" si="37">IFERROR(X194*I194/H194,"0")</f>
        <v>0</v>
      </c>
      <c r="BN194" s="63">
        <f t="shared" ref="BN194:BN201" si="38">IFERROR(Y194*I194/H194,"0")</f>
        <v>0</v>
      </c>
      <c r="BO194" s="63">
        <f t="shared" ref="BO194:BO201" si="39">IFERROR(1/J194*(X194/H194),"0")</f>
        <v>0</v>
      </c>
      <c r="BP194" s="63">
        <f t="shared" ref="BP194:BP201" si="40">IFERROR(1/J194*(Y194/H194),"0")</f>
        <v>0</v>
      </c>
    </row>
    <row r="195" spans="1:68" ht="27" hidden="1" customHeight="1" x14ac:dyDescent="0.25">
      <c r="A195" s="53" t="s">
        <v>337</v>
      </c>
      <c r="B195" s="53" t="s">
        <v>338</v>
      </c>
      <c r="C195" s="30">
        <v>4301031204</v>
      </c>
      <c r="D195" s="784">
        <v>4680115881761</v>
      </c>
      <c r="E195" s="785"/>
      <c r="F195" s="772">
        <v>0.7</v>
      </c>
      <c r="G195" s="31">
        <v>6</v>
      </c>
      <c r="H195" s="772">
        <v>4.2</v>
      </c>
      <c r="I195" s="772">
        <v>4.46</v>
      </c>
      <c r="J195" s="31">
        <v>156</v>
      </c>
      <c r="K195" s="31" t="s">
        <v>76</v>
      </c>
      <c r="L195" s="31"/>
      <c r="M195" s="32" t="s">
        <v>68</v>
      </c>
      <c r="N195" s="32"/>
      <c r="O195" s="31">
        <v>40</v>
      </c>
      <c r="P195" s="10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2"/>
      <c r="R195" s="782"/>
      <c r="S195" s="782"/>
      <c r="T195" s="783"/>
      <c r="U195" s="33"/>
      <c r="V195" s="33"/>
      <c r="W195" s="34" t="s">
        <v>69</v>
      </c>
      <c r="X195" s="773">
        <v>0</v>
      </c>
      <c r="Y195" s="774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339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340</v>
      </c>
      <c r="B196" s="53" t="s">
        <v>341</v>
      </c>
      <c r="C196" s="30">
        <v>4301031201</v>
      </c>
      <c r="D196" s="784">
        <v>4680115881563</v>
      </c>
      <c r="E196" s="785"/>
      <c r="F196" s="772">
        <v>0.7</v>
      </c>
      <c r="G196" s="31">
        <v>6</v>
      </c>
      <c r="H196" s="772">
        <v>4.2</v>
      </c>
      <c r="I196" s="772">
        <v>4.4000000000000004</v>
      </c>
      <c r="J196" s="31">
        <v>156</v>
      </c>
      <c r="K196" s="31" t="s">
        <v>76</v>
      </c>
      <c r="L196" s="31"/>
      <c r="M196" s="32" t="s">
        <v>68</v>
      </c>
      <c r="N196" s="32"/>
      <c r="O196" s="31">
        <v>40</v>
      </c>
      <c r="P196" s="8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2"/>
      <c r="R196" s="782"/>
      <c r="S196" s="782"/>
      <c r="T196" s="783"/>
      <c r="U196" s="33"/>
      <c r="V196" s="33"/>
      <c r="W196" s="34" t="s">
        <v>69</v>
      </c>
      <c r="X196" s="773">
        <v>0</v>
      </c>
      <c r="Y196" s="774">
        <f t="shared" si="36"/>
        <v>0</v>
      </c>
      <c r="Z196" s="35" t="str">
        <f>IFERROR(IF(Y196=0,"",ROUNDUP(Y196/H196,0)*0.00753),"")</f>
        <v/>
      </c>
      <c r="AA196" s="55"/>
      <c r="AB196" s="56"/>
      <c r="AC196" s="253" t="s">
        <v>342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343</v>
      </c>
      <c r="B197" s="53" t="s">
        <v>344</v>
      </c>
      <c r="C197" s="30">
        <v>4301031199</v>
      </c>
      <c r="D197" s="784">
        <v>4680115880986</v>
      </c>
      <c r="E197" s="785"/>
      <c r="F197" s="772">
        <v>0.35</v>
      </c>
      <c r="G197" s="31">
        <v>6</v>
      </c>
      <c r="H197" s="772">
        <v>2.1</v>
      </c>
      <c r="I197" s="772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2"/>
      <c r="R197" s="782"/>
      <c r="S197" s="782"/>
      <c r="T197" s="783"/>
      <c r="U197" s="33"/>
      <c r="V197" s="33"/>
      <c r="W197" s="34" t="s">
        <v>69</v>
      </c>
      <c r="X197" s="773">
        <v>0</v>
      </c>
      <c r="Y197" s="774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336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345</v>
      </c>
      <c r="B198" s="53" t="s">
        <v>346</v>
      </c>
      <c r="C198" s="30">
        <v>4301031205</v>
      </c>
      <c r="D198" s="784">
        <v>4680115881785</v>
      </c>
      <c r="E198" s="785"/>
      <c r="F198" s="772">
        <v>0.35</v>
      </c>
      <c r="G198" s="31">
        <v>6</v>
      </c>
      <c r="H198" s="772">
        <v>2.1</v>
      </c>
      <c r="I198" s="772">
        <v>2.23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2"/>
      <c r="R198" s="782"/>
      <c r="S198" s="782"/>
      <c r="T198" s="783"/>
      <c r="U198" s="33"/>
      <c r="V198" s="33"/>
      <c r="W198" s="34" t="s">
        <v>69</v>
      </c>
      <c r="X198" s="773">
        <v>0</v>
      </c>
      <c r="Y198" s="774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339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347</v>
      </c>
      <c r="B199" s="53" t="s">
        <v>348</v>
      </c>
      <c r="C199" s="30">
        <v>4301031202</v>
      </c>
      <c r="D199" s="784">
        <v>4680115881679</v>
      </c>
      <c r="E199" s="785"/>
      <c r="F199" s="772">
        <v>0.35</v>
      </c>
      <c r="G199" s="31">
        <v>6</v>
      </c>
      <c r="H199" s="772">
        <v>2.1</v>
      </c>
      <c r="I199" s="772">
        <v>2.2000000000000002</v>
      </c>
      <c r="J199" s="31">
        <v>234</v>
      </c>
      <c r="K199" s="31" t="s">
        <v>67</v>
      </c>
      <c r="L199" s="31"/>
      <c r="M199" s="32" t="s">
        <v>68</v>
      </c>
      <c r="N199" s="32"/>
      <c r="O199" s="31">
        <v>40</v>
      </c>
      <c r="P199" s="8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2"/>
      <c r="R199" s="782"/>
      <c r="S199" s="782"/>
      <c r="T199" s="783"/>
      <c r="U199" s="33"/>
      <c r="V199" s="33"/>
      <c r="W199" s="34" t="s">
        <v>69</v>
      </c>
      <c r="X199" s="773">
        <v>0</v>
      </c>
      <c r="Y199" s="774">
        <f t="shared" si="36"/>
        <v>0</v>
      </c>
      <c r="Z199" s="35" t="str">
        <f>IFERROR(IF(Y199=0,"",ROUNDUP(Y199/H199,0)*0.00502),"")</f>
        <v/>
      </c>
      <c r="AA199" s="55"/>
      <c r="AB199" s="56"/>
      <c r="AC199" s="259" t="s">
        <v>342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349</v>
      </c>
      <c r="B200" s="53" t="s">
        <v>350</v>
      </c>
      <c r="C200" s="30">
        <v>4301031158</v>
      </c>
      <c r="D200" s="784">
        <v>4680115880191</v>
      </c>
      <c r="E200" s="785"/>
      <c r="F200" s="772">
        <v>0.4</v>
      </c>
      <c r="G200" s="31">
        <v>6</v>
      </c>
      <c r="H200" s="772">
        <v>2.4</v>
      </c>
      <c r="I200" s="772">
        <v>2.6</v>
      </c>
      <c r="J200" s="31">
        <v>156</v>
      </c>
      <c r="K200" s="31" t="s">
        <v>76</v>
      </c>
      <c r="L200" s="31"/>
      <c r="M200" s="32" t="s">
        <v>68</v>
      </c>
      <c r="N200" s="32"/>
      <c r="O200" s="31">
        <v>40</v>
      </c>
      <c r="P200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2"/>
      <c r="R200" s="782"/>
      <c r="S200" s="782"/>
      <c r="T200" s="783"/>
      <c r="U200" s="33"/>
      <c r="V200" s="33"/>
      <c r="W200" s="34" t="s">
        <v>69</v>
      </c>
      <c r="X200" s="773">
        <v>0</v>
      </c>
      <c r="Y200" s="774">
        <f t="shared" si="36"/>
        <v>0</v>
      </c>
      <c r="Z200" s="35" t="str">
        <f>IFERROR(IF(Y200=0,"",ROUNDUP(Y200/H200,0)*0.00753),"")</f>
        <v/>
      </c>
      <c r="AA200" s="55"/>
      <c r="AB200" s="56"/>
      <c r="AC200" s="261" t="s">
        <v>342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t="27" hidden="1" customHeight="1" x14ac:dyDescent="0.25">
      <c r="A201" s="53" t="s">
        <v>351</v>
      </c>
      <c r="B201" s="53" t="s">
        <v>352</v>
      </c>
      <c r="C201" s="30">
        <v>4301031245</v>
      </c>
      <c r="D201" s="784">
        <v>4680115883963</v>
      </c>
      <c r="E201" s="785"/>
      <c r="F201" s="772">
        <v>0.28000000000000003</v>
      </c>
      <c r="G201" s="31">
        <v>6</v>
      </c>
      <c r="H201" s="772">
        <v>1.68</v>
      </c>
      <c r="I201" s="772">
        <v>1.78</v>
      </c>
      <c r="J201" s="31">
        <v>234</v>
      </c>
      <c r="K201" s="31" t="s">
        <v>67</v>
      </c>
      <c r="L201" s="31"/>
      <c r="M201" s="32" t="s">
        <v>68</v>
      </c>
      <c r="N201" s="32"/>
      <c r="O201" s="31">
        <v>40</v>
      </c>
      <c r="P201" s="9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2"/>
      <c r="R201" s="782"/>
      <c r="S201" s="782"/>
      <c r="T201" s="783"/>
      <c r="U201" s="33"/>
      <c r="V201" s="33"/>
      <c r="W201" s="34" t="s">
        <v>69</v>
      </c>
      <c r="X201" s="773">
        <v>0</v>
      </c>
      <c r="Y201" s="774">
        <f t="shared" si="36"/>
        <v>0</v>
      </c>
      <c r="Z201" s="35" t="str">
        <f>IFERROR(IF(Y201=0,"",ROUNDUP(Y201/H201,0)*0.00502),"")</f>
        <v/>
      </c>
      <c r="AA201" s="55"/>
      <c r="AB201" s="56"/>
      <c r="AC201" s="263" t="s">
        <v>353</v>
      </c>
      <c r="AG201" s="63"/>
      <c r="AJ201" s="66"/>
      <c r="AK201" s="66">
        <v>0</v>
      </c>
      <c r="BB201" s="264" t="s">
        <v>1</v>
      </c>
      <c r="BM201" s="63">
        <f t="shared" si="37"/>
        <v>0</v>
      </c>
      <c r="BN201" s="63">
        <f t="shared" si="38"/>
        <v>0</v>
      </c>
      <c r="BO201" s="63">
        <f t="shared" si="39"/>
        <v>0</v>
      </c>
      <c r="BP201" s="63">
        <f t="shared" si="40"/>
        <v>0</v>
      </c>
    </row>
    <row r="202" spans="1:68" hidden="1" x14ac:dyDescent="0.2">
      <c r="A202" s="791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87" t="s">
        <v>71</v>
      </c>
      <c r="Q202" s="788"/>
      <c r="R202" s="788"/>
      <c r="S202" s="788"/>
      <c r="T202" s="788"/>
      <c r="U202" s="788"/>
      <c r="V202" s="789"/>
      <c r="W202" s="36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92"/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3"/>
      <c r="P203" s="787" t="s">
        <v>71</v>
      </c>
      <c r="Q203" s="788"/>
      <c r="R203" s="788"/>
      <c r="S203" s="788"/>
      <c r="T203" s="788"/>
      <c r="U203" s="788"/>
      <c r="V203" s="789"/>
      <c r="W203" s="36" t="s">
        <v>69</v>
      </c>
      <c r="X203" s="775">
        <f>IFERROR(SUM(X194:X201),"0")</f>
        <v>0</v>
      </c>
      <c r="Y203" s="775">
        <f>IFERROR(SUM(Y194:Y201),"0")</f>
        <v>0</v>
      </c>
      <c r="Z203" s="36"/>
      <c r="AA203" s="776"/>
      <c r="AB203" s="776"/>
      <c r="AC203" s="776"/>
    </row>
    <row r="204" spans="1:68" ht="16.5" hidden="1" customHeight="1" x14ac:dyDescent="0.25">
      <c r="A204" s="800" t="s">
        <v>354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66"/>
      <c r="AB204" s="766"/>
      <c r="AC204" s="766"/>
    </row>
    <row r="205" spans="1:68" ht="14.25" hidden="1" customHeight="1" x14ac:dyDescent="0.25">
      <c r="A205" s="808" t="s">
        <v>118</v>
      </c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2"/>
      <c r="P205" s="792"/>
      <c r="Q205" s="792"/>
      <c r="R205" s="792"/>
      <c r="S205" s="792"/>
      <c r="T205" s="792"/>
      <c r="U205" s="792"/>
      <c r="V205" s="792"/>
      <c r="W205" s="792"/>
      <c r="X205" s="792"/>
      <c r="Y205" s="792"/>
      <c r="Z205" s="792"/>
      <c r="AA205" s="767"/>
      <c r="AB205" s="767"/>
      <c r="AC205" s="767"/>
    </row>
    <row r="206" spans="1:68" ht="16.5" hidden="1" customHeight="1" x14ac:dyDescent="0.25">
      <c r="A206" s="53" t="s">
        <v>355</v>
      </c>
      <c r="B206" s="53" t="s">
        <v>356</v>
      </c>
      <c r="C206" s="30">
        <v>4301011450</v>
      </c>
      <c r="D206" s="784">
        <v>4680115881402</v>
      </c>
      <c r="E206" s="785"/>
      <c r="F206" s="772">
        <v>1.35</v>
      </c>
      <c r="G206" s="31">
        <v>8</v>
      </c>
      <c r="H206" s="772">
        <v>10.8</v>
      </c>
      <c r="I206" s="772">
        <v>11.28</v>
      </c>
      <c r="J206" s="31">
        <v>56</v>
      </c>
      <c r="K206" s="31" t="s">
        <v>121</v>
      </c>
      <c r="L206" s="31"/>
      <c r="M206" s="32" t="s">
        <v>124</v>
      </c>
      <c r="N206" s="32"/>
      <c r="O206" s="31">
        <v>55</v>
      </c>
      <c r="P206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2"/>
      <c r="R206" s="782"/>
      <c r="S206" s="782"/>
      <c r="T206" s="783"/>
      <c r="U206" s="33"/>
      <c r="V206" s="33"/>
      <c r="W206" s="34" t="s">
        <v>69</v>
      </c>
      <c r="X206" s="773">
        <v>0</v>
      </c>
      <c r="Y206" s="774">
        <f>IFERROR(IF(X206="",0,CEILING((X206/$H206),1)*$H206),"")</f>
        <v>0</v>
      </c>
      <c r="Z206" s="35" t="str">
        <f>IFERROR(IF(Y206=0,"",ROUNDUP(Y206/H206,0)*0.02175),"")</f>
        <v/>
      </c>
      <c r="AA206" s="55"/>
      <c r="AB206" s="56"/>
      <c r="AC206" s="265" t="s">
        <v>357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t="27" hidden="1" customHeight="1" x14ac:dyDescent="0.25">
      <c r="A207" s="53" t="s">
        <v>358</v>
      </c>
      <c r="B207" s="53" t="s">
        <v>359</v>
      </c>
      <c r="C207" s="30">
        <v>4301011767</v>
      </c>
      <c r="D207" s="784">
        <v>4680115881396</v>
      </c>
      <c r="E207" s="785"/>
      <c r="F207" s="772">
        <v>0.45</v>
      </c>
      <c r="G207" s="31">
        <v>6</v>
      </c>
      <c r="H207" s="772">
        <v>2.7</v>
      </c>
      <c r="I207" s="772">
        <v>2.9</v>
      </c>
      <c r="J207" s="31">
        <v>156</v>
      </c>
      <c r="K207" s="31" t="s">
        <v>76</v>
      </c>
      <c r="L207" s="31"/>
      <c r="M207" s="32" t="s">
        <v>68</v>
      </c>
      <c r="N207" s="32"/>
      <c r="O207" s="31">
        <v>55</v>
      </c>
      <c r="P207" s="10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2"/>
      <c r="R207" s="782"/>
      <c r="S207" s="782"/>
      <c r="T207" s="783"/>
      <c r="U207" s="33"/>
      <c r="V207" s="33"/>
      <c r="W207" s="34" t="s">
        <v>69</v>
      </c>
      <c r="X207" s="773">
        <v>0</v>
      </c>
      <c r="Y207" s="774">
        <f>IFERROR(IF(X207="",0,CEILING((X207/$H207),1)*$H207),"")</f>
        <v>0</v>
      </c>
      <c r="Z207" s="35" t="str">
        <f>IFERROR(IF(Y207=0,"",ROUNDUP(Y207/H207,0)*0.00753),"")</f>
        <v/>
      </c>
      <c r="AA207" s="55"/>
      <c r="AB207" s="56"/>
      <c r="AC207" s="267" t="s">
        <v>360</v>
      </c>
      <c r="AG207" s="63"/>
      <c r="AJ207" s="66"/>
      <c r="AK207" s="66">
        <v>0</v>
      </c>
      <c r="BB207" s="268" t="s">
        <v>1</v>
      </c>
      <c r="BM207" s="63">
        <f>IFERROR(X207*I207/H207,"0")</f>
        <v>0</v>
      </c>
      <c r="BN207" s="63">
        <f>IFERROR(Y207*I207/H207,"0")</f>
        <v>0</v>
      </c>
      <c r="BO207" s="63">
        <f>IFERROR(1/J207*(X207/H207),"0")</f>
        <v>0</v>
      </c>
      <c r="BP207" s="63">
        <f>IFERROR(1/J207*(Y207/H207),"0")</f>
        <v>0</v>
      </c>
    </row>
    <row r="208" spans="1:68" hidden="1" x14ac:dyDescent="0.2">
      <c r="A208" s="791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87" t="s">
        <v>71</v>
      </c>
      <c r="Q208" s="788"/>
      <c r="R208" s="788"/>
      <c r="S208" s="788"/>
      <c r="T208" s="788"/>
      <c r="U208" s="788"/>
      <c r="V208" s="789"/>
      <c r="W208" s="36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92"/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3"/>
      <c r="P209" s="787" t="s">
        <v>71</v>
      </c>
      <c r="Q209" s="788"/>
      <c r="R209" s="788"/>
      <c r="S209" s="788"/>
      <c r="T209" s="788"/>
      <c r="U209" s="788"/>
      <c r="V209" s="789"/>
      <c r="W209" s="36" t="s">
        <v>69</v>
      </c>
      <c r="X209" s="775">
        <f>IFERROR(SUM(X206:X207),"0")</f>
        <v>0</v>
      </c>
      <c r="Y209" s="775">
        <f>IFERROR(SUM(Y206:Y207),"0")</f>
        <v>0</v>
      </c>
      <c r="Z209" s="36"/>
      <c r="AA209" s="776"/>
      <c r="AB209" s="776"/>
      <c r="AC209" s="776"/>
    </row>
    <row r="210" spans="1:68" ht="14.25" hidden="1" customHeight="1" x14ac:dyDescent="0.25">
      <c r="A210" s="808" t="s">
        <v>175</v>
      </c>
      <c r="B210" s="792"/>
      <c r="C210" s="792"/>
      <c r="D210" s="792"/>
      <c r="E210" s="792"/>
      <c r="F210" s="792"/>
      <c r="G210" s="792"/>
      <c r="H210" s="792"/>
      <c r="I210" s="792"/>
      <c r="J210" s="792"/>
      <c r="K210" s="792"/>
      <c r="L210" s="792"/>
      <c r="M210" s="792"/>
      <c r="N210" s="792"/>
      <c r="O210" s="792"/>
      <c r="P210" s="792"/>
      <c r="Q210" s="792"/>
      <c r="R210" s="792"/>
      <c r="S210" s="792"/>
      <c r="T210" s="792"/>
      <c r="U210" s="792"/>
      <c r="V210" s="792"/>
      <c r="W210" s="792"/>
      <c r="X210" s="792"/>
      <c r="Y210" s="792"/>
      <c r="Z210" s="792"/>
      <c r="AA210" s="767"/>
      <c r="AB210" s="767"/>
      <c r="AC210" s="767"/>
    </row>
    <row r="211" spans="1:68" ht="16.5" hidden="1" customHeight="1" x14ac:dyDescent="0.25">
      <c r="A211" s="53" t="s">
        <v>361</v>
      </c>
      <c r="B211" s="53" t="s">
        <v>362</v>
      </c>
      <c r="C211" s="30">
        <v>4301020262</v>
      </c>
      <c r="D211" s="784">
        <v>4680115882935</v>
      </c>
      <c r="E211" s="785"/>
      <c r="F211" s="772">
        <v>1.35</v>
      </c>
      <c r="G211" s="31">
        <v>8</v>
      </c>
      <c r="H211" s="772">
        <v>10.8</v>
      </c>
      <c r="I211" s="772">
        <v>11.28</v>
      </c>
      <c r="J211" s="31">
        <v>56</v>
      </c>
      <c r="K211" s="31" t="s">
        <v>121</v>
      </c>
      <c r="L211" s="31"/>
      <c r="M211" s="32" t="s">
        <v>80</v>
      </c>
      <c r="N211" s="32"/>
      <c r="O211" s="31">
        <v>50</v>
      </c>
      <c r="P211" s="10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2"/>
      <c r="R211" s="782"/>
      <c r="S211" s="782"/>
      <c r="T211" s="783"/>
      <c r="U211" s="33"/>
      <c r="V211" s="33"/>
      <c r="W211" s="34" t="s">
        <v>69</v>
      </c>
      <c r="X211" s="773">
        <v>0</v>
      </c>
      <c r="Y211" s="774">
        <f>IFERROR(IF(X211="",0,CEILING((X211/$H211),1)*$H211),"")</f>
        <v>0</v>
      </c>
      <c r="Z211" s="35" t="str">
        <f>IFERROR(IF(Y211=0,"",ROUNDUP(Y211/H211,0)*0.02175),"")</f>
        <v/>
      </c>
      <c r="AA211" s="55"/>
      <c r="AB211" s="56"/>
      <c r="AC211" s="269" t="s">
        <v>363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t="16.5" hidden="1" customHeight="1" x14ac:dyDescent="0.25">
      <c r="A212" s="53" t="s">
        <v>364</v>
      </c>
      <c r="B212" s="53" t="s">
        <v>365</v>
      </c>
      <c r="C212" s="30">
        <v>4301020220</v>
      </c>
      <c r="D212" s="784">
        <v>4680115880764</v>
      </c>
      <c r="E212" s="785"/>
      <c r="F212" s="772">
        <v>0.35</v>
      </c>
      <c r="G212" s="31">
        <v>6</v>
      </c>
      <c r="H212" s="772">
        <v>2.1</v>
      </c>
      <c r="I212" s="772">
        <v>2.2799999999999998</v>
      </c>
      <c r="J212" s="31">
        <v>182</v>
      </c>
      <c r="K212" s="31" t="s">
        <v>186</v>
      </c>
      <c r="L212" s="31"/>
      <c r="M212" s="32" t="s">
        <v>124</v>
      </c>
      <c r="N212" s="32"/>
      <c r="O212" s="31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2"/>
      <c r="R212" s="782"/>
      <c r="S212" s="782"/>
      <c r="T212" s="783"/>
      <c r="U212" s="33"/>
      <c r="V212" s="33"/>
      <c r="W212" s="34" t="s">
        <v>69</v>
      </c>
      <c r="X212" s="773">
        <v>0</v>
      </c>
      <c r="Y212" s="774">
        <f>IFERROR(IF(X212="",0,CEILING((X212/$H212),1)*$H212),"")</f>
        <v>0</v>
      </c>
      <c r="Z212" s="35" t="str">
        <f>IFERROR(IF(Y212=0,"",ROUNDUP(Y212/H212,0)*0.00651),"")</f>
        <v/>
      </c>
      <c r="AA212" s="55"/>
      <c r="AB212" s="56"/>
      <c r="AC212" s="271" t="s">
        <v>363</v>
      </c>
      <c r="AG212" s="63"/>
      <c r="AJ212" s="66"/>
      <c r="AK212" s="66">
        <v>0</v>
      </c>
      <c r="BB212" s="272" t="s">
        <v>1</v>
      </c>
      <c r="BM212" s="63">
        <f>IFERROR(X212*I212/H212,"0")</f>
        <v>0</v>
      </c>
      <c r="BN212" s="63">
        <f>IFERROR(Y212*I212/H212,"0")</f>
        <v>0</v>
      </c>
      <c r="BO212" s="63">
        <f>IFERROR(1/J212*(X212/H212),"0")</f>
        <v>0</v>
      </c>
      <c r="BP212" s="63">
        <f>IFERROR(1/J212*(Y212/H212),"0")</f>
        <v>0</v>
      </c>
    </row>
    <row r="213" spans="1:68" hidden="1" x14ac:dyDescent="0.2">
      <c r="A213" s="791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87" t="s">
        <v>71</v>
      </c>
      <c r="Q213" s="788"/>
      <c r="R213" s="788"/>
      <c r="S213" s="788"/>
      <c r="T213" s="788"/>
      <c r="U213" s="788"/>
      <c r="V213" s="789"/>
      <c r="W213" s="36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92"/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3"/>
      <c r="P214" s="787" t="s">
        <v>71</v>
      </c>
      <c r="Q214" s="788"/>
      <c r="R214" s="788"/>
      <c r="S214" s="788"/>
      <c r="T214" s="788"/>
      <c r="U214" s="788"/>
      <c r="V214" s="789"/>
      <c r="W214" s="36" t="s">
        <v>69</v>
      </c>
      <c r="X214" s="775">
        <f>IFERROR(SUM(X211:X212),"0")</f>
        <v>0</v>
      </c>
      <c r="Y214" s="775">
        <f>IFERROR(SUM(Y211:Y212),"0")</f>
        <v>0</v>
      </c>
      <c r="Z214" s="36"/>
      <c r="AA214" s="776"/>
      <c r="AB214" s="776"/>
      <c r="AC214" s="776"/>
    </row>
    <row r="215" spans="1:68" ht="14.25" hidden="1" customHeight="1" x14ac:dyDescent="0.25">
      <c r="A215" s="808" t="s">
        <v>64</v>
      </c>
      <c r="B215" s="792"/>
      <c r="C215" s="792"/>
      <c r="D215" s="792"/>
      <c r="E215" s="792"/>
      <c r="F215" s="792"/>
      <c r="G215" s="792"/>
      <c r="H215" s="792"/>
      <c r="I215" s="792"/>
      <c r="J215" s="792"/>
      <c r="K215" s="792"/>
      <c r="L215" s="792"/>
      <c r="M215" s="792"/>
      <c r="N215" s="792"/>
      <c r="O215" s="792"/>
      <c r="P215" s="792"/>
      <c r="Q215" s="792"/>
      <c r="R215" s="792"/>
      <c r="S215" s="792"/>
      <c r="T215" s="792"/>
      <c r="U215" s="792"/>
      <c r="V215" s="792"/>
      <c r="W215" s="792"/>
      <c r="X215" s="792"/>
      <c r="Y215" s="792"/>
      <c r="Z215" s="792"/>
      <c r="AA215" s="767"/>
      <c r="AB215" s="767"/>
      <c r="AC215" s="767"/>
    </row>
    <row r="216" spans="1:68" ht="27" customHeight="1" x14ac:dyDescent="0.25">
      <c r="A216" s="53" t="s">
        <v>366</v>
      </c>
      <c r="B216" s="53" t="s">
        <v>367</v>
      </c>
      <c r="C216" s="30">
        <v>4301031224</v>
      </c>
      <c r="D216" s="784">
        <v>4680115882683</v>
      </c>
      <c r="E216" s="785"/>
      <c r="F216" s="772">
        <v>0.9</v>
      </c>
      <c r="G216" s="31">
        <v>6</v>
      </c>
      <c r="H216" s="772">
        <v>5.4</v>
      </c>
      <c r="I216" s="772">
        <v>5.61</v>
      </c>
      <c r="J216" s="31">
        <v>132</v>
      </c>
      <c r="K216" s="31" t="s">
        <v>76</v>
      </c>
      <c r="L216" s="31"/>
      <c r="M216" s="32" t="s">
        <v>68</v>
      </c>
      <c r="N216" s="32"/>
      <c r="O216" s="31">
        <v>40</v>
      </c>
      <c r="P216" s="10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2"/>
      <c r="R216" s="782"/>
      <c r="S216" s="782"/>
      <c r="T216" s="783"/>
      <c r="U216" s="33"/>
      <c r="V216" s="33"/>
      <c r="W216" s="34" t="s">
        <v>69</v>
      </c>
      <c r="X216" s="773">
        <v>45</v>
      </c>
      <c r="Y216" s="774">
        <f t="shared" ref="Y216:Y223" si="41">IFERROR(IF(X216="",0,CEILING((X216/$H216),1)*$H216),"")</f>
        <v>48.6</v>
      </c>
      <c r="Z216" s="35">
        <f>IFERROR(IF(Y216=0,"",ROUNDUP(Y216/H216,0)*0.00902),"")</f>
        <v>8.1180000000000002E-2</v>
      </c>
      <c r="AA216" s="55"/>
      <c r="AB216" s="56"/>
      <c r="AC216" s="273" t="s">
        <v>368</v>
      </c>
      <c r="AG216" s="63"/>
      <c r="AJ216" s="66"/>
      <c r="AK216" s="66">
        <v>0</v>
      </c>
      <c r="BB216" s="274" t="s">
        <v>1</v>
      </c>
      <c r="BM216" s="63">
        <f t="shared" ref="BM216:BM223" si="42">IFERROR(X216*I216/H216,"0")</f>
        <v>46.75</v>
      </c>
      <c r="BN216" s="63">
        <f t="shared" ref="BN216:BN223" si="43">IFERROR(Y216*I216/H216,"0")</f>
        <v>50.49</v>
      </c>
      <c r="BO216" s="63">
        <f t="shared" ref="BO216:BO223" si="44">IFERROR(1/J216*(X216/H216),"0")</f>
        <v>6.3131313131313122E-2</v>
      </c>
      <c r="BP216" s="63">
        <f t="shared" ref="BP216:BP223" si="45">IFERROR(1/J216*(Y216/H216),"0")</f>
        <v>6.8181818181818177E-2</v>
      </c>
    </row>
    <row r="217" spans="1:68" ht="27" customHeight="1" x14ac:dyDescent="0.25">
      <c r="A217" s="53" t="s">
        <v>369</v>
      </c>
      <c r="B217" s="53" t="s">
        <v>370</v>
      </c>
      <c r="C217" s="30">
        <v>4301031230</v>
      </c>
      <c r="D217" s="784">
        <v>4680115882690</v>
      </c>
      <c r="E217" s="785"/>
      <c r="F217" s="772">
        <v>0.9</v>
      </c>
      <c r="G217" s="31">
        <v>6</v>
      </c>
      <c r="H217" s="772">
        <v>5.4</v>
      </c>
      <c r="I217" s="772">
        <v>5.61</v>
      </c>
      <c r="J217" s="31">
        <v>132</v>
      </c>
      <c r="K217" s="31" t="s">
        <v>76</v>
      </c>
      <c r="L217" s="31"/>
      <c r="M217" s="32" t="s">
        <v>68</v>
      </c>
      <c r="N217" s="32"/>
      <c r="O217" s="31">
        <v>40</v>
      </c>
      <c r="P217" s="10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2"/>
      <c r="R217" s="782"/>
      <c r="S217" s="782"/>
      <c r="T217" s="783"/>
      <c r="U217" s="33"/>
      <c r="V217" s="33"/>
      <c r="W217" s="34" t="s">
        <v>69</v>
      </c>
      <c r="X217" s="773">
        <v>10</v>
      </c>
      <c r="Y217" s="774">
        <f t="shared" si="41"/>
        <v>10.8</v>
      </c>
      <c r="Z217" s="35">
        <f>IFERROR(IF(Y217=0,"",ROUNDUP(Y217/H217,0)*0.00902),"")</f>
        <v>1.804E-2</v>
      </c>
      <c r="AA217" s="55"/>
      <c r="AB217" s="56"/>
      <c r="AC217" s="275" t="s">
        <v>371</v>
      </c>
      <c r="AG217" s="63"/>
      <c r="AJ217" s="66"/>
      <c r="AK217" s="66">
        <v>0</v>
      </c>
      <c r="BB217" s="276" t="s">
        <v>1</v>
      </c>
      <c r="BM217" s="63">
        <f t="shared" si="42"/>
        <v>10.388888888888889</v>
      </c>
      <c r="BN217" s="63">
        <f t="shared" si="43"/>
        <v>11.22</v>
      </c>
      <c r="BO217" s="63">
        <f t="shared" si="44"/>
        <v>1.4029180695847361E-2</v>
      </c>
      <c r="BP217" s="63">
        <f t="shared" si="45"/>
        <v>1.5151515151515152E-2</v>
      </c>
    </row>
    <row r="218" spans="1:68" ht="27" customHeight="1" x14ac:dyDescent="0.25">
      <c r="A218" s="53" t="s">
        <v>372</v>
      </c>
      <c r="B218" s="53" t="s">
        <v>373</v>
      </c>
      <c r="C218" s="30">
        <v>4301031220</v>
      </c>
      <c r="D218" s="784">
        <v>4680115882669</v>
      </c>
      <c r="E218" s="785"/>
      <c r="F218" s="772">
        <v>0.9</v>
      </c>
      <c r="G218" s="31">
        <v>6</v>
      </c>
      <c r="H218" s="772">
        <v>5.4</v>
      </c>
      <c r="I218" s="772">
        <v>5.61</v>
      </c>
      <c r="J218" s="31">
        <v>132</v>
      </c>
      <c r="K218" s="31" t="s">
        <v>76</v>
      </c>
      <c r="L218" s="31"/>
      <c r="M218" s="32" t="s">
        <v>68</v>
      </c>
      <c r="N218" s="32"/>
      <c r="O218" s="31">
        <v>40</v>
      </c>
      <c r="P218" s="8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2"/>
      <c r="R218" s="782"/>
      <c r="S218" s="782"/>
      <c r="T218" s="783"/>
      <c r="U218" s="33"/>
      <c r="V218" s="33"/>
      <c r="W218" s="34" t="s">
        <v>69</v>
      </c>
      <c r="X218" s="773">
        <v>40</v>
      </c>
      <c r="Y218" s="774">
        <f t="shared" si="41"/>
        <v>43.2</v>
      </c>
      <c r="Z218" s="35">
        <f>IFERROR(IF(Y218=0,"",ROUNDUP(Y218/H218,0)*0.00902),"")</f>
        <v>7.2160000000000002E-2</v>
      </c>
      <c r="AA218" s="55"/>
      <c r="AB218" s="56"/>
      <c r="AC218" s="277" t="s">
        <v>374</v>
      </c>
      <c r="AG218" s="63"/>
      <c r="AJ218" s="66"/>
      <c r="AK218" s="66">
        <v>0</v>
      </c>
      <c r="BB218" s="278" t="s">
        <v>1</v>
      </c>
      <c r="BM218" s="63">
        <f t="shared" si="42"/>
        <v>41.555555555555557</v>
      </c>
      <c r="BN218" s="63">
        <f t="shared" si="43"/>
        <v>44.88</v>
      </c>
      <c r="BO218" s="63">
        <f t="shared" si="44"/>
        <v>5.6116722783389444E-2</v>
      </c>
      <c r="BP218" s="63">
        <f t="shared" si="45"/>
        <v>6.0606060606060608E-2</v>
      </c>
    </row>
    <row r="219" spans="1:68" ht="27" customHeight="1" x14ac:dyDescent="0.25">
      <c r="A219" s="53" t="s">
        <v>375</v>
      </c>
      <c r="B219" s="53" t="s">
        <v>376</v>
      </c>
      <c r="C219" s="30">
        <v>4301031221</v>
      </c>
      <c r="D219" s="784">
        <v>4680115882676</v>
      </c>
      <c r="E219" s="785"/>
      <c r="F219" s="772">
        <v>0.9</v>
      </c>
      <c r="G219" s="31">
        <v>6</v>
      </c>
      <c r="H219" s="772">
        <v>5.4</v>
      </c>
      <c r="I219" s="772">
        <v>5.61</v>
      </c>
      <c r="J219" s="31">
        <v>132</v>
      </c>
      <c r="K219" s="31" t="s">
        <v>76</v>
      </c>
      <c r="L219" s="31"/>
      <c r="M219" s="32" t="s">
        <v>68</v>
      </c>
      <c r="N219" s="32"/>
      <c r="O219" s="31">
        <v>40</v>
      </c>
      <c r="P219" s="10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2"/>
      <c r="R219" s="782"/>
      <c r="S219" s="782"/>
      <c r="T219" s="783"/>
      <c r="U219" s="33"/>
      <c r="V219" s="33"/>
      <c r="W219" s="34" t="s">
        <v>69</v>
      </c>
      <c r="X219" s="773">
        <v>25</v>
      </c>
      <c r="Y219" s="774">
        <f t="shared" si="41"/>
        <v>27</v>
      </c>
      <c r="Z219" s="35">
        <f>IFERROR(IF(Y219=0,"",ROUNDUP(Y219/H219,0)*0.00902),"")</f>
        <v>4.5100000000000001E-2</v>
      </c>
      <c r="AA219" s="55"/>
      <c r="AB219" s="56"/>
      <c r="AC219" s="279" t="s">
        <v>377</v>
      </c>
      <c r="AG219" s="63"/>
      <c r="AJ219" s="66"/>
      <c r="AK219" s="66">
        <v>0</v>
      </c>
      <c r="BB219" s="280" t="s">
        <v>1</v>
      </c>
      <c r="BM219" s="63">
        <f t="shared" si="42"/>
        <v>25.972222222222221</v>
      </c>
      <c r="BN219" s="63">
        <f t="shared" si="43"/>
        <v>28.049999999999997</v>
      </c>
      <c r="BO219" s="63">
        <f t="shared" si="44"/>
        <v>3.5072951739618406E-2</v>
      </c>
      <c r="BP219" s="63">
        <f t="shared" si="45"/>
        <v>3.787878787878788E-2</v>
      </c>
    </row>
    <row r="220" spans="1:68" ht="27" hidden="1" customHeight="1" x14ac:dyDescent="0.25">
      <c r="A220" s="53" t="s">
        <v>378</v>
      </c>
      <c r="B220" s="53" t="s">
        <v>379</v>
      </c>
      <c r="C220" s="30">
        <v>4301031223</v>
      </c>
      <c r="D220" s="784">
        <v>4680115884014</v>
      </c>
      <c r="E220" s="785"/>
      <c r="F220" s="772">
        <v>0.3</v>
      </c>
      <c r="G220" s="31">
        <v>6</v>
      </c>
      <c r="H220" s="772">
        <v>1.8</v>
      </c>
      <c r="I220" s="772">
        <v>1.93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2"/>
      <c r="R220" s="782"/>
      <c r="S220" s="782"/>
      <c r="T220" s="783"/>
      <c r="U220" s="33"/>
      <c r="V220" s="33"/>
      <c r="W220" s="34" t="s">
        <v>69</v>
      </c>
      <c r="X220" s="773">
        <v>0</v>
      </c>
      <c r="Y220" s="774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368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380</v>
      </c>
      <c r="B221" s="53" t="s">
        <v>381</v>
      </c>
      <c r="C221" s="30">
        <v>4301031222</v>
      </c>
      <c r="D221" s="784">
        <v>4680115884007</v>
      </c>
      <c r="E221" s="785"/>
      <c r="F221" s="772">
        <v>0.3</v>
      </c>
      <c r="G221" s="31">
        <v>6</v>
      </c>
      <c r="H221" s="772">
        <v>1.8</v>
      </c>
      <c r="I221" s="772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2"/>
      <c r="R221" s="782"/>
      <c r="S221" s="782"/>
      <c r="T221" s="783"/>
      <c r="U221" s="33"/>
      <c r="V221" s="33"/>
      <c r="W221" s="34" t="s">
        <v>69</v>
      </c>
      <c r="X221" s="773">
        <v>0</v>
      </c>
      <c r="Y221" s="774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371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382</v>
      </c>
      <c r="B222" s="53" t="s">
        <v>383</v>
      </c>
      <c r="C222" s="30">
        <v>4301031229</v>
      </c>
      <c r="D222" s="784">
        <v>4680115884038</v>
      </c>
      <c r="E222" s="785"/>
      <c r="F222" s="772">
        <v>0.3</v>
      </c>
      <c r="G222" s="31">
        <v>6</v>
      </c>
      <c r="H222" s="772">
        <v>1.8</v>
      </c>
      <c r="I222" s="772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2"/>
      <c r="R222" s="782"/>
      <c r="S222" s="782"/>
      <c r="T222" s="783"/>
      <c r="U222" s="33"/>
      <c r="V222" s="33"/>
      <c r="W222" s="34" t="s">
        <v>69</v>
      </c>
      <c r="X222" s="773">
        <v>0</v>
      </c>
      <c r="Y222" s="774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374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t="27" hidden="1" customHeight="1" x14ac:dyDescent="0.25">
      <c r="A223" s="53" t="s">
        <v>384</v>
      </c>
      <c r="B223" s="53" t="s">
        <v>385</v>
      </c>
      <c r="C223" s="30">
        <v>4301031225</v>
      </c>
      <c r="D223" s="784">
        <v>4680115884021</v>
      </c>
      <c r="E223" s="785"/>
      <c r="F223" s="772">
        <v>0.3</v>
      </c>
      <c r="G223" s="31">
        <v>6</v>
      </c>
      <c r="H223" s="772">
        <v>1.8</v>
      </c>
      <c r="I223" s="772">
        <v>1.9</v>
      </c>
      <c r="J223" s="31">
        <v>234</v>
      </c>
      <c r="K223" s="31" t="s">
        <v>67</v>
      </c>
      <c r="L223" s="31"/>
      <c r="M223" s="32" t="s">
        <v>68</v>
      </c>
      <c r="N223" s="32"/>
      <c r="O223" s="31">
        <v>40</v>
      </c>
      <c r="P223" s="11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2"/>
      <c r="R223" s="782"/>
      <c r="S223" s="782"/>
      <c r="T223" s="783"/>
      <c r="U223" s="33"/>
      <c r="V223" s="33"/>
      <c r="W223" s="34" t="s">
        <v>69</v>
      </c>
      <c r="X223" s="773">
        <v>0</v>
      </c>
      <c r="Y223" s="774">
        <f t="shared" si="41"/>
        <v>0</v>
      </c>
      <c r="Z223" s="35" t="str">
        <f>IFERROR(IF(Y223=0,"",ROUNDUP(Y223/H223,0)*0.00502),"")</f>
        <v/>
      </c>
      <c r="AA223" s="55"/>
      <c r="AB223" s="56"/>
      <c r="AC223" s="287" t="s">
        <v>377</v>
      </c>
      <c r="AG223" s="63"/>
      <c r="AJ223" s="66"/>
      <c r="AK223" s="66">
        <v>0</v>
      </c>
      <c r="BB223" s="288" t="s">
        <v>1</v>
      </c>
      <c r="BM223" s="63">
        <f t="shared" si="42"/>
        <v>0</v>
      </c>
      <c r="BN223" s="63">
        <f t="shared" si="43"/>
        <v>0</v>
      </c>
      <c r="BO223" s="63">
        <f t="shared" si="44"/>
        <v>0</v>
      </c>
      <c r="BP223" s="63">
        <f t="shared" si="45"/>
        <v>0</v>
      </c>
    </row>
    <row r="224" spans="1:68" x14ac:dyDescent="0.2">
      <c r="A224" s="791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87" t="s">
        <v>71</v>
      </c>
      <c r="Q224" s="788"/>
      <c r="R224" s="788"/>
      <c r="S224" s="788"/>
      <c r="T224" s="788"/>
      <c r="U224" s="788"/>
      <c r="V224" s="789"/>
      <c r="W224" s="36" t="s">
        <v>72</v>
      </c>
      <c r="X224" s="775">
        <f>IFERROR(X216/H216,"0")+IFERROR(X217/H217,"0")+IFERROR(X218/H218,"0")+IFERROR(X219/H219,"0")+IFERROR(X220/H220,"0")+IFERROR(X221/H221,"0")+IFERROR(X222/H222,"0")+IFERROR(X223/H223,"0")</f>
        <v>22.222222222222218</v>
      </c>
      <c r="Y224" s="775">
        <f>IFERROR(Y216/H216,"0")+IFERROR(Y217/H217,"0")+IFERROR(Y218/H218,"0")+IFERROR(Y219/H219,"0")+IFERROR(Y220/H220,"0")+IFERROR(Y221/H221,"0")+IFERROR(Y222/H222,"0")+IFERROR(Y223/H223,"0")</f>
        <v>24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0.21648000000000001</v>
      </c>
      <c r="AA224" s="776"/>
      <c r="AB224" s="776"/>
      <c r="AC224" s="776"/>
    </row>
    <row r="225" spans="1:68" x14ac:dyDescent="0.2">
      <c r="A225" s="792"/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3"/>
      <c r="P225" s="787" t="s">
        <v>71</v>
      </c>
      <c r="Q225" s="788"/>
      <c r="R225" s="788"/>
      <c r="S225" s="788"/>
      <c r="T225" s="788"/>
      <c r="U225" s="788"/>
      <c r="V225" s="789"/>
      <c r="W225" s="36" t="s">
        <v>69</v>
      </c>
      <c r="X225" s="775">
        <f>IFERROR(SUM(X216:X223),"0")</f>
        <v>120</v>
      </c>
      <c r="Y225" s="775">
        <f>IFERROR(SUM(Y216:Y223),"0")</f>
        <v>129.60000000000002</v>
      </c>
      <c r="Z225" s="36"/>
      <c r="AA225" s="776"/>
      <c r="AB225" s="776"/>
      <c r="AC225" s="776"/>
    </row>
    <row r="226" spans="1:68" ht="14.25" hidden="1" customHeight="1" x14ac:dyDescent="0.25">
      <c r="A226" s="808" t="s">
        <v>73</v>
      </c>
      <c r="B226" s="792"/>
      <c r="C226" s="792"/>
      <c r="D226" s="792"/>
      <c r="E226" s="792"/>
      <c r="F226" s="792"/>
      <c r="G226" s="792"/>
      <c r="H226" s="792"/>
      <c r="I226" s="792"/>
      <c r="J226" s="792"/>
      <c r="K226" s="792"/>
      <c r="L226" s="792"/>
      <c r="M226" s="792"/>
      <c r="N226" s="792"/>
      <c r="O226" s="792"/>
      <c r="P226" s="792"/>
      <c r="Q226" s="792"/>
      <c r="R226" s="792"/>
      <c r="S226" s="792"/>
      <c r="T226" s="792"/>
      <c r="U226" s="792"/>
      <c r="V226" s="792"/>
      <c r="W226" s="792"/>
      <c r="X226" s="792"/>
      <c r="Y226" s="792"/>
      <c r="Z226" s="792"/>
      <c r="AA226" s="767"/>
      <c r="AB226" s="767"/>
      <c r="AC226" s="767"/>
    </row>
    <row r="227" spans="1:68" ht="37.5" hidden="1" customHeight="1" x14ac:dyDescent="0.25">
      <c r="A227" s="53" t="s">
        <v>386</v>
      </c>
      <c r="B227" s="53" t="s">
        <v>387</v>
      </c>
      <c r="C227" s="30">
        <v>4301051408</v>
      </c>
      <c r="D227" s="784">
        <v>4680115881594</v>
      </c>
      <c r="E227" s="785"/>
      <c r="F227" s="772">
        <v>1.35</v>
      </c>
      <c r="G227" s="31">
        <v>6</v>
      </c>
      <c r="H227" s="772">
        <v>8.1</v>
      </c>
      <c r="I227" s="772">
        <v>8.6639999999999997</v>
      </c>
      <c r="J227" s="31">
        <v>56</v>
      </c>
      <c r="K227" s="31" t="s">
        <v>121</v>
      </c>
      <c r="L227" s="31"/>
      <c r="M227" s="32" t="s">
        <v>80</v>
      </c>
      <c r="N227" s="32"/>
      <c r="O227" s="31">
        <v>40</v>
      </c>
      <c r="P227" s="9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2"/>
      <c r="R227" s="782"/>
      <c r="S227" s="782"/>
      <c r="T227" s="783"/>
      <c r="U227" s="33"/>
      <c r="V227" s="33"/>
      <c r="W227" s="34" t="s">
        <v>69</v>
      </c>
      <c r="X227" s="773">
        <v>0</v>
      </c>
      <c r="Y227" s="774">
        <f t="shared" ref="Y227:Y237" si="46">IFERROR(IF(X227="",0,CEILING((X227/$H227),1)*$H227),"")</f>
        <v>0</v>
      </c>
      <c r="Z227" s="35" t="str">
        <f>IFERROR(IF(Y227=0,"",ROUNDUP(Y227/H227,0)*0.02175),"")</f>
        <v/>
      </c>
      <c r="AA227" s="55"/>
      <c r="AB227" s="56"/>
      <c r="AC227" s="289" t="s">
        <v>388</v>
      </c>
      <c r="AG227" s="63"/>
      <c r="AJ227" s="66"/>
      <c r="AK227" s="66">
        <v>0</v>
      </c>
      <c r="BB227" s="290" t="s">
        <v>1</v>
      </c>
      <c r="BM227" s="63">
        <f t="shared" ref="BM227:BM237" si="47">IFERROR(X227*I227/H227,"0")</f>
        <v>0</v>
      </c>
      <c r="BN227" s="63">
        <f t="shared" ref="BN227:BN237" si="48">IFERROR(Y227*I227/H227,"0")</f>
        <v>0</v>
      </c>
      <c r="BO227" s="63">
        <f t="shared" ref="BO227:BO237" si="49">IFERROR(1/J227*(X227/H227),"0")</f>
        <v>0</v>
      </c>
      <c r="BP227" s="63">
        <f t="shared" ref="BP227:BP237" si="50">IFERROR(1/J227*(Y227/H227),"0")</f>
        <v>0</v>
      </c>
    </row>
    <row r="228" spans="1:68" ht="27" hidden="1" customHeight="1" x14ac:dyDescent="0.25">
      <c r="A228" s="53" t="s">
        <v>389</v>
      </c>
      <c r="B228" s="53" t="s">
        <v>390</v>
      </c>
      <c r="C228" s="30">
        <v>4301051754</v>
      </c>
      <c r="D228" s="784">
        <v>4680115880962</v>
      </c>
      <c r="E228" s="785"/>
      <c r="F228" s="772">
        <v>1.3</v>
      </c>
      <c r="G228" s="31">
        <v>6</v>
      </c>
      <c r="H228" s="772">
        <v>7.8</v>
      </c>
      <c r="I228" s="772">
        <v>8.3640000000000008</v>
      </c>
      <c r="J228" s="31">
        <v>56</v>
      </c>
      <c r="K228" s="31" t="s">
        <v>121</v>
      </c>
      <c r="L228" s="31"/>
      <c r="M228" s="32" t="s">
        <v>68</v>
      </c>
      <c r="N228" s="32"/>
      <c r="O228" s="31">
        <v>40</v>
      </c>
      <c r="P228" s="83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2"/>
      <c r="R228" s="782"/>
      <c r="S228" s="782"/>
      <c r="T228" s="783"/>
      <c r="U228" s="33"/>
      <c r="V228" s="33"/>
      <c r="W228" s="34" t="s">
        <v>69</v>
      </c>
      <c r="X228" s="773">
        <v>0</v>
      </c>
      <c r="Y228" s="774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391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37.5" hidden="1" customHeight="1" x14ac:dyDescent="0.25">
      <c r="A229" s="53" t="s">
        <v>392</v>
      </c>
      <c r="B229" s="53" t="s">
        <v>393</v>
      </c>
      <c r="C229" s="30">
        <v>4301051411</v>
      </c>
      <c r="D229" s="784">
        <v>4680115881617</v>
      </c>
      <c r="E229" s="785"/>
      <c r="F229" s="772">
        <v>1.35</v>
      </c>
      <c r="G229" s="31">
        <v>6</v>
      </c>
      <c r="H229" s="772">
        <v>8.1</v>
      </c>
      <c r="I229" s="772">
        <v>8.6460000000000008</v>
      </c>
      <c r="J229" s="31">
        <v>56</v>
      </c>
      <c r="K229" s="31" t="s">
        <v>121</v>
      </c>
      <c r="L229" s="31"/>
      <c r="M229" s="32" t="s">
        <v>80</v>
      </c>
      <c r="N229" s="32"/>
      <c r="O229" s="31">
        <v>40</v>
      </c>
      <c r="P229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2"/>
      <c r="R229" s="782"/>
      <c r="S229" s="782"/>
      <c r="T229" s="783"/>
      <c r="U229" s="33"/>
      <c r="V229" s="33"/>
      <c r="W229" s="34" t="s">
        <v>69</v>
      </c>
      <c r="X229" s="773">
        <v>0</v>
      </c>
      <c r="Y229" s="774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394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27" hidden="1" customHeight="1" x14ac:dyDescent="0.25">
      <c r="A230" s="53" t="s">
        <v>395</v>
      </c>
      <c r="B230" s="53" t="s">
        <v>396</v>
      </c>
      <c r="C230" s="30">
        <v>4301051632</v>
      </c>
      <c r="D230" s="784">
        <v>4680115880573</v>
      </c>
      <c r="E230" s="785"/>
      <c r="F230" s="772">
        <v>1.45</v>
      </c>
      <c r="G230" s="31">
        <v>6</v>
      </c>
      <c r="H230" s="772">
        <v>8.6999999999999993</v>
      </c>
      <c r="I230" s="772">
        <v>9.2639999999999993</v>
      </c>
      <c r="J230" s="31">
        <v>56</v>
      </c>
      <c r="K230" s="31" t="s">
        <v>121</v>
      </c>
      <c r="L230" s="31"/>
      <c r="M230" s="32" t="s">
        <v>68</v>
      </c>
      <c r="N230" s="32"/>
      <c r="O230" s="31">
        <v>45</v>
      </c>
      <c r="P230" s="11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2"/>
      <c r="R230" s="782"/>
      <c r="S230" s="782"/>
      <c r="T230" s="783"/>
      <c r="U230" s="33"/>
      <c r="V230" s="33"/>
      <c r="W230" s="34" t="s">
        <v>69</v>
      </c>
      <c r="X230" s="773">
        <v>0</v>
      </c>
      <c r="Y230" s="774">
        <f t="shared" si="46"/>
        <v>0</v>
      </c>
      <c r="Z230" s="35" t="str">
        <f>IFERROR(IF(Y230=0,"",ROUNDUP(Y230/H230,0)*0.02175),"")</f>
        <v/>
      </c>
      <c r="AA230" s="55"/>
      <c r="AB230" s="56"/>
      <c r="AC230" s="295" t="s">
        <v>397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398</v>
      </c>
      <c r="B231" s="53" t="s">
        <v>399</v>
      </c>
      <c r="C231" s="30">
        <v>4301051407</v>
      </c>
      <c r="D231" s="784">
        <v>4680115882195</v>
      </c>
      <c r="E231" s="785"/>
      <c r="F231" s="772">
        <v>0.4</v>
      </c>
      <c r="G231" s="31">
        <v>6</v>
      </c>
      <c r="H231" s="772">
        <v>2.4</v>
      </c>
      <c r="I231" s="772">
        <v>2.67</v>
      </c>
      <c r="J231" s="31">
        <v>182</v>
      </c>
      <c r="K231" s="31" t="s">
        <v>186</v>
      </c>
      <c r="L231" s="31"/>
      <c r="M231" s="32" t="s">
        <v>80</v>
      </c>
      <c r="N231" s="32"/>
      <c r="O231" s="31">
        <v>40</v>
      </c>
      <c r="P231" s="12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2"/>
      <c r="R231" s="782"/>
      <c r="S231" s="782"/>
      <c r="T231" s="783"/>
      <c r="U231" s="33"/>
      <c r="V231" s="33"/>
      <c r="W231" s="34" t="s">
        <v>69</v>
      </c>
      <c r="X231" s="773">
        <v>0</v>
      </c>
      <c r="Y231" s="774">
        <f t="shared" si="46"/>
        <v>0</v>
      </c>
      <c r="Z231" s="35" t="str">
        <f>IFERROR(IF(Y231=0,"",ROUNDUP(Y231/H231,0)*0.00651),"")</f>
        <v/>
      </c>
      <c r="AA231" s="55"/>
      <c r="AB231" s="56"/>
      <c r="AC231" s="297" t="s">
        <v>388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37.5" hidden="1" customHeight="1" x14ac:dyDescent="0.25">
      <c r="A232" s="53" t="s">
        <v>400</v>
      </c>
      <c r="B232" s="53" t="s">
        <v>401</v>
      </c>
      <c r="C232" s="30">
        <v>4301051752</v>
      </c>
      <c r="D232" s="784">
        <v>4680115882607</v>
      </c>
      <c r="E232" s="785"/>
      <c r="F232" s="772">
        <v>0.3</v>
      </c>
      <c r="G232" s="31">
        <v>6</v>
      </c>
      <c r="H232" s="772">
        <v>1.8</v>
      </c>
      <c r="I232" s="772">
        <v>2.052</v>
      </c>
      <c r="J232" s="31">
        <v>182</v>
      </c>
      <c r="K232" s="31" t="s">
        <v>186</v>
      </c>
      <c r="L232" s="31"/>
      <c r="M232" s="32" t="s">
        <v>167</v>
      </c>
      <c r="N232" s="32"/>
      <c r="O232" s="31">
        <v>45</v>
      </c>
      <c r="P232" s="10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2"/>
      <c r="R232" s="782"/>
      <c r="S232" s="782"/>
      <c r="T232" s="783"/>
      <c r="U232" s="33"/>
      <c r="V232" s="33"/>
      <c r="W232" s="34" t="s">
        <v>69</v>
      </c>
      <c r="X232" s="773">
        <v>0</v>
      </c>
      <c r="Y232" s="774">
        <f t="shared" si="46"/>
        <v>0</v>
      </c>
      <c r="Z232" s="35" t="str">
        <f>IFERROR(IF(Y232=0,"",ROUNDUP(Y232/H232,0)*0.00651),"")</f>
        <v/>
      </c>
      <c r="AA232" s="55"/>
      <c r="AB232" s="56"/>
      <c r="AC232" s="299" t="s">
        <v>402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403</v>
      </c>
      <c r="B233" s="53" t="s">
        <v>404</v>
      </c>
      <c r="C233" s="30">
        <v>4301051630</v>
      </c>
      <c r="D233" s="784">
        <v>4680115880092</v>
      </c>
      <c r="E233" s="785"/>
      <c r="F233" s="772">
        <v>0.4</v>
      </c>
      <c r="G233" s="31">
        <v>6</v>
      </c>
      <c r="H233" s="772">
        <v>2.4</v>
      </c>
      <c r="I233" s="772">
        <v>2.6720000000000002</v>
      </c>
      <c r="J233" s="31">
        <v>156</v>
      </c>
      <c r="K233" s="31" t="s">
        <v>76</v>
      </c>
      <c r="L233" s="31"/>
      <c r="M233" s="32" t="s">
        <v>68</v>
      </c>
      <c r="N233" s="32"/>
      <c r="O233" s="31">
        <v>45</v>
      </c>
      <c r="P233" s="99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2"/>
      <c r="R233" s="782"/>
      <c r="S233" s="782"/>
      <c r="T233" s="783"/>
      <c r="U233" s="33"/>
      <c r="V233" s="33"/>
      <c r="W233" s="34" t="s">
        <v>69</v>
      </c>
      <c r="X233" s="773">
        <v>27</v>
      </c>
      <c r="Y233" s="774">
        <f t="shared" si="46"/>
        <v>28.799999999999997</v>
      </c>
      <c r="Z233" s="35">
        <f>IFERROR(IF(Y233=0,"",ROUNDUP(Y233/H233,0)*0.00753),"")</f>
        <v>9.0359999999999996E-2</v>
      </c>
      <c r="AA233" s="55"/>
      <c r="AB233" s="56"/>
      <c r="AC233" s="301" t="s">
        <v>405</v>
      </c>
      <c r="AG233" s="63"/>
      <c r="AJ233" s="66"/>
      <c r="AK233" s="66">
        <v>0</v>
      </c>
      <c r="BB233" s="302" t="s">
        <v>1</v>
      </c>
      <c r="BM233" s="63">
        <f t="shared" si="47"/>
        <v>30.060000000000002</v>
      </c>
      <c r="BN233" s="63">
        <f t="shared" si="48"/>
        <v>32.064</v>
      </c>
      <c r="BO233" s="63">
        <f t="shared" si="49"/>
        <v>7.2115384615384609E-2</v>
      </c>
      <c r="BP233" s="63">
        <f t="shared" si="50"/>
        <v>7.6923076923076927E-2</v>
      </c>
    </row>
    <row r="234" spans="1:68" ht="27" customHeight="1" x14ac:dyDescent="0.25">
      <c r="A234" s="53" t="s">
        <v>406</v>
      </c>
      <c r="B234" s="53" t="s">
        <v>407</v>
      </c>
      <c r="C234" s="30">
        <v>4301051631</v>
      </c>
      <c r="D234" s="784">
        <v>4680115880221</v>
      </c>
      <c r="E234" s="785"/>
      <c r="F234" s="772">
        <v>0.4</v>
      </c>
      <c r="G234" s="31">
        <v>6</v>
      </c>
      <c r="H234" s="772">
        <v>2.4</v>
      </c>
      <c r="I234" s="772">
        <v>2.6720000000000002</v>
      </c>
      <c r="J234" s="31">
        <v>156</v>
      </c>
      <c r="K234" s="31" t="s">
        <v>76</v>
      </c>
      <c r="L234" s="31"/>
      <c r="M234" s="32" t="s">
        <v>68</v>
      </c>
      <c r="N234" s="32"/>
      <c r="O234" s="31">
        <v>45</v>
      </c>
      <c r="P234" s="11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2"/>
      <c r="R234" s="782"/>
      <c r="S234" s="782"/>
      <c r="T234" s="783"/>
      <c r="U234" s="33"/>
      <c r="V234" s="33"/>
      <c r="W234" s="34" t="s">
        <v>69</v>
      </c>
      <c r="X234" s="773">
        <v>13.5</v>
      </c>
      <c r="Y234" s="774">
        <f t="shared" si="46"/>
        <v>14.399999999999999</v>
      </c>
      <c r="Z234" s="35">
        <f>IFERROR(IF(Y234=0,"",ROUNDUP(Y234/H234,0)*0.00753),"")</f>
        <v>4.5179999999999998E-2</v>
      </c>
      <c r="AA234" s="55"/>
      <c r="AB234" s="56"/>
      <c r="AC234" s="303" t="s">
        <v>397</v>
      </c>
      <c r="AG234" s="63"/>
      <c r="AJ234" s="66"/>
      <c r="AK234" s="66">
        <v>0</v>
      </c>
      <c r="BB234" s="304" t="s">
        <v>1</v>
      </c>
      <c r="BM234" s="63">
        <f t="shared" si="47"/>
        <v>15.030000000000001</v>
      </c>
      <c r="BN234" s="63">
        <f t="shared" si="48"/>
        <v>16.032</v>
      </c>
      <c r="BO234" s="63">
        <f t="shared" si="49"/>
        <v>3.6057692307692304E-2</v>
      </c>
      <c r="BP234" s="63">
        <f t="shared" si="50"/>
        <v>3.8461538461538464E-2</v>
      </c>
    </row>
    <row r="235" spans="1:68" ht="27" hidden="1" customHeight="1" x14ac:dyDescent="0.25">
      <c r="A235" s="53" t="s">
        <v>408</v>
      </c>
      <c r="B235" s="53" t="s">
        <v>409</v>
      </c>
      <c r="C235" s="30">
        <v>4301051749</v>
      </c>
      <c r="D235" s="784">
        <v>4680115882942</v>
      </c>
      <c r="E235" s="785"/>
      <c r="F235" s="772">
        <v>0.3</v>
      </c>
      <c r="G235" s="31">
        <v>6</v>
      </c>
      <c r="H235" s="772">
        <v>1.8</v>
      </c>
      <c r="I235" s="772">
        <v>2.0720000000000001</v>
      </c>
      <c r="J235" s="31">
        <v>156</v>
      </c>
      <c r="K235" s="31" t="s">
        <v>76</v>
      </c>
      <c r="L235" s="31"/>
      <c r="M235" s="32" t="s">
        <v>68</v>
      </c>
      <c r="N235" s="32"/>
      <c r="O235" s="31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2"/>
      <c r="R235" s="782"/>
      <c r="S235" s="782"/>
      <c r="T235" s="783"/>
      <c r="U235" s="33"/>
      <c r="V235" s="33"/>
      <c r="W235" s="34" t="s">
        <v>69</v>
      </c>
      <c r="X235" s="773">
        <v>0</v>
      </c>
      <c r="Y235" s="774">
        <f t="shared" si="46"/>
        <v>0</v>
      </c>
      <c r="Z235" s="35" t="str">
        <f>IFERROR(IF(Y235=0,"",ROUNDUP(Y235/H235,0)*0.00753),"")</f>
        <v/>
      </c>
      <c r="AA235" s="55"/>
      <c r="AB235" s="56"/>
      <c r="AC235" s="305" t="s">
        <v>391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410</v>
      </c>
      <c r="B236" s="53" t="s">
        <v>411</v>
      </c>
      <c r="C236" s="30">
        <v>4301051753</v>
      </c>
      <c r="D236" s="784">
        <v>4680115880504</v>
      </c>
      <c r="E236" s="785"/>
      <c r="F236" s="772">
        <v>0.4</v>
      </c>
      <c r="G236" s="31">
        <v>6</v>
      </c>
      <c r="H236" s="772">
        <v>2.4</v>
      </c>
      <c r="I236" s="772">
        <v>2.6720000000000002</v>
      </c>
      <c r="J236" s="31">
        <v>156</v>
      </c>
      <c r="K236" s="31" t="s">
        <v>76</v>
      </c>
      <c r="L236" s="31"/>
      <c r="M236" s="32" t="s">
        <v>68</v>
      </c>
      <c r="N236" s="32"/>
      <c r="O236" s="31">
        <v>40</v>
      </c>
      <c r="P236" s="117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2"/>
      <c r="R236" s="782"/>
      <c r="S236" s="782"/>
      <c r="T236" s="783"/>
      <c r="U236" s="33"/>
      <c r="V236" s="33"/>
      <c r="W236" s="34" t="s">
        <v>69</v>
      </c>
      <c r="X236" s="773">
        <v>0</v>
      </c>
      <c r="Y236" s="774">
        <f t="shared" si="46"/>
        <v>0</v>
      </c>
      <c r="Z236" s="35" t="str">
        <f>IFERROR(IF(Y236=0,"",ROUNDUP(Y236/H236,0)*0.00753),"")</f>
        <v/>
      </c>
      <c r="AA236" s="55"/>
      <c r="AB236" s="56"/>
      <c r="AC236" s="307" t="s">
        <v>391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t="27" hidden="1" customHeight="1" x14ac:dyDescent="0.25">
      <c r="A237" s="53" t="s">
        <v>412</v>
      </c>
      <c r="B237" s="53" t="s">
        <v>413</v>
      </c>
      <c r="C237" s="30">
        <v>4301051410</v>
      </c>
      <c r="D237" s="784">
        <v>4680115882164</v>
      </c>
      <c r="E237" s="785"/>
      <c r="F237" s="772">
        <v>0.4</v>
      </c>
      <c r="G237" s="31">
        <v>6</v>
      </c>
      <c r="H237" s="772">
        <v>2.4</v>
      </c>
      <c r="I237" s="772">
        <v>2.6579999999999999</v>
      </c>
      <c r="J237" s="31">
        <v>182</v>
      </c>
      <c r="K237" s="31" t="s">
        <v>186</v>
      </c>
      <c r="L237" s="31"/>
      <c r="M237" s="32" t="s">
        <v>80</v>
      </c>
      <c r="N237" s="32"/>
      <c r="O237" s="31">
        <v>40</v>
      </c>
      <c r="P237" s="11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2"/>
      <c r="R237" s="782"/>
      <c r="S237" s="782"/>
      <c r="T237" s="783"/>
      <c r="U237" s="33"/>
      <c r="V237" s="33"/>
      <c r="W237" s="34" t="s">
        <v>69</v>
      </c>
      <c r="X237" s="773">
        <v>0</v>
      </c>
      <c r="Y237" s="774">
        <f t="shared" si="46"/>
        <v>0</v>
      </c>
      <c r="Z237" s="35" t="str">
        <f>IFERROR(IF(Y237=0,"",ROUNDUP(Y237/H237,0)*0.00651),"")</f>
        <v/>
      </c>
      <c r="AA237" s="55"/>
      <c r="AB237" s="56"/>
      <c r="AC237" s="309" t="s">
        <v>414</v>
      </c>
      <c r="AG237" s="63"/>
      <c r="AJ237" s="66"/>
      <c r="AK237" s="66">
        <v>0</v>
      </c>
      <c r="BB237" s="310" t="s">
        <v>1</v>
      </c>
      <c r="BM237" s="63">
        <f t="shared" si="47"/>
        <v>0</v>
      </c>
      <c r="BN237" s="63">
        <f t="shared" si="48"/>
        <v>0</v>
      </c>
      <c r="BO237" s="63">
        <f t="shared" si="49"/>
        <v>0</v>
      </c>
      <c r="BP237" s="63">
        <f t="shared" si="50"/>
        <v>0</v>
      </c>
    </row>
    <row r="238" spans="1:68" x14ac:dyDescent="0.2">
      <c r="A238" s="791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87" t="s">
        <v>71</v>
      </c>
      <c r="Q238" s="788"/>
      <c r="R238" s="788"/>
      <c r="S238" s="788"/>
      <c r="T238" s="788"/>
      <c r="U238" s="788"/>
      <c r="V238" s="789"/>
      <c r="W238" s="36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16.875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18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0.13553999999999999</v>
      </c>
      <c r="AA238" s="776"/>
      <c r="AB238" s="776"/>
      <c r="AC238" s="776"/>
    </row>
    <row r="239" spans="1:68" x14ac:dyDescent="0.2">
      <c r="A239" s="792"/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3"/>
      <c r="P239" s="787" t="s">
        <v>71</v>
      </c>
      <c r="Q239" s="788"/>
      <c r="R239" s="788"/>
      <c r="S239" s="788"/>
      <c r="T239" s="788"/>
      <c r="U239" s="788"/>
      <c r="V239" s="789"/>
      <c r="W239" s="36" t="s">
        <v>69</v>
      </c>
      <c r="X239" s="775">
        <f>IFERROR(SUM(X227:X237),"0")</f>
        <v>40.5</v>
      </c>
      <c r="Y239" s="775">
        <f>IFERROR(SUM(Y227:Y237),"0")</f>
        <v>43.199999999999996</v>
      </c>
      <c r="Z239" s="36"/>
      <c r="AA239" s="776"/>
      <c r="AB239" s="776"/>
      <c r="AC239" s="776"/>
    </row>
    <row r="240" spans="1:68" ht="14.25" hidden="1" customHeight="1" x14ac:dyDescent="0.25">
      <c r="A240" s="808" t="s">
        <v>217</v>
      </c>
      <c r="B240" s="792"/>
      <c r="C240" s="792"/>
      <c r="D240" s="792"/>
      <c r="E240" s="792"/>
      <c r="F240" s="792"/>
      <c r="G240" s="792"/>
      <c r="H240" s="792"/>
      <c r="I240" s="792"/>
      <c r="J240" s="792"/>
      <c r="K240" s="792"/>
      <c r="L240" s="792"/>
      <c r="M240" s="792"/>
      <c r="N240" s="792"/>
      <c r="O240" s="792"/>
      <c r="P240" s="792"/>
      <c r="Q240" s="792"/>
      <c r="R240" s="792"/>
      <c r="S240" s="792"/>
      <c r="T240" s="792"/>
      <c r="U240" s="792"/>
      <c r="V240" s="792"/>
      <c r="W240" s="792"/>
      <c r="X240" s="792"/>
      <c r="Y240" s="792"/>
      <c r="Z240" s="792"/>
      <c r="AA240" s="767"/>
      <c r="AB240" s="767"/>
      <c r="AC240" s="767"/>
    </row>
    <row r="241" spans="1:68" ht="16.5" hidden="1" customHeight="1" x14ac:dyDescent="0.25">
      <c r="A241" s="53" t="s">
        <v>415</v>
      </c>
      <c r="B241" s="53" t="s">
        <v>416</v>
      </c>
      <c r="C241" s="30">
        <v>4301060404</v>
      </c>
      <c r="D241" s="784">
        <v>4680115882874</v>
      </c>
      <c r="E241" s="785"/>
      <c r="F241" s="772">
        <v>0.8</v>
      </c>
      <c r="G241" s="31">
        <v>4</v>
      </c>
      <c r="H241" s="772">
        <v>3.2</v>
      </c>
      <c r="I241" s="772">
        <v>3.4660000000000002</v>
      </c>
      <c r="J241" s="31">
        <v>132</v>
      </c>
      <c r="K241" s="31" t="s">
        <v>76</v>
      </c>
      <c r="L241" s="31"/>
      <c r="M241" s="32" t="s">
        <v>68</v>
      </c>
      <c r="N241" s="32"/>
      <c r="O241" s="31">
        <v>40</v>
      </c>
      <c r="P241" s="9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3"/>
      <c r="V241" s="33"/>
      <c r="W241" s="34" t="s">
        <v>69</v>
      </c>
      <c r="X241" s="773">
        <v>0</v>
      </c>
      <c r="Y241" s="774">
        <f>IFERROR(IF(X241="",0,CEILING((X241/$H241),1)*$H241),"")</f>
        <v>0</v>
      </c>
      <c r="Z241" s="35" t="str">
        <f>IFERROR(IF(Y241=0,"",ROUNDUP(Y241/H241,0)*0.00902),"")</f>
        <v/>
      </c>
      <c r="AA241" s="55"/>
      <c r="AB241" s="56"/>
      <c r="AC241" s="311" t="s">
        <v>417</v>
      </c>
      <c r="AG241" s="63"/>
      <c r="AJ241" s="66"/>
      <c r="AK241" s="66">
        <v>0</v>
      </c>
      <c r="BB241" s="312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16.5" hidden="1" customHeight="1" x14ac:dyDescent="0.25">
      <c r="A242" s="53" t="s">
        <v>415</v>
      </c>
      <c r="B242" s="53" t="s">
        <v>418</v>
      </c>
      <c r="C242" s="30">
        <v>4301060360</v>
      </c>
      <c r="D242" s="784">
        <v>4680115882874</v>
      </c>
      <c r="E242" s="785"/>
      <c r="F242" s="772">
        <v>0.8</v>
      </c>
      <c r="G242" s="31">
        <v>4</v>
      </c>
      <c r="H242" s="772">
        <v>3.2</v>
      </c>
      <c r="I242" s="772">
        <v>3.4660000000000002</v>
      </c>
      <c r="J242" s="31">
        <v>120</v>
      </c>
      <c r="K242" s="31" t="s">
        <v>76</v>
      </c>
      <c r="L242" s="31"/>
      <c r="M242" s="32" t="s">
        <v>68</v>
      </c>
      <c r="N242" s="32"/>
      <c r="O242" s="31">
        <v>30</v>
      </c>
      <c r="P242" s="11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3"/>
      <c r="V242" s="33"/>
      <c r="W242" s="34" t="s">
        <v>69</v>
      </c>
      <c r="X242" s="773">
        <v>0</v>
      </c>
      <c r="Y242" s="774">
        <f>IFERROR(IF(X242="",0,CEILING((X242/$H242),1)*$H242),"")</f>
        <v>0</v>
      </c>
      <c r="Z242" s="35" t="str">
        <f>IFERROR(IF(Y242=0,"",ROUNDUP(Y242/H242,0)*0.00937),"")</f>
        <v/>
      </c>
      <c r="AA242" s="55"/>
      <c r="AB242" s="56"/>
      <c r="AC242" s="313" t="s">
        <v>419</v>
      </c>
      <c r="AG242" s="63"/>
      <c r="AJ242" s="66"/>
      <c r="AK242" s="66">
        <v>0</v>
      </c>
      <c r="BB242" s="314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hidden="1" customHeight="1" x14ac:dyDescent="0.25">
      <c r="A243" s="53" t="s">
        <v>420</v>
      </c>
      <c r="B243" s="53" t="s">
        <v>421</v>
      </c>
      <c r="C243" s="30">
        <v>4301060359</v>
      </c>
      <c r="D243" s="784">
        <v>4680115884434</v>
      </c>
      <c r="E243" s="785"/>
      <c r="F243" s="772">
        <v>0.8</v>
      </c>
      <c r="G243" s="31">
        <v>4</v>
      </c>
      <c r="H243" s="772">
        <v>3.2</v>
      </c>
      <c r="I243" s="772">
        <v>3.4660000000000002</v>
      </c>
      <c r="J243" s="31">
        <v>132</v>
      </c>
      <c r="K243" s="31" t="s">
        <v>76</v>
      </c>
      <c r="L243" s="31"/>
      <c r="M243" s="32" t="s">
        <v>68</v>
      </c>
      <c r="N243" s="32"/>
      <c r="O243" s="31">
        <v>30</v>
      </c>
      <c r="P243" s="8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3"/>
      <c r="V243" s="33"/>
      <c r="W243" s="34" t="s">
        <v>69</v>
      </c>
      <c r="X243" s="773">
        <v>0</v>
      </c>
      <c r="Y243" s="774">
        <f>IFERROR(IF(X243="",0,CEILING((X243/$H243),1)*$H243),"")</f>
        <v>0</v>
      </c>
      <c r="Z243" s="35" t="str">
        <f>IFERROR(IF(Y243=0,"",ROUNDUP(Y243/H243,0)*0.00902),"")</f>
        <v/>
      </c>
      <c r="AA243" s="55"/>
      <c r="AB243" s="56"/>
      <c r="AC243" s="315" t="s">
        <v>422</v>
      </c>
      <c r="AG243" s="63"/>
      <c r="AJ243" s="66"/>
      <c r="AK243" s="66">
        <v>0</v>
      </c>
      <c r="BB243" s="316" t="s">
        <v>1</v>
      </c>
      <c r="BM243" s="63">
        <f>IFERROR(X243*I243/H243,"0")</f>
        <v>0</v>
      </c>
      <c r="BN243" s="63">
        <f>IFERROR(Y243*I243/H243,"0")</f>
        <v>0</v>
      </c>
      <c r="BO243" s="63">
        <f>IFERROR(1/J243*(X243/H243),"0")</f>
        <v>0</v>
      </c>
      <c r="BP243" s="63">
        <f>IFERROR(1/J243*(Y243/H243),"0")</f>
        <v>0</v>
      </c>
    </row>
    <row r="244" spans="1:68" ht="27" hidden="1" customHeight="1" x14ac:dyDescent="0.25">
      <c r="A244" s="53" t="s">
        <v>423</v>
      </c>
      <c r="B244" s="53" t="s">
        <v>424</v>
      </c>
      <c r="C244" s="30">
        <v>4301060375</v>
      </c>
      <c r="D244" s="784">
        <v>4680115880818</v>
      </c>
      <c r="E244" s="785"/>
      <c r="F244" s="772">
        <v>0.4</v>
      </c>
      <c r="G244" s="31">
        <v>6</v>
      </c>
      <c r="H244" s="772">
        <v>2.4</v>
      </c>
      <c r="I244" s="772">
        <v>2.6720000000000002</v>
      </c>
      <c r="J244" s="31">
        <v>156</v>
      </c>
      <c r="K244" s="31" t="s">
        <v>76</v>
      </c>
      <c r="L244" s="31"/>
      <c r="M244" s="32" t="s">
        <v>68</v>
      </c>
      <c r="N244" s="32"/>
      <c r="O244" s="31">
        <v>40</v>
      </c>
      <c r="P244" s="12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3"/>
      <c r="V244" s="33"/>
      <c r="W244" s="34" t="s">
        <v>69</v>
      </c>
      <c r="X244" s="773">
        <v>0</v>
      </c>
      <c r="Y244" s="774">
        <f>IFERROR(IF(X244="",0,CEILING((X244/$H244),1)*$H244),"")</f>
        <v>0</v>
      </c>
      <c r="Z244" s="35" t="str">
        <f>IFERROR(IF(Y244=0,"",ROUNDUP(Y244/H244,0)*0.00753),"")</f>
        <v/>
      </c>
      <c r="AA244" s="55"/>
      <c r="AB244" s="56"/>
      <c r="AC244" s="317" t="s">
        <v>425</v>
      </c>
      <c r="AG244" s="63"/>
      <c r="AJ244" s="66"/>
      <c r="AK244" s="66">
        <v>0</v>
      </c>
      <c r="BB244" s="318" t="s">
        <v>1</v>
      </c>
      <c r="BM244" s="63">
        <f>IFERROR(X244*I244/H244,"0")</f>
        <v>0</v>
      </c>
      <c r="BN244" s="63">
        <f>IFERROR(Y244*I244/H244,"0")</f>
        <v>0</v>
      </c>
      <c r="BO244" s="63">
        <f>IFERROR(1/J244*(X244/H244),"0")</f>
        <v>0</v>
      </c>
      <c r="BP244" s="63">
        <f>IFERROR(1/J244*(Y244/H244),"0")</f>
        <v>0</v>
      </c>
    </row>
    <row r="245" spans="1:68" ht="37.5" hidden="1" customHeight="1" x14ac:dyDescent="0.25">
      <c r="A245" s="53" t="s">
        <v>426</v>
      </c>
      <c r="B245" s="53" t="s">
        <v>427</v>
      </c>
      <c r="C245" s="30">
        <v>4301060389</v>
      </c>
      <c r="D245" s="784">
        <v>4680115880801</v>
      </c>
      <c r="E245" s="785"/>
      <c r="F245" s="772">
        <v>0.4</v>
      </c>
      <c r="G245" s="31">
        <v>6</v>
      </c>
      <c r="H245" s="772">
        <v>2.4</v>
      </c>
      <c r="I245" s="772">
        <v>2.6520000000000001</v>
      </c>
      <c r="J245" s="31">
        <v>182</v>
      </c>
      <c r="K245" s="31" t="s">
        <v>186</v>
      </c>
      <c r="L245" s="31"/>
      <c r="M245" s="32" t="s">
        <v>80</v>
      </c>
      <c r="N245" s="32"/>
      <c r="O245" s="31">
        <v>40</v>
      </c>
      <c r="P245" s="10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3"/>
      <c r="V245" s="33"/>
      <c r="W245" s="34" t="s">
        <v>69</v>
      </c>
      <c r="X245" s="773">
        <v>0</v>
      </c>
      <c r="Y245" s="774">
        <f>IFERROR(IF(X245="",0,CEILING((X245/$H245),1)*$H245),"")</f>
        <v>0</v>
      </c>
      <c r="Z245" s="35" t="str">
        <f>IFERROR(IF(Y245=0,"",ROUNDUP(Y245/H245,0)*0.00651),"")</f>
        <v/>
      </c>
      <c r="AA245" s="55"/>
      <c r="AB245" s="56"/>
      <c r="AC245" s="319" t="s">
        <v>428</v>
      </c>
      <c r="AG245" s="63"/>
      <c r="AJ245" s="66"/>
      <c r="AK245" s="66">
        <v>0</v>
      </c>
      <c r="BB245" s="320" t="s">
        <v>1</v>
      </c>
      <c r="BM245" s="63">
        <f>IFERROR(X245*I245/H245,"0")</f>
        <v>0</v>
      </c>
      <c r="BN245" s="63">
        <f>IFERROR(Y245*I245/H245,"0")</f>
        <v>0</v>
      </c>
      <c r="BO245" s="63">
        <f>IFERROR(1/J245*(X245/H245),"0")</f>
        <v>0</v>
      </c>
      <c r="BP245" s="63">
        <f>IFERROR(1/J245*(Y245/H245),"0")</f>
        <v>0</v>
      </c>
    </row>
    <row r="246" spans="1:68" hidden="1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87" t="s">
        <v>71</v>
      </c>
      <c r="Q246" s="788"/>
      <c r="R246" s="788"/>
      <c r="S246" s="788"/>
      <c r="T246" s="788"/>
      <c r="U246" s="788"/>
      <c r="V246" s="789"/>
      <c r="W246" s="36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87" t="s">
        <v>71</v>
      </c>
      <c r="Q247" s="788"/>
      <c r="R247" s="788"/>
      <c r="S247" s="788"/>
      <c r="T247" s="788"/>
      <c r="U247" s="788"/>
      <c r="V247" s="789"/>
      <c r="W247" s="36" t="s">
        <v>69</v>
      </c>
      <c r="X247" s="775">
        <f>IFERROR(SUM(X241:X245),"0")</f>
        <v>0</v>
      </c>
      <c r="Y247" s="775">
        <f>IFERROR(SUM(Y241:Y245),"0")</f>
        <v>0</v>
      </c>
      <c r="Z247" s="36"/>
      <c r="AA247" s="776"/>
      <c r="AB247" s="776"/>
      <c r="AC247" s="776"/>
    </row>
    <row r="248" spans="1:68" ht="16.5" hidden="1" customHeight="1" x14ac:dyDescent="0.25">
      <c r="A248" s="800" t="s">
        <v>429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66"/>
      <c r="AB248" s="766"/>
      <c r="AC248" s="766"/>
    </row>
    <row r="249" spans="1:68" ht="14.25" hidden="1" customHeight="1" x14ac:dyDescent="0.25">
      <c r="A249" s="808" t="s">
        <v>118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67"/>
      <c r="AB249" s="767"/>
      <c r="AC249" s="767"/>
    </row>
    <row r="250" spans="1:68" ht="27" hidden="1" customHeight="1" x14ac:dyDescent="0.25">
      <c r="A250" s="53" t="s">
        <v>430</v>
      </c>
      <c r="B250" s="53" t="s">
        <v>431</v>
      </c>
      <c r="C250" s="30">
        <v>4301011717</v>
      </c>
      <c r="D250" s="784">
        <v>4680115884274</v>
      </c>
      <c r="E250" s="785"/>
      <c r="F250" s="772">
        <v>1.45</v>
      </c>
      <c r="G250" s="31">
        <v>8</v>
      </c>
      <c r="H250" s="772">
        <v>11.6</v>
      </c>
      <c r="I250" s="772">
        <v>12.08</v>
      </c>
      <c r="J250" s="31">
        <v>56</v>
      </c>
      <c r="K250" s="31" t="s">
        <v>121</v>
      </c>
      <c r="L250" s="31"/>
      <c r="M250" s="32" t="s">
        <v>124</v>
      </c>
      <c r="N250" s="32"/>
      <c r="O250" s="31">
        <v>55</v>
      </c>
      <c r="P250" s="113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3"/>
      <c r="V250" s="33"/>
      <c r="W250" s="34" t="s">
        <v>69</v>
      </c>
      <c r="X250" s="773">
        <v>0</v>
      </c>
      <c r="Y250" s="774">
        <f t="shared" ref="Y250:Y257" si="51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432</v>
      </c>
      <c r="AG250" s="63"/>
      <c r="AJ250" s="66"/>
      <c r="AK250" s="66">
        <v>0</v>
      </c>
      <c r="BB250" s="322" t="s">
        <v>1</v>
      </c>
      <c r="BM250" s="63">
        <f t="shared" ref="BM250:BM257" si="52">IFERROR(X250*I250/H250,"0")</f>
        <v>0</v>
      </c>
      <c r="BN250" s="63">
        <f t="shared" ref="BN250:BN257" si="53">IFERROR(Y250*I250/H250,"0")</f>
        <v>0</v>
      </c>
      <c r="BO250" s="63">
        <f t="shared" ref="BO250:BO257" si="54">IFERROR(1/J250*(X250/H250),"0")</f>
        <v>0</v>
      </c>
      <c r="BP250" s="63">
        <f t="shared" ref="BP250:BP257" si="55">IFERROR(1/J250*(Y250/H250),"0")</f>
        <v>0</v>
      </c>
    </row>
    <row r="251" spans="1:68" ht="27" hidden="1" customHeight="1" x14ac:dyDescent="0.25">
      <c r="A251" s="53" t="s">
        <v>430</v>
      </c>
      <c r="B251" s="53" t="s">
        <v>433</v>
      </c>
      <c r="C251" s="30">
        <v>4301011945</v>
      </c>
      <c r="D251" s="784">
        <v>4680115884274</v>
      </c>
      <c r="E251" s="785"/>
      <c r="F251" s="772">
        <v>1.45</v>
      </c>
      <c r="G251" s="31">
        <v>8</v>
      </c>
      <c r="H251" s="772">
        <v>11.6</v>
      </c>
      <c r="I251" s="772">
        <v>12.08</v>
      </c>
      <c r="J251" s="31">
        <v>48</v>
      </c>
      <c r="K251" s="31" t="s">
        <v>121</v>
      </c>
      <c r="L251" s="31"/>
      <c r="M251" s="32" t="s">
        <v>153</v>
      </c>
      <c r="N251" s="32"/>
      <c r="O251" s="31">
        <v>55</v>
      </c>
      <c r="P251" s="97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3"/>
      <c r="V251" s="33"/>
      <c r="W251" s="34" t="s">
        <v>69</v>
      </c>
      <c r="X251" s="773">
        <v>0</v>
      </c>
      <c r="Y251" s="774">
        <f t="shared" si="51"/>
        <v>0</v>
      </c>
      <c r="Z251" s="35" t="str">
        <f>IFERROR(IF(Y251=0,"",ROUNDUP(Y251/H251,0)*0.02039),"")</f>
        <v/>
      </c>
      <c r="AA251" s="55"/>
      <c r="AB251" s="56"/>
      <c r="AC251" s="323" t="s">
        <v>434</v>
      </c>
      <c r="AG251" s="63"/>
      <c r="AJ251" s="66"/>
      <c r="AK251" s="66">
        <v>0</v>
      </c>
      <c r="BB251" s="324" t="s">
        <v>1</v>
      </c>
      <c r="BM251" s="63">
        <f t="shared" si="52"/>
        <v>0</v>
      </c>
      <c r="BN251" s="63">
        <f t="shared" si="53"/>
        <v>0</v>
      </c>
      <c r="BO251" s="63">
        <f t="shared" si="54"/>
        <v>0</v>
      </c>
      <c r="BP251" s="63">
        <f t="shared" si="55"/>
        <v>0</v>
      </c>
    </row>
    <row r="252" spans="1:68" ht="27" hidden="1" customHeight="1" x14ac:dyDescent="0.25">
      <c r="A252" s="53" t="s">
        <v>435</v>
      </c>
      <c r="B252" s="53" t="s">
        <v>436</v>
      </c>
      <c r="C252" s="30">
        <v>4301011719</v>
      </c>
      <c r="D252" s="784">
        <v>4680115884298</v>
      </c>
      <c r="E252" s="785"/>
      <c r="F252" s="772">
        <v>1.45</v>
      </c>
      <c r="G252" s="31">
        <v>8</v>
      </c>
      <c r="H252" s="772">
        <v>11.6</v>
      </c>
      <c r="I252" s="772">
        <v>12.08</v>
      </c>
      <c r="J252" s="31">
        <v>56</v>
      </c>
      <c r="K252" s="31" t="s">
        <v>121</v>
      </c>
      <c r="L252" s="31"/>
      <c r="M252" s="32" t="s">
        <v>124</v>
      </c>
      <c r="N252" s="32"/>
      <c r="O252" s="31">
        <v>55</v>
      </c>
      <c r="P252" s="12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3"/>
      <c r="V252" s="33"/>
      <c r="W252" s="34" t="s">
        <v>69</v>
      </c>
      <c r="X252" s="773">
        <v>0</v>
      </c>
      <c r="Y252" s="774">
        <f t="shared" si="51"/>
        <v>0</v>
      </c>
      <c r="Z252" s="35" t="str">
        <f>IFERROR(IF(Y252=0,"",ROUNDUP(Y252/H252,0)*0.02175),"")</f>
        <v/>
      </c>
      <c r="AA252" s="55"/>
      <c r="AB252" s="56"/>
      <c r="AC252" s="325" t="s">
        <v>437</v>
      </c>
      <c r="AG252" s="63"/>
      <c r="AJ252" s="66"/>
      <c r="AK252" s="66">
        <v>0</v>
      </c>
      <c r="BB252" s="326" t="s">
        <v>1</v>
      </c>
      <c r="BM252" s="63">
        <f t="shared" si="52"/>
        <v>0</v>
      </c>
      <c r="BN252" s="63">
        <f t="shared" si="53"/>
        <v>0</v>
      </c>
      <c r="BO252" s="63">
        <f t="shared" si="54"/>
        <v>0</v>
      </c>
      <c r="BP252" s="63">
        <f t="shared" si="55"/>
        <v>0</v>
      </c>
    </row>
    <row r="253" spans="1:68" ht="27" hidden="1" customHeight="1" x14ac:dyDescent="0.25">
      <c r="A253" s="53" t="s">
        <v>438</v>
      </c>
      <c r="B253" s="53" t="s">
        <v>439</v>
      </c>
      <c r="C253" s="30">
        <v>4301011733</v>
      </c>
      <c r="D253" s="784">
        <v>4680115884250</v>
      </c>
      <c r="E253" s="785"/>
      <c r="F253" s="772">
        <v>1.45</v>
      </c>
      <c r="G253" s="31">
        <v>8</v>
      </c>
      <c r="H253" s="772">
        <v>11.6</v>
      </c>
      <c r="I253" s="772">
        <v>12.08</v>
      </c>
      <c r="J253" s="31">
        <v>56</v>
      </c>
      <c r="K253" s="31" t="s">
        <v>121</v>
      </c>
      <c r="L253" s="31"/>
      <c r="M253" s="32" t="s">
        <v>80</v>
      </c>
      <c r="N253" s="32"/>
      <c r="O253" s="31">
        <v>55</v>
      </c>
      <c r="P253" s="8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3"/>
      <c r="V253" s="33"/>
      <c r="W253" s="34" t="s">
        <v>69</v>
      </c>
      <c r="X253" s="773">
        <v>0</v>
      </c>
      <c r="Y253" s="774">
        <f t="shared" si="51"/>
        <v>0</v>
      </c>
      <c r="Z253" s="35" t="str">
        <f>IFERROR(IF(Y253=0,"",ROUNDUP(Y253/H253,0)*0.02175),"")</f>
        <v/>
      </c>
      <c r="AA253" s="55"/>
      <c r="AB253" s="56"/>
      <c r="AC253" s="327" t="s">
        <v>440</v>
      </c>
      <c r="AG253" s="63"/>
      <c r="AJ253" s="66"/>
      <c r="AK253" s="66">
        <v>0</v>
      </c>
      <c r="BB253" s="328" t="s">
        <v>1</v>
      </c>
      <c r="BM253" s="63">
        <f t="shared" si="52"/>
        <v>0</v>
      </c>
      <c r="BN253" s="63">
        <f t="shared" si="53"/>
        <v>0</v>
      </c>
      <c r="BO253" s="63">
        <f t="shared" si="54"/>
        <v>0</v>
      </c>
      <c r="BP253" s="63">
        <f t="shared" si="55"/>
        <v>0</v>
      </c>
    </row>
    <row r="254" spans="1:68" ht="27" hidden="1" customHeight="1" x14ac:dyDescent="0.25">
      <c r="A254" s="53" t="s">
        <v>438</v>
      </c>
      <c r="B254" s="53" t="s">
        <v>441</v>
      </c>
      <c r="C254" s="30">
        <v>4301011944</v>
      </c>
      <c r="D254" s="784">
        <v>4680115884250</v>
      </c>
      <c r="E254" s="785"/>
      <c r="F254" s="772">
        <v>1.45</v>
      </c>
      <c r="G254" s="31">
        <v>8</v>
      </c>
      <c r="H254" s="772">
        <v>11.6</v>
      </c>
      <c r="I254" s="772">
        <v>12.08</v>
      </c>
      <c r="J254" s="31">
        <v>48</v>
      </c>
      <c r="K254" s="31" t="s">
        <v>121</v>
      </c>
      <c r="L254" s="31"/>
      <c r="M254" s="32" t="s">
        <v>153</v>
      </c>
      <c r="N254" s="32"/>
      <c r="O254" s="31">
        <v>55</v>
      </c>
      <c r="P254" s="9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3"/>
      <c r="V254" s="33"/>
      <c r="W254" s="34" t="s">
        <v>69</v>
      </c>
      <c r="X254" s="773">
        <v>0</v>
      </c>
      <c r="Y254" s="774">
        <f t="shared" si="51"/>
        <v>0</v>
      </c>
      <c r="Z254" s="35" t="str">
        <f>IFERROR(IF(Y254=0,"",ROUNDUP(Y254/H254,0)*0.02039),"")</f>
        <v/>
      </c>
      <c r="AA254" s="55"/>
      <c r="AB254" s="56"/>
      <c r="AC254" s="329" t="s">
        <v>434</v>
      </c>
      <c r="AG254" s="63"/>
      <c r="AJ254" s="66"/>
      <c r="AK254" s="66">
        <v>0</v>
      </c>
      <c r="BB254" s="330" t="s">
        <v>1</v>
      </c>
      <c r="BM254" s="63">
        <f t="shared" si="52"/>
        <v>0</v>
      </c>
      <c r="BN254" s="63">
        <f t="shared" si="53"/>
        <v>0</v>
      </c>
      <c r="BO254" s="63">
        <f t="shared" si="54"/>
        <v>0</v>
      </c>
      <c r="BP254" s="63">
        <f t="shared" si="55"/>
        <v>0</v>
      </c>
    </row>
    <row r="255" spans="1:68" ht="27" hidden="1" customHeight="1" x14ac:dyDescent="0.25">
      <c r="A255" s="53" t="s">
        <v>442</v>
      </c>
      <c r="B255" s="53" t="s">
        <v>443</v>
      </c>
      <c r="C255" s="30">
        <v>4301011718</v>
      </c>
      <c r="D255" s="784">
        <v>4680115884281</v>
      </c>
      <c r="E255" s="785"/>
      <c r="F255" s="772">
        <v>0.4</v>
      </c>
      <c r="G255" s="31">
        <v>10</v>
      </c>
      <c r="H255" s="772">
        <v>4</v>
      </c>
      <c r="I255" s="772">
        <v>4.21</v>
      </c>
      <c r="J255" s="31">
        <v>132</v>
      </c>
      <c r="K255" s="31" t="s">
        <v>76</v>
      </c>
      <c r="L255" s="31"/>
      <c r="M255" s="32" t="s">
        <v>124</v>
      </c>
      <c r="N255" s="32"/>
      <c r="O255" s="31">
        <v>55</v>
      </c>
      <c r="P255" s="11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3"/>
      <c r="V255" s="33"/>
      <c r="W255" s="34" t="s">
        <v>69</v>
      </c>
      <c r="X255" s="773">
        <v>0</v>
      </c>
      <c r="Y255" s="774">
        <f t="shared" si="51"/>
        <v>0</v>
      </c>
      <c r="Z255" s="35" t="str">
        <f>IFERROR(IF(Y255=0,"",ROUNDUP(Y255/H255,0)*0.00902),"")</f>
        <v/>
      </c>
      <c r="AA255" s="55"/>
      <c r="AB255" s="56"/>
      <c r="AC255" s="331" t="s">
        <v>444</v>
      </c>
      <c r="AG255" s="63"/>
      <c r="AJ255" s="66"/>
      <c r="AK255" s="66">
        <v>0</v>
      </c>
      <c r="BB255" s="332" t="s">
        <v>1</v>
      </c>
      <c r="BM255" s="63">
        <f t="shared" si="52"/>
        <v>0</v>
      </c>
      <c r="BN255" s="63">
        <f t="shared" si="53"/>
        <v>0</v>
      </c>
      <c r="BO255" s="63">
        <f t="shared" si="54"/>
        <v>0</v>
      </c>
      <c r="BP255" s="63">
        <f t="shared" si="55"/>
        <v>0</v>
      </c>
    </row>
    <row r="256" spans="1:68" ht="27" hidden="1" customHeight="1" x14ac:dyDescent="0.25">
      <c r="A256" s="53" t="s">
        <v>445</v>
      </c>
      <c r="B256" s="53" t="s">
        <v>446</v>
      </c>
      <c r="C256" s="30">
        <v>4301011720</v>
      </c>
      <c r="D256" s="784">
        <v>4680115884199</v>
      </c>
      <c r="E256" s="785"/>
      <c r="F256" s="772">
        <v>0.37</v>
      </c>
      <c r="G256" s="31">
        <v>10</v>
      </c>
      <c r="H256" s="772">
        <v>3.7</v>
      </c>
      <c r="I256" s="772">
        <v>3.91</v>
      </c>
      <c r="J256" s="31">
        <v>132</v>
      </c>
      <c r="K256" s="31" t="s">
        <v>76</v>
      </c>
      <c r="L256" s="31"/>
      <c r="M256" s="32" t="s">
        <v>124</v>
      </c>
      <c r="N256" s="32"/>
      <c r="O256" s="31">
        <v>55</v>
      </c>
      <c r="P256" s="97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3"/>
      <c r="V256" s="33"/>
      <c r="W256" s="34" t="s">
        <v>69</v>
      </c>
      <c r="X256" s="773">
        <v>0</v>
      </c>
      <c r="Y256" s="774">
        <f t="shared" si="51"/>
        <v>0</v>
      </c>
      <c r="Z256" s="35" t="str">
        <f>IFERROR(IF(Y256=0,"",ROUNDUP(Y256/H256,0)*0.00902),"")</f>
        <v/>
      </c>
      <c r="AA256" s="55"/>
      <c r="AB256" s="56"/>
      <c r="AC256" s="333" t="s">
        <v>437</v>
      </c>
      <c r="AG256" s="63"/>
      <c r="AJ256" s="66"/>
      <c r="AK256" s="66">
        <v>0</v>
      </c>
      <c r="BB256" s="334" t="s">
        <v>1</v>
      </c>
      <c r="BM256" s="63">
        <f t="shared" si="52"/>
        <v>0</v>
      </c>
      <c r="BN256" s="63">
        <f t="shared" si="53"/>
        <v>0</v>
      </c>
      <c r="BO256" s="63">
        <f t="shared" si="54"/>
        <v>0</v>
      </c>
      <c r="BP256" s="63">
        <f t="shared" si="55"/>
        <v>0</v>
      </c>
    </row>
    <row r="257" spans="1:68" ht="27" hidden="1" customHeight="1" x14ac:dyDescent="0.25">
      <c r="A257" s="53" t="s">
        <v>447</v>
      </c>
      <c r="B257" s="53" t="s">
        <v>448</v>
      </c>
      <c r="C257" s="30">
        <v>4301011716</v>
      </c>
      <c r="D257" s="784">
        <v>4680115884267</v>
      </c>
      <c r="E257" s="785"/>
      <c r="F257" s="772">
        <v>0.4</v>
      </c>
      <c r="G257" s="31">
        <v>10</v>
      </c>
      <c r="H257" s="772">
        <v>4</v>
      </c>
      <c r="I257" s="772">
        <v>4.21</v>
      </c>
      <c r="J257" s="31">
        <v>132</v>
      </c>
      <c r="K257" s="31" t="s">
        <v>76</v>
      </c>
      <c r="L257" s="31"/>
      <c r="M257" s="32" t="s">
        <v>124</v>
      </c>
      <c r="N257" s="32"/>
      <c r="O257" s="31">
        <v>55</v>
      </c>
      <c r="P257" s="9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3"/>
      <c r="V257" s="33"/>
      <c r="W257" s="34" t="s">
        <v>69</v>
      </c>
      <c r="X257" s="773">
        <v>0</v>
      </c>
      <c r="Y257" s="774">
        <f t="shared" si="51"/>
        <v>0</v>
      </c>
      <c r="Z257" s="35" t="str">
        <f>IFERROR(IF(Y257=0,"",ROUNDUP(Y257/H257,0)*0.00902),"")</f>
        <v/>
      </c>
      <c r="AA257" s="55"/>
      <c r="AB257" s="56"/>
      <c r="AC257" s="335" t="s">
        <v>449</v>
      </c>
      <c r="AG257" s="63"/>
      <c r="AJ257" s="66"/>
      <c r="AK257" s="66">
        <v>0</v>
      </c>
      <c r="BB257" s="336" t="s">
        <v>1</v>
      </c>
      <c r="BM257" s="63">
        <f t="shared" si="52"/>
        <v>0</v>
      </c>
      <c r="BN257" s="63">
        <f t="shared" si="53"/>
        <v>0</v>
      </c>
      <c r="BO257" s="63">
        <f t="shared" si="54"/>
        <v>0</v>
      </c>
      <c r="BP257" s="63">
        <f t="shared" si="55"/>
        <v>0</v>
      </c>
    </row>
    <row r="258" spans="1:68" hidden="1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87" t="s">
        <v>71</v>
      </c>
      <c r="Q258" s="788"/>
      <c r="R258" s="788"/>
      <c r="S258" s="788"/>
      <c r="T258" s="788"/>
      <c r="U258" s="788"/>
      <c r="V258" s="789"/>
      <c r="W258" s="36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87" t="s">
        <v>71</v>
      </c>
      <c r="Q259" s="788"/>
      <c r="R259" s="788"/>
      <c r="S259" s="788"/>
      <c r="T259" s="788"/>
      <c r="U259" s="788"/>
      <c r="V259" s="789"/>
      <c r="W259" s="36" t="s">
        <v>69</v>
      </c>
      <c r="X259" s="775">
        <f>IFERROR(SUM(X250:X257),"0")</f>
        <v>0</v>
      </c>
      <c r="Y259" s="775">
        <f>IFERROR(SUM(Y250:Y257),"0")</f>
        <v>0</v>
      </c>
      <c r="Z259" s="36"/>
      <c r="AA259" s="776"/>
      <c r="AB259" s="776"/>
      <c r="AC259" s="776"/>
    </row>
    <row r="260" spans="1:68" ht="16.5" hidden="1" customHeight="1" x14ac:dyDescent="0.25">
      <c r="A260" s="800" t="s">
        <v>450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66"/>
      <c r="AB260" s="766"/>
      <c r="AC260" s="766"/>
    </row>
    <row r="261" spans="1:68" ht="14.25" hidden="1" customHeight="1" x14ac:dyDescent="0.25">
      <c r="A261" s="808" t="s">
        <v>118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67"/>
      <c r="AB261" s="767"/>
      <c r="AC261" s="767"/>
    </row>
    <row r="262" spans="1:68" ht="27" hidden="1" customHeight="1" x14ac:dyDescent="0.25">
      <c r="A262" s="53" t="s">
        <v>451</v>
      </c>
      <c r="B262" s="53" t="s">
        <v>452</v>
      </c>
      <c r="C262" s="30">
        <v>4301011826</v>
      </c>
      <c r="D262" s="784">
        <v>4680115884137</v>
      </c>
      <c r="E262" s="785"/>
      <c r="F262" s="772">
        <v>1.45</v>
      </c>
      <c r="G262" s="31">
        <v>8</v>
      </c>
      <c r="H262" s="772">
        <v>11.6</v>
      </c>
      <c r="I262" s="772">
        <v>12.08</v>
      </c>
      <c r="J262" s="31">
        <v>56</v>
      </c>
      <c r="K262" s="31" t="s">
        <v>121</v>
      </c>
      <c r="L262" s="31"/>
      <c r="M262" s="32" t="s">
        <v>124</v>
      </c>
      <c r="N262" s="32"/>
      <c r="O262" s="31">
        <v>55</v>
      </c>
      <c r="P262" s="8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3"/>
      <c r="V262" s="33"/>
      <c r="W262" s="34" t="s">
        <v>69</v>
      </c>
      <c r="X262" s="773">
        <v>0</v>
      </c>
      <c r="Y262" s="774">
        <f t="shared" ref="Y262:Y270" si="56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453</v>
      </c>
      <c r="AG262" s="63"/>
      <c r="AJ262" s="66"/>
      <c r="AK262" s="66">
        <v>0</v>
      </c>
      <c r="BB262" s="338" t="s">
        <v>1</v>
      </c>
      <c r="BM262" s="63">
        <f t="shared" ref="BM262:BM270" si="57">IFERROR(X262*I262/H262,"0")</f>
        <v>0</v>
      </c>
      <c r="BN262" s="63">
        <f t="shared" ref="BN262:BN270" si="58">IFERROR(Y262*I262/H262,"0")</f>
        <v>0</v>
      </c>
      <c r="BO262" s="63">
        <f t="shared" ref="BO262:BO270" si="59">IFERROR(1/J262*(X262/H262),"0")</f>
        <v>0</v>
      </c>
      <c r="BP262" s="63">
        <f t="shared" ref="BP262:BP270" si="60">IFERROR(1/J262*(Y262/H262),"0")</f>
        <v>0</v>
      </c>
    </row>
    <row r="263" spans="1:68" ht="27" hidden="1" customHeight="1" x14ac:dyDescent="0.25">
      <c r="A263" s="53" t="s">
        <v>451</v>
      </c>
      <c r="B263" s="53" t="s">
        <v>454</v>
      </c>
      <c r="C263" s="30">
        <v>4301011942</v>
      </c>
      <c r="D263" s="784">
        <v>4680115884137</v>
      </c>
      <c r="E263" s="785"/>
      <c r="F263" s="772">
        <v>1.45</v>
      </c>
      <c r="G263" s="31">
        <v>8</v>
      </c>
      <c r="H263" s="772">
        <v>11.6</v>
      </c>
      <c r="I263" s="772">
        <v>12.08</v>
      </c>
      <c r="J263" s="31">
        <v>48</v>
      </c>
      <c r="K263" s="31" t="s">
        <v>121</v>
      </c>
      <c r="L263" s="31"/>
      <c r="M263" s="32" t="s">
        <v>153</v>
      </c>
      <c r="N263" s="32"/>
      <c r="O263" s="31">
        <v>55</v>
      </c>
      <c r="P263" s="8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3"/>
      <c r="V263" s="33"/>
      <c r="W263" s="34" t="s">
        <v>69</v>
      </c>
      <c r="X263" s="773">
        <v>0</v>
      </c>
      <c r="Y263" s="774">
        <f t="shared" si="56"/>
        <v>0</v>
      </c>
      <c r="Z263" s="35" t="str">
        <f>IFERROR(IF(Y263=0,"",ROUNDUP(Y263/H263,0)*0.02039),"")</f>
        <v/>
      </c>
      <c r="AA263" s="55"/>
      <c r="AB263" s="56"/>
      <c r="AC263" s="339" t="s">
        <v>154</v>
      </c>
      <c r="AG263" s="63"/>
      <c r="AJ263" s="66"/>
      <c r="AK263" s="66">
        <v>0</v>
      </c>
      <c r="BB263" s="340" t="s">
        <v>1</v>
      </c>
      <c r="BM263" s="63">
        <f t="shared" si="57"/>
        <v>0</v>
      </c>
      <c r="BN263" s="63">
        <f t="shared" si="58"/>
        <v>0</v>
      </c>
      <c r="BO263" s="63">
        <f t="shared" si="59"/>
        <v>0</v>
      </c>
      <c r="BP263" s="63">
        <f t="shared" si="60"/>
        <v>0</v>
      </c>
    </row>
    <row r="264" spans="1:68" ht="27" hidden="1" customHeight="1" x14ac:dyDescent="0.25">
      <c r="A264" s="53" t="s">
        <v>455</v>
      </c>
      <c r="B264" s="53" t="s">
        <v>456</v>
      </c>
      <c r="C264" s="30">
        <v>4301011724</v>
      </c>
      <c r="D264" s="784">
        <v>4680115884236</v>
      </c>
      <c r="E264" s="785"/>
      <c r="F264" s="772">
        <v>1.45</v>
      </c>
      <c r="G264" s="31">
        <v>8</v>
      </c>
      <c r="H264" s="772">
        <v>11.6</v>
      </c>
      <c r="I264" s="772">
        <v>12.08</v>
      </c>
      <c r="J264" s="31">
        <v>56</v>
      </c>
      <c r="K264" s="31" t="s">
        <v>121</v>
      </c>
      <c r="L264" s="31"/>
      <c r="M264" s="32" t="s">
        <v>124</v>
      </c>
      <c r="N264" s="32"/>
      <c r="O264" s="31">
        <v>55</v>
      </c>
      <c r="P264" s="10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3"/>
      <c r="V264" s="33"/>
      <c r="W264" s="34" t="s">
        <v>69</v>
      </c>
      <c r="X264" s="773">
        <v>0</v>
      </c>
      <c r="Y264" s="774">
        <f t="shared" si="56"/>
        <v>0</v>
      </c>
      <c r="Z264" s="35" t="str">
        <f>IFERROR(IF(Y264=0,"",ROUNDUP(Y264/H264,0)*0.02175),"")</f>
        <v/>
      </c>
      <c r="AA264" s="55"/>
      <c r="AB264" s="56"/>
      <c r="AC264" s="341" t="s">
        <v>457</v>
      </c>
      <c r="AG264" s="63"/>
      <c r="AJ264" s="66"/>
      <c r="AK264" s="66">
        <v>0</v>
      </c>
      <c r="BB264" s="342" t="s">
        <v>1</v>
      </c>
      <c r="BM264" s="63">
        <f t="shared" si="57"/>
        <v>0</v>
      </c>
      <c r="BN264" s="63">
        <f t="shared" si="58"/>
        <v>0</v>
      </c>
      <c r="BO264" s="63">
        <f t="shared" si="59"/>
        <v>0</v>
      </c>
      <c r="BP264" s="63">
        <f t="shared" si="60"/>
        <v>0</v>
      </c>
    </row>
    <row r="265" spans="1:68" ht="27" hidden="1" customHeight="1" x14ac:dyDescent="0.25">
      <c r="A265" s="53" t="s">
        <v>458</v>
      </c>
      <c r="B265" s="53" t="s">
        <v>459</v>
      </c>
      <c r="C265" s="30">
        <v>4301011721</v>
      </c>
      <c r="D265" s="784">
        <v>4680115884175</v>
      </c>
      <c r="E265" s="785"/>
      <c r="F265" s="772">
        <v>1.45</v>
      </c>
      <c r="G265" s="31">
        <v>8</v>
      </c>
      <c r="H265" s="772">
        <v>11.6</v>
      </c>
      <c r="I265" s="772">
        <v>12.08</v>
      </c>
      <c r="J265" s="31">
        <v>56</v>
      </c>
      <c r="K265" s="31" t="s">
        <v>121</v>
      </c>
      <c r="L265" s="31"/>
      <c r="M265" s="32" t="s">
        <v>124</v>
      </c>
      <c r="N265" s="32"/>
      <c r="O265" s="31">
        <v>55</v>
      </c>
      <c r="P265" s="11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3"/>
      <c r="V265" s="33"/>
      <c r="W265" s="34" t="s">
        <v>69</v>
      </c>
      <c r="X265" s="773">
        <v>0</v>
      </c>
      <c r="Y265" s="774">
        <f t="shared" si="56"/>
        <v>0</v>
      </c>
      <c r="Z265" s="35" t="str">
        <f>IFERROR(IF(Y265=0,"",ROUNDUP(Y265/H265,0)*0.02175),"")</f>
        <v/>
      </c>
      <c r="AA265" s="55"/>
      <c r="AB265" s="56"/>
      <c r="AC265" s="343" t="s">
        <v>460</v>
      </c>
      <c r="AG265" s="63"/>
      <c r="AJ265" s="66"/>
      <c r="AK265" s="66">
        <v>0</v>
      </c>
      <c r="BB265" s="344" t="s">
        <v>1</v>
      </c>
      <c r="BM265" s="63">
        <f t="shared" si="57"/>
        <v>0</v>
      </c>
      <c r="BN265" s="63">
        <f t="shared" si="58"/>
        <v>0</v>
      </c>
      <c r="BO265" s="63">
        <f t="shared" si="59"/>
        <v>0</v>
      </c>
      <c r="BP265" s="63">
        <f t="shared" si="60"/>
        <v>0</v>
      </c>
    </row>
    <row r="266" spans="1:68" ht="27" hidden="1" customHeight="1" x14ac:dyDescent="0.25">
      <c r="A266" s="53" t="s">
        <v>458</v>
      </c>
      <c r="B266" s="53" t="s">
        <v>461</v>
      </c>
      <c r="C266" s="30">
        <v>4301011941</v>
      </c>
      <c r="D266" s="784">
        <v>4680115884175</v>
      </c>
      <c r="E266" s="785"/>
      <c r="F266" s="772">
        <v>1.45</v>
      </c>
      <c r="G266" s="31">
        <v>8</v>
      </c>
      <c r="H266" s="772">
        <v>11.6</v>
      </c>
      <c r="I266" s="772">
        <v>12.08</v>
      </c>
      <c r="J266" s="31">
        <v>48</v>
      </c>
      <c r="K266" s="31" t="s">
        <v>121</v>
      </c>
      <c r="L266" s="31"/>
      <c r="M266" s="32" t="s">
        <v>153</v>
      </c>
      <c r="N266" s="32"/>
      <c r="O266" s="31">
        <v>55</v>
      </c>
      <c r="P266" s="117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3"/>
      <c r="V266" s="33"/>
      <c r="W266" s="34" t="s">
        <v>69</v>
      </c>
      <c r="X266" s="773">
        <v>0</v>
      </c>
      <c r="Y266" s="774">
        <f t="shared" si="56"/>
        <v>0</v>
      </c>
      <c r="Z266" s="35" t="str">
        <f>IFERROR(IF(Y266=0,"",ROUNDUP(Y266/H266,0)*0.02039),"")</f>
        <v/>
      </c>
      <c r="AA266" s="55"/>
      <c r="AB266" s="56"/>
      <c r="AC266" s="345" t="s">
        <v>154</v>
      </c>
      <c r="AG266" s="63"/>
      <c r="AJ266" s="66"/>
      <c r="AK266" s="66">
        <v>0</v>
      </c>
      <c r="BB266" s="346" t="s">
        <v>1</v>
      </c>
      <c r="BM266" s="63">
        <f t="shared" si="57"/>
        <v>0</v>
      </c>
      <c r="BN266" s="63">
        <f t="shared" si="58"/>
        <v>0</v>
      </c>
      <c r="BO266" s="63">
        <f t="shared" si="59"/>
        <v>0</v>
      </c>
      <c r="BP266" s="63">
        <f t="shared" si="60"/>
        <v>0</v>
      </c>
    </row>
    <row r="267" spans="1:68" ht="27" hidden="1" customHeight="1" x14ac:dyDescent="0.25">
      <c r="A267" s="53" t="s">
        <v>462</v>
      </c>
      <c r="B267" s="53" t="s">
        <v>463</v>
      </c>
      <c r="C267" s="30">
        <v>4301011824</v>
      </c>
      <c r="D267" s="784">
        <v>4680115884144</v>
      </c>
      <c r="E267" s="785"/>
      <c r="F267" s="772">
        <v>0.4</v>
      </c>
      <c r="G267" s="31">
        <v>10</v>
      </c>
      <c r="H267" s="772">
        <v>4</v>
      </c>
      <c r="I267" s="772">
        <v>4.21</v>
      </c>
      <c r="J267" s="31">
        <v>132</v>
      </c>
      <c r="K267" s="31" t="s">
        <v>76</v>
      </c>
      <c r="L267" s="31"/>
      <c r="M267" s="32" t="s">
        <v>124</v>
      </c>
      <c r="N267" s="32"/>
      <c r="O267" s="31">
        <v>55</v>
      </c>
      <c r="P267" s="10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3"/>
      <c r="V267" s="33"/>
      <c r="W267" s="34" t="s">
        <v>69</v>
      </c>
      <c r="X267" s="773">
        <v>0</v>
      </c>
      <c r="Y267" s="774">
        <f t="shared" si="56"/>
        <v>0</v>
      </c>
      <c r="Z267" s="35" t="str">
        <f>IFERROR(IF(Y267=0,"",ROUNDUP(Y267/H267,0)*0.00902),"")</f>
        <v/>
      </c>
      <c r="AA267" s="55"/>
      <c r="AB267" s="56"/>
      <c r="AC267" s="347" t="s">
        <v>453</v>
      </c>
      <c r="AG267" s="63"/>
      <c r="AJ267" s="66"/>
      <c r="AK267" s="66">
        <v>0</v>
      </c>
      <c r="BB267" s="348" t="s">
        <v>1</v>
      </c>
      <c r="BM267" s="63">
        <f t="shared" si="57"/>
        <v>0</v>
      </c>
      <c r="BN267" s="63">
        <f t="shared" si="58"/>
        <v>0</v>
      </c>
      <c r="BO267" s="63">
        <f t="shared" si="59"/>
        <v>0</v>
      </c>
      <c r="BP267" s="63">
        <f t="shared" si="60"/>
        <v>0</v>
      </c>
    </row>
    <row r="268" spans="1:68" ht="27" hidden="1" customHeight="1" x14ac:dyDescent="0.25">
      <c r="A268" s="53" t="s">
        <v>464</v>
      </c>
      <c r="B268" s="53" t="s">
        <v>465</v>
      </c>
      <c r="C268" s="30">
        <v>4301011963</v>
      </c>
      <c r="D268" s="784">
        <v>4680115885288</v>
      </c>
      <c r="E268" s="785"/>
      <c r="F268" s="772">
        <v>0.37</v>
      </c>
      <c r="G268" s="31">
        <v>10</v>
      </c>
      <c r="H268" s="772">
        <v>3.7</v>
      </c>
      <c r="I268" s="772">
        <v>3.91</v>
      </c>
      <c r="J268" s="31">
        <v>132</v>
      </c>
      <c r="K268" s="31" t="s">
        <v>76</v>
      </c>
      <c r="L268" s="31"/>
      <c r="M268" s="32" t="s">
        <v>124</v>
      </c>
      <c r="N268" s="32"/>
      <c r="O268" s="31">
        <v>55</v>
      </c>
      <c r="P268" s="114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3"/>
      <c r="V268" s="33"/>
      <c r="W268" s="34" t="s">
        <v>69</v>
      </c>
      <c r="X268" s="773">
        <v>0</v>
      </c>
      <c r="Y268" s="774">
        <f t="shared" si="56"/>
        <v>0</v>
      </c>
      <c r="Z268" s="35" t="str">
        <f>IFERROR(IF(Y268=0,"",ROUNDUP(Y268/H268,0)*0.00902),"")</f>
        <v/>
      </c>
      <c r="AA268" s="55"/>
      <c r="AB268" s="56"/>
      <c r="AC268" s="349" t="s">
        <v>466</v>
      </c>
      <c r="AG268" s="63"/>
      <c r="AJ268" s="66"/>
      <c r="AK268" s="66">
        <v>0</v>
      </c>
      <c r="BB268" s="350" t="s">
        <v>1</v>
      </c>
      <c r="BM268" s="63">
        <f t="shared" si="57"/>
        <v>0</v>
      </c>
      <c r="BN268" s="63">
        <f t="shared" si="58"/>
        <v>0</v>
      </c>
      <c r="BO268" s="63">
        <f t="shared" si="59"/>
        <v>0</v>
      </c>
      <c r="BP268" s="63">
        <f t="shared" si="60"/>
        <v>0</v>
      </c>
    </row>
    <row r="269" spans="1:68" ht="27" hidden="1" customHeight="1" x14ac:dyDescent="0.25">
      <c r="A269" s="53" t="s">
        <v>467</v>
      </c>
      <c r="B269" s="53" t="s">
        <v>468</v>
      </c>
      <c r="C269" s="30">
        <v>4301011726</v>
      </c>
      <c r="D269" s="784">
        <v>4680115884182</v>
      </c>
      <c r="E269" s="785"/>
      <c r="F269" s="772">
        <v>0.37</v>
      </c>
      <c r="G269" s="31">
        <v>10</v>
      </c>
      <c r="H269" s="772">
        <v>3.7</v>
      </c>
      <c r="I269" s="772">
        <v>3.91</v>
      </c>
      <c r="J269" s="31">
        <v>132</v>
      </c>
      <c r="K269" s="31" t="s">
        <v>76</v>
      </c>
      <c r="L269" s="31"/>
      <c r="M269" s="32" t="s">
        <v>124</v>
      </c>
      <c r="N269" s="32"/>
      <c r="O269" s="31">
        <v>55</v>
      </c>
      <c r="P269" s="9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3"/>
      <c r="V269" s="33"/>
      <c r="W269" s="34" t="s">
        <v>69</v>
      </c>
      <c r="X269" s="773">
        <v>0</v>
      </c>
      <c r="Y269" s="774">
        <f t="shared" si="56"/>
        <v>0</v>
      </c>
      <c r="Z269" s="35" t="str">
        <f>IFERROR(IF(Y269=0,"",ROUNDUP(Y269/H269,0)*0.00902),"")</f>
        <v/>
      </c>
      <c r="AA269" s="55"/>
      <c r="AB269" s="56"/>
      <c r="AC269" s="351" t="s">
        <v>457</v>
      </c>
      <c r="AG269" s="63"/>
      <c r="AJ269" s="66"/>
      <c r="AK269" s="66">
        <v>0</v>
      </c>
      <c r="BB269" s="352" t="s">
        <v>1</v>
      </c>
      <c r="BM269" s="63">
        <f t="shared" si="57"/>
        <v>0</v>
      </c>
      <c r="BN269" s="63">
        <f t="shared" si="58"/>
        <v>0</v>
      </c>
      <c r="BO269" s="63">
        <f t="shared" si="59"/>
        <v>0</v>
      </c>
      <c r="BP269" s="63">
        <f t="shared" si="60"/>
        <v>0</v>
      </c>
    </row>
    <row r="270" spans="1:68" ht="27" hidden="1" customHeight="1" x14ac:dyDescent="0.25">
      <c r="A270" s="53" t="s">
        <v>469</v>
      </c>
      <c r="B270" s="53" t="s">
        <v>470</v>
      </c>
      <c r="C270" s="30">
        <v>4301011722</v>
      </c>
      <c r="D270" s="784">
        <v>4680115884205</v>
      </c>
      <c r="E270" s="785"/>
      <c r="F270" s="772">
        <v>0.4</v>
      </c>
      <c r="G270" s="31">
        <v>10</v>
      </c>
      <c r="H270" s="772">
        <v>4</v>
      </c>
      <c r="I270" s="772">
        <v>4.21</v>
      </c>
      <c r="J270" s="31">
        <v>132</v>
      </c>
      <c r="K270" s="31" t="s">
        <v>76</v>
      </c>
      <c r="L270" s="31"/>
      <c r="M270" s="32" t="s">
        <v>124</v>
      </c>
      <c r="N270" s="32"/>
      <c r="O270" s="31">
        <v>55</v>
      </c>
      <c r="P270" s="9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3"/>
      <c r="V270" s="33"/>
      <c r="W270" s="34" t="s">
        <v>69</v>
      </c>
      <c r="X270" s="773">
        <v>0</v>
      </c>
      <c r="Y270" s="774">
        <f t="shared" si="56"/>
        <v>0</v>
      </c>
      <c r="Z270" s="35" t="str">
        <f>IFERROR(IF(Y270=0,"",ROUNDUP(Y270/H270,0)*0.00902),"")</f>
        <v/>
      </c>
      <c r="AA270" s="55"/>
      <c r="AB270" s="56"/>
      <c r="AC270" s="353" t="s">
        <v>460</v>
      </c>
      <c r="AG270" s="63"/>
      <c r="AJ270" s="66"/>
      <c r="AK270" s="66">
        <v>0</v>
      </c>
      <c r="BB270" s="354" t="s">
        <v>1</v>
      </c>
      <c r="BM270" s="63">
        <f t="shared" si="57"/>
        <v>0</v>
      </c>
      <c r="BN270" s="63">
        <f t="shared" si="58"/>
        <v>0</v>
      </c>
      <c r="BO270" s="63">
        <f t="shared" si="59"/>
        <v>0</v>
      </c>
      <c r="BP270" s="63">
        <f t="shared" si="60"/>
        <v>0</v>
      </c>
    </row>
    <row r="271" spans="1:68" hidden="1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87" t="s">
        <v>71</v>
      </c>
      <c r="Q271" s="788"/>
      <c r="R271" s="788"/>
      <c r="S271" s="788"/>
      <c r="T271" s="788"/>
      <c r="U271" s="788"/>
      <c r="V271" s="789"/>
      <c r="W271" s="36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87" t="s">
        <v>71</v>
      </c>
      <c r="Q272" s="788"/>
      <c r="R272" s="788"/>
      <c r="S272" s="788"/>
      <c r="T272" s="788"/>
      <c r="U272" s="788"/>
      <c r="V272" s="789"/>
      <c r="W272" s="36" t="s">
        <v>69</v>
      </c>
      <c r="X272" s="775">
        <f>IFERROR(SUM(X262:X270),"0")</f>
        <v>0</v>
      </c>
      <c r="Y272" s="775">
        <f>IFERROR(SUM(Y262:Y270),"0")</f>
        <v>0</v>
      </c>
      <c r="Z272" s="36"/>
      <c r="AA272" s="776"/>
      <c r="AB272" s="776"/>
      <c r="AC272" s="776"/>
    </row>
    <row r="273" spans="1:68" ht="14.25" hidden="1" customHeight="1" x14ac:dyDescent="0.25">
      <c r="A273" s="808" t="s">
        <v>175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67"/>
      <c r="AB273" s="767"/>
      <c r="AC273" s="767"/>
    </row>
    <row r="274" spans="1:68" ht="27" hidden="1" customHeight="1" x14ac:dyDescent="0.25">
      <c r="A274" s="53" t="s">
        <v>471</v>
      </c>
      <c r="B274" s="53" t="s">
        <v>472</v>
      </c>
      <c r="C274" s="30">
        <v>4301020340</v>
      </c>
      <c r="D274" s="784">
        <v>4680115885721</v>
      </c>
      <c r="E274" s="785"/>
      <c r="F274" s="772">
        <v>0.33</v>
      </c>
      <c r="G274" s="31">
        <v>6</v>
      </c>
      <c r="H274" s="772">
        <v>1.98</v>
      </c>
      <c r="I274" s="772">
        <v>2.08</v>
      </c>
      <c r="J274" s="31">
        <v>234</v>
      </c>
      <c r="K274" s="31" t="s">
        <v>67</v>
      </c>
      <c r="L274" s="31"/>
      <c r="M274" s="32" t="s">
        <v>80</v>
      </c>
      <c r="N274" s="32"/>
      <c r="O274" s="31">
        <v>50</v>
      </c>
      <c r="P274" s="9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3"/>
      <c r="V274" s="33"/>
      <c r="W274" s="34" t="s">
        <v>69</v>
      </c>
      <c r="X274" s="773">
        <v>0</v>
      </c>
      <c r="Y274" s="774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473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87" t="s">
        <v>71</v>
      </c>
      <c r="Q275" s="788"/>
      <c r="R275" s="788"/>
      <c r="S275" s="788"/>
      <c r="T275" s="788"/>
      <c r="U275" s="788"/>
      <c r="V275" s="789"/>
      <c r="W275" s="36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87" t="s">
        <v>71</v>
      </c>
      <c r="Q276" s="788"/>
      <c r="R276" s="788"/>
      <c r="S276" s="788"/>
      <c r="T276" s="788"/>
      <c r="U276" s="788"/>
      <c r="V276" s="789"/>
      <c r="W276" s="36" t="s">
        <v>69</v>
      </c>
      <c r="X276" s="775">
        <f>IFERROR(SUM(X274:X274),"0")</f>
        <v>0</v>
      </c>
      <c r="Y276" s="775">
        <f>IFERROR(SUM(Y274:Y274),"0")</f>
        <v>0</v>
      </c>
      <c r="Z276" s="36"/>
      <c r="AA276" s="776"/>
      <c r="AB276" s="776"/>
      <c r="AC276" s="776"/>
    </row>
    <row r="277" spans="1:68" ht="16.5" hidden="1" customHeight="1" x14ac:dyDescent="0.25">
      <c r="A277" s="800" t="s">
        <v>474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66"/>
      <c r="AB277" s="766"/>
      <c r="AC277" s="766"/>
    </row>
    <row r="278" spans="1:68" ht="14.25" hidden="1" customHeight="1" x14ac:dyDescent="0.25">
      <c r="A278" s="808" t="s">
        <v>118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67"/>
      <c r="AB278" s="767"/>
      <c r="AC278" s="767"/>
    </row>
    <row r="279" spans="1:68" ht="27" customHeight="1" x14ac:dyDescent="0.25">
      <c r="A279" s="53" t="s">
        <v>475</v>
      </c>
      <c r="B279" s="53" t="s">
        <v>476</v>
      </c>
      <c r="C279" s="30">
        <v>4301011855</v>
      </c>
      <c r="D279" s="784">
        <v>4680115885837</v>
      </c>
      <c r="E279" s="785"/>
      <c r="F279" s="772">
        <v>1.35</v>
      </c>
      <c r="G279" s="31">
        <v>8</v>
      </c>
      <c r="H279" s="772">
        <v>10.8</v>
      </c>
      <c r="I279" s="772">
        <v>11.28</v>
      </c>
      <c r="J279" s="31">
        <v>56</v>
      </c>
      <c r="K279" s="31" t="s">
        <v>121</v>
      </c>
      <c r="L279" s="31"/>
      <c r="M279" s="32" t="s">
        <v>124</v>
      </c>
      <c r="N279" s="32"/>
      <c r="O279" s="31">
        <v>55</v>
      </c>
      <c r="P279" s="9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3"/>
      <c r="V279" s="33"/>
      <c r="W279" s="34" t="s">
        <v>69</v>
      </c>
      <c r="X279" s="773">
        <v>70</v>
      </c>
      <c r="Y279" s="774">
        <f t="shared" ref="Y279:Y288" si="61">IFERROR(IF(X279="",0,CEILING((X279/$H279),1)*$H279),"")</f>
        <v>75.600000000000009</v>
      </c>
      <c r="Z279" s="35">
        <f>IFERROR(IF(Y279=0,"",ROUNDUP(Y279/H279,0)*0.02175),"")</f>
        <v>0.15225</v>
      </c>
      <c r="AA279" s="55"/>
      <c r="AB279" s="56"/>
      <c r="AC279" s="357" t="s">
        <v>477</v>
      </c>
      <c r="AG279" s="63"/>
      <c r="AJ279" s="66"/>
      <c r="AK279" s="66">
        <v>0</v>
      </c>
      <c r="BB279" s="358" t="s">
        <v>1</v>
      </c>
      <c r="BM279" s="63">
        <f t="shared" ref="BM279:BM288" si="62">IFERROR(X279*I279/H279,"0")</f>
        <v>73.1111111111111</v>
      </c>
      <c r="BN279" s="63">
        <f t="shared" ref="BN279:BN288" si="63">IFERROR(Y279*I279/H279,"0")</f>
        <v>78.959999999999994</v>
      </c>
      <c r="BO279" s="63">
        <f t="shared" ref="BO279:BO288" si="64">IFERROR(1/J279*(X279/H279),"0")</f>
        <v>0.11574074074074073</v>
      </c>
      <c r="BP279" s="63">
        <f t="shared" ref="BP279:BP288" si="65">IFERROR(1/J279*(Y279/H279),"0")</f>
        <v>0.125</v>
      </c>
    </row>
    <row r="280" spans="1:68" ht="27" hidden="1" customHeight="1" x14ac:dyDescent="0.25">
      <c r="A280" s="53" t="s">
        <v>478</v>
      </c>
      <c r="B280" s="53" t="s">
        <v>479</v>
      </c>
      <c r="C280" s="30">
        <v>4301011322</v>
      </c>
      <c r="D280" s="784">
        <v>4607091387452</v>
      </c>
      <c r="E280" s="785"/>
      <c r="F280" s="772">
        <v>1.35</v>
      </c>
      <c r="G280" s="31">
        <v>8</v>
      </c>
      <c r="H280" s="772">
        <v>10.8</v>
      </c>
      <c r="I280" s="772">
        <v>11.28</v>
      </c>
      <c r="J280" s="31">
        <v>56</v>
      </c>
      <c r="K280" s="31" t="s">
        <v>121</v>
      </c>
      <c r="L280" s="31"/>
      <c r="M280" s="32" t="s">
        <v>80</v>
      </c>
      <c r="N280" s="32"/>
      <c r="O280" s="31">
        <v>55</v>
      </c>
      <c r="P280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3"/>
      <c r="V280" s="33"/>
      <c r="W280" s="34" t="s">
        <v>69</v>
      </c>
      <c r="X280" s="773">
        <v>0</v>
      </c>
      <c r="Y280" s="774">
        <f t="shared" si="61"/>
        <v>0</v>
      </c>
      <c r="Z280" s="35" t="str">
        <f>IFERROR(IF(Y280=0,"",ROUNDUP(Y280/H280,0)*0.02175),"")</f>
        <v/>
      </c>
      <c r="AA280" s="55"/>
      <c r="AB280" s="56"/>
      <c r="AC280" s="359" t="s">
        <v>480</v>
      </c>
      <c r="AG280" s="63"/>
      <c r="AJ280" s="66"/>
      <c r="AK280" s="66">
        <v>0</v>
      </c>
      <c r="BB280" s="360" t="s">
        <v>1</v>
      </c>
      <c r="BM280" s="63">
        <f t="shared" si="62"/>
        <v>0</v>
      </c>
      <c r="BN280" s="63">
        <f t="shared" si="63"/>
        <v>0</v>
      </c>
      <c r="BO280" s="63">
        <f t="shared" si="64"/>
        <v>0</v>
      </c>
      <c r="BP280" s="63">
        <f t="shared" si="65"/>
        <v>0</v>
      </c>
    </row>
    <row r="281" spans="1:68" ht="27" customHeight="1" x14ac:dyDescent="0.25">
      <c r="A281" s="53" t="s">
        <v>481</v>
      </c>
      <c r="B281" s="53" t="s">
        <v>482</v>
      </c>
      <c r="C281" s="30">
        <v>4301011850</v>
      </c>
      <c r="D281" s="784">
        <v>4680115885806</v>
      </c>
      <c r="E281" s="785"/>
      <c r="F281" s="772">
        <v>1.35</v>
      </c>
      <c r="G281" s="31">
        <v>8</v>
      </c>
      <c r="H281" s="772">
        <v>10.8</v>
      </c>
      <c r="I281" s="772">
        <v>11.28</v>
      </c>
      <c r="J281" s="31">
        <v>56</v>
      </c>
      <c r="K281" s="31" t="s">
        <v>121</v>
      </c>
      <c r="L281" s="31"/>
      <c r="M281" s="32" t="s">
        <v>124</v>
      </c>
      <c r="N281" s="32"/>
      <c r="O281" s="31">
        <v>55</v>
      </c>
      <c r="P281" s="11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3"/>
      <c r="V281" s="33"/>
      <c r="W281" s="34" t="s">
        <v>69</v>
      </c>
      <c r="X281" s="773">
        <v>250</v>
      </c>
      <c r="Y281" s="774">
        <f t="shared" si="61"/>
        <v>259.20000000000005</v>
      </c>
      <c r="Z281" s="35">
        <f>IFERROR(IF(Y281=0,"",ROUNDUP(Y281/H281,0)*0.02175),"")</f>
        <v>0.52200000000000002</v>
      </c>
      <c r="AA281" s="55"/>
      <c r="AB281" s="56"/>
      <c r="AC281" s="361" t="s">
        <v>483</v>
      </c>
      <c r="AG281" s="63"/>
      <c r="AJ281" s="66"/>
      <c r="AK281" s="66">
        <v>0</v>
      </c>
      <c r="BB281" s="362" t="s">
        <v>1</v>
      </c>
      <c r="BM281" s="63">
        <f t="shared" si="62"/>
        <v>261.11111111111109</v>
      </c>
      <c r="BN281" s="63">
        <f t="shared" si="63"/>
        <v>270.72000000000003</v>
      </c>
      <c r="BO281" s="63">
        <f t="shared" si="64"/>
        <v>0.41335978835978826</v>
      </c>
      <c r="BP281" s="63">
        <f t="shared" si="65"/>
        <v>0.4285714285714286</v>
      </c>
    </row>
    <row r="282" spans="1:68" ht="27" hidden="1" customHeight="1" x14ac:dyDescent="0.25">
      <c r="A282" s="53" t="s">
        <v>481</v>
      </c>
      <c r="B282" s="53" t="s">
        <v>484</v>
      </c>
      <c r="C282" s="30">
        <v>4301011910</v>
      </c>
      <c r="D282" s="784">
        <v>4680115885806</v>
      </c>
      <c r="E282" s="785"/>
      <c r="F282" s="772">
        <v>1.35</v>
      </c>
      <c r="G282" s="31">
        <v>8</v>
      </c>
      <c r="H282" s="772">
        <v>10.8</v>
      </c>
      <c r="I282" s="772">
        <v>11.28</v>
      </c>
      <c r="J282" s="31">
        <v>48</v>
      </c>
      <c r="K282" s="31" t="s">
        <v>121</v>
      </c>
      <c r="L282" s="31"/>
      <c r="M282" s="32" t="s">
        <v>153</v>
      </c>
      <c r="N282" s="32"/>
      <c r="O282" s="31">
        <v>55</v>
      </c>
      <c r="P282" s="9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3"/>
      <c r="V282" s="33"/>
      <c r="W282" s="34" t="s">
        <v>69</v>
      </c>
      <c r="X282" s="773">
        <v>0</v>
      </c>
      <c r="Y282" s="774">
        <f t="shared" si="61"/>
        <v>0</v>
      </c>
      <c r="Z282" s="35" t="str">
        <f>IFERROR(IF(Y282=0,"",ROUNDUP(Y282/H282,0)*0.02039),"")</f>
        <v/>
      </c>
      <c r="AA282" s="55"/>
      <c r="AB282" s="56"/>
      <c r="AC282" s="363" t="s">
        <v>485</v>
      </c>
      <c r="AG282" s="63"/>
      <c r="AJ282" s="66"/>
      <c r="AK282" s="66">
        <v>0</v>
      </c>
      <c r="BB282" s="364" t="s">
        <v>1</v>
      </c>
      <c r="BM282" s="63">
        <f t="shared" si="62"/>
        <v>0</v>
      </c>
      <c r="BN282" s="63">
        <f t="shared" si="63"/>
        <v>0</v>
      </c>
      <c r="BO282" s="63">
        <f t="shared" si="64"/>
        <v>0</v>
      </c>
      <c r="BP282" s="63">
        <f t="shared" si="65"/>
        <v>0</v>
      </c>
    </row>
    <row r="283" spans="1:68" ht="37.5" customHeight="1" x14ac:dyDescent="0.25">
      <c r="A283" s="53" t="s">
        <v>486</v>
      </c>
      <c r="B283" s="53" t="s">
        <v>487</v>
      </c>
      <c r="C283" s="30">
        <v>4301011853</v>
      </c>
      <c r="D283" s="784">
        <v>4680115885851</v>
      </c>
      <c r="E283" s="785"/>
      <c r="F283" s="772">
        <v>1.35</v>
      </c>
      <c r="G283" s="31">
        <v>8</v>
      </c>
      <c r="H283" s="772">
        <v>10.8</v>
      </c>
      <c r="I283" s="772">
        <v>11.28</v>
      </c>
      <c r="J283" s="31">
        <v>56</v>
      </c>
      <c r="K283" s="31" t="s">
        <v>121</v>
      </c>
      <c r="L283" s="31"/>
      <c r="M283" s="32" t="s">
        <v>124</v>
      </c>
      <c r="N283" s="32"/>
      <c r="O283" s="31">
        <v>55</v>
      </c>
      <c r="P283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3"/>
      <c r="V283" s="33"/>
      <c r="W283" s="34" t="s">
        <v>69</v>
      </c>
      <c r="X283" s="773">
        <v>20</v>
      </c>
      <c r="Y283" s="774">
        <f t="shared" si="61"/>
        <v>21.6</v>
      </c>
      <c r="Z283" s="35">
        <f>IFERROR(IF(Y283=0,"",ROUNDUP(Y283/H283,0)*0.02175),"")</f>
        <v>4.3499999999999997E-2</v>
      </c>
      <c r="AA283" s="55"/>
      <c r="AB283" s="56"/>
      <c r="AC283" s="365" t="s">
        <v>488</v>
      </c>
      <c r="AG283" s="63"/>
      <c r="AJ283" s="66"/>
      <c r="AK283" s="66">
        <v>0</v>
      </c>
      <c r="BB283" s="366" t="s">
        <v>1</v>
      </c>
      <c r="BM283" s="63">
        <f t="shared" si="62"/>
        <v>20.888888888888886</v>
      </c>
      <c r="BN283" s="63">
        <f t="shared" si="63"/>
        <v>22.56</v>
      </c>
      <c r="BO283" s="63">
        <f t="shared" si="64"/>
        <v>3.306878306878306E-2</v>
      </c>
      <c r="BP283" s="63">
        <f t="shared" si="65"/>
        <v>3.5714285714285712E-2</v>
      </c>
    </row>
    <row r="284" spans="1:68" ht="37.5" hidden="1" customHeight="1" x14ac:dyDescent="0.25">
      <c r="A284" s="53" t="s">
        <v>489</v>
      </c>
      <c r="B284" s="53" t="s">
        <v>490</v>
      </c>
      <c r="C284" s="30">
        <v>4301011313</v>
      </c>
      <c r="D284" s="784">
        <v>4607091385984</v>
      </c>
      <c r="E284" s="785"/>
      <c r="F284" s="772">
        <v>1.35</v>
      </c>
      <c r="G284" s="31">
        <v>8</v>
      </c>
      <c r="H284" s="772">
        <v>10.8</v>
      </c>
      <c r="I284" s="772">
        <v>11.28</v>
      </c>
      <c r="J284" s="31">
        <v>56</v>
      </c>
      <c r="K284" s="31" t="s">
        <v>121</v>
      </c>
      <c r="L284" s="31"/>
      <c r="M284" s="32" t="s">
        <v>124</v>
      </c>
      <c r="N284" s="32"/>
      <c r="O284" s="31">
        <v>55</v>
      </c>
      <c r="P284" s="113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3"/>
      <c r="V284" s="33"/>
      <c r="W284" s="34" t="s">
        <v>69</v>
      </c>
      <c r="X284" s="773">
        <v>0</v>
      </c>
      <c r="Y284" s="774">
        <f t="shared" si="61"/>
        <v>0</v>
      </c>
      <c r="Z284" s="35" t="str">
        <f>IFERROR(IF(Y284=0,"",ROUNDUP(Y284/H284,0)*0.02175),"")</f>
        <v/>
      </c>
      <c r="AA284" s="55"/>
      <c r="AB284" s="56"/>
      <c r="AC284" s="367" t="s">
        <v>491</v>
      </c>
      <c r="AG284" s="63"/>
      <c r="AJ284" s="66"/>
      <c r="AK284" s="66">
        <v>0</v>
      </c>
      <c r="BB284" s="368" t="s">
        <v>1</v>
      </c>
      <c r="BM284" s="63">
        <f t="shared" si="62"/>
        <v>0</v>
      </c>
      <c r="BN284" s="63">
        <f t="shared" si="63"/>
        <v>0</v>
      </c>
      <c r="BO284" s="63">
        <f t="shared" si="64"/>
        <v>0</v>
      </c>
      <c r="BP284" s="63">
        <f t="shared" si="65"/>
        <v>0</v>
      </c>
    </row>
    <row r="285" spans="1:68" ht="27" customHeight="1" x14ac:dyDescent="0.25">
      <c r="A285" s="53" t="s">
        <v>492</v>
      </c>
      <c r="B285" s="53" t="s">
        <v>493</v>
      </c>
      <c r="C285" s="30">
        <v>4301011852</v>
      </c>
      <c r="D285" s="784">
        <v>4680115885844</v>
      </c>
      <c r="E285" s="785"/>
      <c r="F285" s="772">
        <v>0.4</v>
      </c>
      <c r="G285" s="31">
        <v>10</v>
      </c>
      <c r="H285" s="772">
        <v>4</v>
      </c>
      <c r="I285" s="772">
        <v>4.21</v>
      </c>
      <c r="J285" s="31">
        <v>132</v>
      </c>
      <c r="K285" s="31" t="s">
        <v>76</v>
      </c>
      <c r="L285" s="31"/>
      <c r="M285" s="32" t="s">
        <v>124</v>
      </c>
      <c r="N285" s="32"/>
      <c r="O285" s="31">
        <v>55</v>
      </c>
      <c r="P285" s="10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3"/>
      <c r="V285" s="33"/>
      <c r="W285" s="34" t="s">
        <v>69</v>
      </c>
      <c r="X285" s="773">
        <v>10</v>
      </c>
      <c r="Y285" s="774">
        <f t="shared" si="61"/>
        <v>12</v>
      </c>
      <c r="Z285" s="35">
        <f>IFERROR(IF(Y285=0,"",ROUNDUP(Y285/H285,0)*0.00902),"")</f>
        <v>2.7060000000000001E-2</v>
      </c>
      <c r="AA285" s="55"/>
      <c r="AB285" s="56"/>
      <c r="AC285" s="369" t="s">
        <v>477</v>
      </c>
      <c r="AG285" s="63"/>
      <c r="AJ285" s="66"/>
      <c r="AK285" s="66">
        <v>0</v>
      </c>
      <c r="BB285" s="370" t="s">
        <v>1</v>
      </c>
      <c r="BM285" s="63">
        <f t="shared" si="62"/>
        <v>10.525</v>
      </c>
      <c r="BN285" s="63">
        <f t="shared" si="63"/>
        <v>12.629999999999999</v>
      </c>
      <c r="BO285" s="63">
        <f t="shared" si="64"/>
        <v>1.893939393939394E-2</v>
      </c>
      <c r="BP285" s="63">
        <f t="shared" si="65"/>
        <v>2.2727272727272728E-2</v>
      </c>
    </row>
    <row r="286" spans="1:68" ht="27" hidden="1" customHeight="1" x14ac:dyDescent="0.25">
      <c r="A286" s="53" t="s">
        <v>494</v>
      </c>
      <c r="B286" s="53" t="s">
        <v>495</v>
      </c>
      <c r="C286" s="30">
        <v>4301011319</v>
      </c>
      <c r="D286" s="784">
        <v>4607091387469</v>
      </c>
      <c r="E286" s="785"/>
      <c r="F286" s="772">
        <v>0.5</v>
      </c>
      <c r="G286" s="31">
        <v>10</v>
      </c>
      <c r="H286" s="772">
        <v>5</v>
      </c>
      <c r="I286" s="772">
        <v>5.21</v>
      </c>
      <c r="J286" s="31">
        <v>132</v>
      </c>
      <c r="K286" s="31" t="s">
        <v>76</v>
      </c>
      <c r="L286" s="31"/>
      <c r="M286" s="32" t="s">
        <v>124</v>
      </c>
      <c r="N286" s="32"/>
      <c r="O286" s="31">
        <v>55</v>
      </c>
      <c r="P286" s="11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3"/>
      <c r="V286" s="33"/>
      <c r="W286" s="34" t="s">
        <v>69</v>
      </c>
      <c r="X286" s="773">
        <v>0</v>
      </c>
      <c r="Y286" s="774">
        <f t="shared" si="61"/>
        <v>0</v>
      </c>
      <c r="Z286" s="35" t="str">
        <f>IFERROR(IF(Y286=0,"",ROUNDUP(Y286/H286,0)*0.00902),"")</f>
        <v/>
      </c>
      <c r="AA286" s="55"/>
      <c r="AB286" s="56"/>
      <c r="AC286" s="371" t="s">
        <v>480</v>
      </c>
      <c r="AG286" s="63"/>
      <c r="AJ286" s="66"/>
      <c r="AK286" s="66">
        <v>0</v>
      </c>
      <c r="BB286" s="372" t="s">
        <v>1</v>
      </c>
      <c r="BM286" s="63">
        <f t="shared" si="62"/>
        <v>0</v>
      </c>
      <c r="BN286" s="63">
        <f t="shared" si="63"/>
        <v>0</v>
      </c>
      <c r="BO286" s="63">
        <f t="shared" si="64"/>
        <v>0</v>
      </c>
      <c r="BP286" s="63">
        <f t="shared" si="65"/>
        <v>0</v>
      </c>
    </row>
    <row r="287" spans="1:68" ht="27" customHeight="1" x14ac:dyDescent="0.25">
      <c r="A287" s="53" t="s">
        <v>496</v>
      </c>
      <c r="B287" s="53" t="s">
        <v>497</v>
      </c>
      <c r="C287" s="30">
        <v>4301011851</v>
      </c>
      <c r="D287" s="784">
        <v>4680115885820</v>
      </c>
      <c r="E287" s="785"/>
      <c r="F287" s="772">
        <v>0.4</v>
      </c>
      <c r="G287" s="31">
        <v>10</v>
      </c>
      <c r="H287" s="772">
        <v>4</v>
      </c>
      <c r="I287" s="772">
        <v>4.21</v>
      </c>
      <c r="J287" s="31">
        <v>132</v>
      </c>
      <c r="K287" s="31" t="s">
        <v>76</v>
      </c>
      <c r="L287" s="31"/>
      <c r="M287" s="32" t="s">
        <v>124</v>
      </c>
      <c r="N287" s="32"/>
      <c r="O287" s="31">
        <v>55</v>
      </c>
      <c r="P287" s="11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3"/>
      <c r="V287" s="33"/>
      <c r="W287" s="34" t="s">
        <v>69</v>
      </c>
      <c r="X287" s="773">
        <v>56</v>
      </c>
      <c r="Y287" s="774">
        <f t="shared" si="61"/>
        <v>56</v>
      </c>
      <c r="Z287" s="35">
        <f>IFERROR(IF(Y287=0,"",ROUNDUP(Y287/H287,0)*0.00902),"")</f>
        <v>0.12628</v>
      </c>
      <c r="AA287" s="55"/>
      <c r="AB287" s="56"/>
      <c r="AC287" s="373" t="s">
        <v>483</v>
      </c>
      <c r="AG287" s="63"/>
      <c r="AJ287" s="66"/>
      <c r="AK287" s="66">
        <v>0</v>
      </c>
      <c r="BB287" s="374" t="s">
        <v>1</v>
      </c>
      <c r="BM287" s="63">
        <f t="shared" si="62"/>
        <v>58.94</v>
      </c>
      <c r="BN287" s="63">
        <f t="shared" si="63"/>
        <v>58.94</v>
      </c>
      <c r="BO287" s="63">
        <f t="shared" si="64"/>
        <v>0.10606060606060606</v>
      </c>
      <c r="BP287" s="63">
        <f t="shared" si="65"/>
        <v>0.10606060606060606</v>
      </c>
    </row>
    <row r="288" spans="1:68" ht="27" hidden="1" customHeight="1" x14ac:dyDescent="0.25">
      <c r="A288" s="53" t="s">
        <v>498</v>
      </c>
      <c r="B288" s="53" t="s">
        <v>499</v>
      </c>
      <c r="C288" s="30">
        <v>4301011316</v>
      </c>
      <c r="D288" s="784">
        <v>4607091387438</v>
      </c>
      <c r="E288" s="785"/>
      <c r="F288" s="772">
        <v>0.5</v>
      </c>
      <c r="G288" s="31">
        <v>10</v>
      </c>
      <c r="H288" s="772">
        <v>5</v>
      </c>
      <c r="I288" s="772">
        <v>5.21</v>
      </c>
      <c r="J288" s="31">
        <v>132</v>
      </c>
      <c r="K288" s="31" t="s">
        <v>76</v>
      </c>
      <c r="L288" s="31"/>
      <c r="M288" s="32" t="s">
        <v>124</v>
      </c>
      <c r="N288" s="32"/>
      <c r="O288" s="31">
        <v>55</v>
      </c>
      <c r="P288" s="82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3"/>
      <c r="V288" s="33"/>
      <c r="W288" s="34" t="s">
        <v>69</v>
      </c>
      <c r="X288" s="773">
        <v>0</v>
      </c>
      <c r="Y288" s="774">
        <f t="shared" si="61"/>
        <v>0</v>
      </c>
      <c r="Z288" s="35" t="str">
        <f>IFERROR(IF(Y288=0,"",ROUNDUP(Y288/H288,0)*0.00902),"")</f>
        <v/>
      </c>
      <c r="AA288" s="55"/>
      <c r="AB288" s="56"/>
      <c r="AC288" s="375" t="s">
        <v>500</v>
      </c>
      <c r="AG288" s="63"/>
      <c r="AJ288" s="66"/>
      <c r="AK288" s="66">
        <v>0</v>
      </c>
      <c r="BB288" s="376" t="s">
        <v>1</v>
      </c>
      <c r="BM288" s="63">
        <f t="shared" si="62"/>
        <v>0</v>
      </c>
      <c r="BN288" s="63">
        <f t="shared" si="63"/>
        <v>0</v>
      </c>
      <c r="BO288" s="63">
        <f t="shared" si="64"/>
        <v>0</v>
      </c>
      <c r="BP288" s="63">
        <f t="shared" si="65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87" t="s">
        <v>71</v>
      </c>
      <c r="Q289" s="788"/>
      <c r="R289" s="788"/>
      <c r="S289" s="788"/>
      <c r="T289" s="788"/>
      <c r="U289" s="788"/>
      <c r="V289" s="789"/>
      <c r="W289" s="36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47.981481481481481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50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0.87108999999999992</v>
      </c>
      <c r="AA289" s="776"/>
      <c r="AB289" s="776"/>
      <c r="AC289" s="776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87" t="s">
        <v>71</v>
      </c>
      <c r="Q290" s="788"/>
      <c r="R290" s="788"/>
      <c r="S290" s="788"/>
      <c r="T290" s="788"/>
      <c r="U290" s="788"/>
      <c r="V290" s="789"/>
      <c r="W290" s="36" t="s">
        <v>69</v>
      </c>
      <c r="X290" s="775">
        <f>IFERROR(SUM(X279:X288),"0")</f>
        <v>406</v>
      </c>
      <c r="Y290" s="775">
        <f>IFERROR(SUM(Y279:Y288),"0")</f>
        <v>424.40000000000009</v>
      </c>
      <c r="Z290" s="36"/>
      <c r="AA290" s="776"/>
      <c r="AB290" s="776"/>
      <c r="AC290" s="776"/>
    </row>
    <row r="291" spans="1:68" ht="16.5" hidden="1" customHeight="1" x14ac:dyDescent="0.25">
      <c r="A291" s="800" t="s">
        <v>501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66"/>
      <c r="AB291" s="766"/>
      <c r="AC291" s="766"/>
    </row>
    <row r="292" spans="1:68" ht="14.25" hidden="1" customHeight="1" x14ac:dyDescent="0.25">
      <c r="A292" s="808" t="s">
        <v>118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67"/>
      <c r="AB292" s="767"/>
      <c r="AC292" s="767"/>
    </row>
    <row r="293" spans="1:68" ht="27" hidden="1" customHeight="1" x14ac:dyDescent="0.25">
      <c r="A293" s="53" t="s">
        <v>502</v>
      </c>
      <c r="B293" s="53" t="s">
        <v>503</v>
      </c>
      <c r="C293" s="30">
        <v>4301011876</v>
      </c>
      <c r="D293" s="784">
        <v>4680115885707</v>
      </c>
      <c r="E293" s="785"/>
      <c r="F293" s="772">
        <v>0.9</v>
      </c>
      <c r="G293" s="31">
        <v>10</v>
      </c>
      <c r="H293" s="772">
        <v>9</v>
      </c>
      <c r="I293" s="772">
        <v>9.48</v>
      </c>
      <c r="J293" s="31">
        <v>56</v>
      </c>
      <c r="K293" s="31" t="s">
        <v>121</v>
      </c>
      <c r="L293" s="31"/>
      <c r="M293" s="32" t="s">
        <v>124</v>
      </c>
      <c r="N293" s="32"/>
      <c r="O293" s="31">
        <v>31</v>
      </c>
      <c r="P293" s="8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3"/>
      <c r="V293" s="33"/>
      <c r="W293" s="34" t="s">
        <v>69</v>
      </c>
      <c r="X293" s="773">
        <v>0</v>
      </c>
      <c r="Y293" s="774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440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87" t="s">
        <v>71</v>
      </c>
      <c r="Q294" s="788"/>
      <c r="R294" s="788"/>
      <c r="S294" s="788"/>
      <c r="T294" s="788"/>
      <c r="U294" s="788"/>
      <c r="V294" s="789"/>
      <c r="W294" s="36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87" t="s">
        <v>71</v>
      </c>
      <c r="Q295" s="788"/>
      <c r="R295" s="788"/>
      <c r="S295" s="788"/>
      <c r="T295" s="788"/>
      <c r="U295" s="788"/>
      <c r="V295" s="789"/>
      <c r="W295" s="36" t="s">
        <v>69</v>
      </c>
      <c r="X295" s="775">
        <f>IFERROR(SUM(X293:X293),"0")</f>
        <v>0</v>
      </c>
      <c r="Y295" s="775">
        <f>IFERROR(SUM(Y293:Y293),"0")</f>
        <v>0</v>
      </c>
      <c r="Z295" s="36"/>
      <c r="AA295" s="776"/>
      <c r="AB295" s="776"/>
      <c r="AC295" s="776"/>
    </row>
    <row r="296" spans="1:68" ht="16.5" hidden="1" customHeight="1" x14ac:dyDescent="0.25">
      <c r="A296" s="800" t="s">
        <v>504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66"/>
      <c r="AB296" s="766"/>
      <c r="AC296" s="766"/>
    </row>
    <row r="297" spans="1:68" ht="14.25" hidden="1" customHeight="1" x14ac:dyDescent="0.25">
      <c r="A297" s="808" t="s">
        <v>118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67"/>
      <c r="AB297" s="767"/>
      <c r="AC297" s="767"/>
    </row>
    <row r="298" spans="1:68" ht="27" hidden="1" customHeight="1" x14ac:dyDescent="0.25">
      <c r="A298" s="53" t="s">
        <v>505</v>
      </c>
      <c r="B298" s="53" t="s">
        <v>506</v>
      </c>
      <c r="C298" s="30">
        <v>4301011223</v>
      </c>
      <c r="D298" s="784">
        <v>4607091383423</v>
      </c>
      <c r="E298" s="785"/>
      <c r="F298" s="772">
        <v>1.35</v>
      </c>
      <c r="G298" s="31">
        <v>8</v>
      </c>
      <c r="H298" s="772">
        <v>10.8</v>
      </c>
      <c r="I298" s="772">
        <v>11.375999999999999</v>
      </c>
      <c r="J298" s="31">
        <v>56</v>
      </c>
      <c r="K298" s="31" t="s">
        <v>121</v>
      </c>
      <c r="L298" s="31"/>
      <c r="M298" s="32" t="s">
        <v>80</v>
      </c>
      <c r="N298" s="32"/>
      <c r="O298" s="31">
        <v>35</v>
      </c>
      <c r="P298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3"/>
      <c r="V298" s="33"/>
      <c r="W298" s="34" t="s">
        <v>69</v>
      </c>
      <c r="X298" s="773">
        <v>0</v>
      </c>
      <c r="Y298" s="774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125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507</v>
      </c>
      <c r="B299" s="53" t="s">
        <v>508</v>
      </c>
      <c r="C299" s="30">
        <v>4301011879</v>
      </c>
      <c r="D299" s="784">
        <v>4680115885691</v>
      </c>
      <c r="E299" s="785"/>
      <c r="F299" s="772">
        <v>1.35</v>
      </c>
      <c r="G299" s="31">
        <v>8</v>
      </c>
      <c r="H299" s="772">
        <v>10.8</v>
      </c>
      <c r="I299" s="772">
        <v>11.28</v>
      </c>
      <c r="J299" s="31">
        <v>56</v>
      </c>
      <c r="K299" s="31" t="s">
        <v>121</v>
      </c>
      <c r="L299" s="31"/>
      <c r="M299" s="32" t="s">
        <v>68</v>
      </c>
      <c r="N299" s="32"/>
      <c r="O299" s="31">
        <v>30</v>
      </c>
      <c r="P299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3"/>
      <c r="V299" s="33"/>
      <c r="W299" s="34" t="s">
        <v>69</v>
      </c>
      <c r="X299" s="773">
        <v>0</v>
      </c>
      <c r="Y299" s="774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509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510</v>
      </c>
      <c r="B300" s="53" t="s">
        <v>511</v>
      </c>
      <c r="C300" s="30">
        <v>4301011878</v>
      </c>
      <c r="D300" s="784">
        <v>4680115885660</v>
      </c>
      <c r="E300" s="785"/>
      <c r="F300" s="772">
        <v>1.35</v>
      </c>
      <c r="G300" s="31">
        <v>8</v>
      </c>
      <c r="H300" s="772">
        <v>10.8</v>
      </c>
      <c r="I300" s="772">
        <v>11.28</v>
      </c>
      <c r="J300" s="31">
        <v>56</v>
      </c>
      <c r="K300" s="31" t="s">
        <v>121</v>
      </c>
      <c r="L300" s="31"/>
      <c r="M300" s="32" t="s">
        <v>68</v>
      </c>
      <c r="N300" s="32"/>
      <c r="O300" s="31">
        <v>35</v>
      </c>
      <c r="P300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3"/>
      <c r="V300" s="33"/>
      <c r="W300" s="34" t="s">
        <v>69</v>
      </c>
      <c r="X300" s="773">
        <v>0</v>
      </c>
      <c r="Y300" s="774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512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87" t="s">
        <v>71</v>
      </c>
      <c r="Q301" s="788"/>
      <c r="R301" s="788"/>
      <c r="S301" s="788"/>
      <c r="T301" s="788"/>
      <c r="U301" s="788"/>
      <c r="V301" s="789"/>
      <c r="W301" s="36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87" t="s">
        <v>71</v>
      </c>
      <c r="Q302" s="788"/>
      <c r="R302" s="788"/>
      <c r="S302" s="788"/>
      <c r="T302" s="788"/>
      <c r="U302" s="788"/>
      <c r="V302" s="789"/>
      <c r="W302" s="36" t="s">
        <v>69</v>
      </c>
      <c r="X302" s="775">
        <f>IFERROR(SUM(X298:X300),"0")</f>
        <v>0</v>
      </c>
      <c r="Y302" s="775">
        <f>IFERROR(SUM(Y298:Y300),"0")</f>
        <v>0</v>
      </c>
      <c r="Z302" s="36"/>
      <c r="AA302" s="776"/>
      <c r="AB302" s="776"/>
      <c r="AC302" s="776"/>
    </row>
    <row r="303" spans="1:68" ht="16.5" hidden="1" customHeight="1" x14ac:dyDescent="0.25">
      <c r="A303" s="800" t="s">
        <v>513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66"/>
      <c r="AB303" s="766"/>
      <c r="AC303" s="766"/>
    </row>
    <row r="304" spans="1:68" ht="14.25" hidden="1" customHeight="1" x14ac:dyDescent="0.25">
      <c r="A304" s="808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67"/>
      <c r="AB304" s="767"/>
      <c r="AC304" s="767"/>
    </row>
    <row r="305" spans="1:68" ht="37.5" hidden="1" customHeight="1" x14ac:dyDescent="0.25">
      <c r="A305" s="53" t="s">
        <v>514</v>
      </c>
      <c r="B305" s="53" t="s">
        <v>515</v>
      </c>
      <c r="C305" s="30">
        <v>4301051409</v>
      </c>
      <c r="D305" s="784">
        <v>4680115881556</v>
      </c>
      <c r="E305" s="785"/>
      <c r="F305" s="772">
        <v>1</v>
      </c>
      <c r="G305" s="31">
        <v>4</v>
      </c>
      <c r="H305" s="772">
        <v>4</v>
      </c>
      <c r="I305" s="772">
        <v>4.4080000000000004</v>
      </c>
      <c r="J305" s="31">
        <v>104</v>
      </c>
      <c r="K305" s="31" t="s">
        <v>121</v>
      </c>
      <c r="L305" s="31"/>
      <c r="M305" s="32" t="s">
        <v>80</v>
      </c>
      <c r="N305" s="32"/>
      <c r="O305" s="31">
        <v>45</v>
      </c>
      <c r="P305" s="10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3"/>
      <c r="V305" s="33"/>
      <c r="W305" s="34" t="s">
        <v>69</v>
      </c>
      <c r="X305" s="773">
        <v>0</v>
      </c>
      <c r="Y305" s="774">
        <f t="shared" ref="Y305:Y310" si="66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516</v>
      </c>
      <c r="AG305" s="63"/>
      <c r="AJ305" s="66"/>
      <c r="AK305" s="66">
        <v>0</v>
      </c>
      <c r="BB305" s="386" t="s">
        <v>1</v>
      </c>
      <c r="BM305" s="63">
        <f t="shared" ref="BM305:BM310" si="67">IFERROR(X305*I305/H305,"0")</f>
        <v>0</v>
      </c>
      <c r="BN305" s="63">
        <f t="shared" ref="BN305:BN310" si="68">IFERROR(Y305*I305/H305,"0")</f>
        <v>0</v>
      </c>
      <c r="BO305" s="63">
        <f t="shared" ref="BO305:BO310" si="69">IFERROR(1/J305*(X305/H305),"0")</f>
        <v>0</v>
      </c>
      <c r="BP305" s="63">
        <f t="shared" ref="BP305:BP310" si="70">IFERROR(1/J305*(Y305/H305),"0")</f>
        <v>0</v>
      </c>
    </row>
    <row r="306" spans="1:68" ht="37.5" hidden="1" customHeight="1" x14ac:dyDescent="0.25">
      <c r="A306" s="53" t="s">
        <v>517</v>
      </c>
      <c r="B306" s="53" t="s">
        <v>518</v>
      </c>
      <c r="C306" s="30">
        <v>4301051506</v>
      </c>
      <c r="D306" s="784">
        <v>4680115881037</v>
      </c>
      <c r="E306" s="785"/>
      <c r="F306" s="772">
        <v>0.84</v>
      </c>
      <c r="G306" s="31">
        <v>4</v>
      </c>
      <c r="H306" s="772">
        <v>3.36</v>
      </c>
      <c r="I306" s="772">
        <v>3.6179999999999999</v>
      </c>
      <c r="J306" s="31">
        <v>132</v>
      </c>
      <c r="K306" s="31" t="s">
        <v>76</v>
      </c>
      <c r="L306" s="31"/>
      <c r="M306" s="32" t="s">
        <v>68</v>
      </c>
      <c r="N306" s="32"/>
      <c r="O306" s="31">
        <v>40</v>
      </c>
      <c r="P306" s="99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3"/>
      <c r="V306" s="33"/>
      <c r="W306" s="34" t="s">
        <v>69</v>
      </c>
      <c r="X306" s="773">
        <v>0</v>
      </c>
      <c r="Y306" s="774">
        <f t="shared" si="66"/>
        <v>0</v>
      </c>
      <c r="Z306" s="35" t="str">
        <f>IFERROR(IF(Y306=0,"",ROUNDUP(Y306/H306,0)*0.00902),"")</f>
        <v/>
      </c>
      <c r="AA306" s="55"/>
      <c r="AB306" s="56"/>
      <c r="AC306" s="387" t="s">
        <v>519</v>
      </c>
      <c r="AG306" s="63"/>
      <c r="AJ306" s="66"/>
      <c r="AK306" s="66">
        <v>0</v>
      </c>
      <c r="BB306" s="388" t="s">
        <v>1</v>
      </c>
      <c r="BM306" s="63">
        <f t="shared" si="67"/>
        <v>0</v>
      </c>
      <c r="BN306" s="63">
        <f t="shared" si="68"/>
        <v>0</v>
      </c>
      <c r="BO306" s="63">
        <f t="shared" si="69"/>
        <v>0</v>
      </c>
      <c r="BP306" s="63">
        <f t="shared" si="70"/>
        <v>0</v>
      </c>
    </row>
    <row r="307" spans="1:68" ht="37.5" hidden="1" customHeight="1" x14ac:dyDescent="0.25">
      <c r="A307" s="53" t="s">
        <v>520</v>
      </c>
      <c r="B307" s="53" t="s">
        <v>521</v>
      </c>
      <c r="C307" s="30">
        <v>4301051893</v>
      </c>
      <c r="D307" s="784">
        <v>4680115886186</v>
      </c>
      <c r="E307" s="785"/>
      <c r="F307" s="772">
        <v>0.3</v>
      </c>
      <c r="G307" s="31">
        <v>6</v>
      </c>
      <c r="H307" s="772">
        <v>1.8</v>
      </c>
      <c r="I307" s="772">
        <v>1.98</v>
      </c>
      <c r="J307" s="31">
        <v>182</v>
      </c>
      <c r="K307" s="31" t="s">
        <v>186</v>
      </c>
      <c r="L307" s="31"/>
      <c r="M307" s="32" t="s">
        <v>80</v>
      </c>
      <c r="N307" s="32"/>
      <c r="O307" s="31">
        <v>45</v>
      </c>
      <c r="P307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3"/>
      <c r="V307" s="33"/>
      <c r="W307" s="34" t="s">
        <v>69</v>
      </c>
      <c r="X307" s="773">
        <v>0</v>
      </c>
      <c r="Y307" s="774">
        <f t="shared" si="66"/>
        <v>0</v>
      </c>
      <c r="Z307" s="35" t="str">
        <f>IFERROR(IF(Y307=0,"",ROUNDUP(Y307/H307,0)*0.00651),"")</f>
        <v/>
      </c>
      <c r="AA307" s="55"/>
      <c r="AB307" s="56"/>
      <c r="AC307" s="389" t="s">
        <v>516</v>
      </c>
      <c r="AG307" s="63"/>
      <c r="AJ307" s="66"/>
      <c r="AK307" s="66">
        <v>0</v>
      </c>
      <c r="BB307" s="390" t="s">
        <v>1</v>
      </c>
      <c r="BM307" s="63">
        <f t="shared" si="67"/>
        <v>0</v>
      </c>
      <c r="BN307" s="63">
        <f t="shared" si="68"/>
        <v>0</v>
      </c>
      <c r="BO307" s="63">
        <f t="shared" si="69"/>
        <v>0</v>
      </c>
      <c r="BP307" s="63">
        <f t="shared" si="70"/>
        <v>0</v>
      </c>
    </row>
    <row r="308" spans="1:68" ht="27" hidden="1" customHeight="1" x14ac:dyDescent="0.25">
      <c r="A308" s="53" t="s">
        <v>522</v>
      </c>
      <c r="B308" s="53" t="s">
        <v>523</v>
      </c>
      <c r="C308" s="30">
        <v>4301051487</v>
      </c>
      <c r="D308" s="784">
        <v>4680115881228</v>
      </c>
      <c r="E308" s="785"/>
      <c r="F308" s="772">
        <v>0.4</v>
      </c>
      <c r="G308" s="31">
        <v>6</v>
      </c>
      <c r="H308" s="772">
        <v>2.4</v>
      </c>
      <c r="I308" s="772">
        <v>2.6720000000000002</v>
      </c>
      <c r="J308" s="31">
        <v>156</v>
      </c>
      <c r="K308" s="31" t="s">
        <v>76</v>
      </c>
      <c r="L308" s="31"/>
      <c r="M308" s="32" t="s">
        <v>68</v>
      </c>
      <c r="N308" s="32"/>
      <c r="O308" s="31">
        <v>40</v>
      </c>
      <c r="P308" s="10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3"/>
      <c r="V308" s="33"/>
      <c r="W308" s="34" t="s">
        <v>69</v>
      </c>
      <c r="X308" s="773">
        <v>0</v>
      </c>
      <c r="Y308" s="774">
        <f t="shared" si="66"/>
        <v>0</v>
      </c>
      <c r="Z308" s="35" t="str">
        <f>IFERROR(IF(Y308=0,"",ROUNDUP(Y308/H308,0)*0.00753),"")</f>
        <v/>
      </c>
      <c r="AA308" s="55"/>
      <c r="AB308" s="56"/>
      <c r="AC308" s="391" t="s">
        <v>519</v>
      </c>
      <c r="AG308" s="63"/>
      <c r="AJ308" s="66"/>
      <c r="AK308" s="66">
        <v>0</v>
      </c>
      <c r="BB308" s="392" t="s">
        <v>1</v>
      </c>
      <c r="BM308" s="63">
        <f t="shared" si="67"/>
        <v>0</v>
      </c>
      <c r="BN308" s="63">
        <f t="shared" si="68"/>
        <v>0</v>
      </c>
      <c r="BO308" s="63">
        <f t="shared" si="69"/>
        <v>0</v>
      </c>
      <c r="BP308" s="63">
        <f t="shared" si="70"/>
        <v>0</v>
      </c>
    </row>
    <row r="309" spans="1:68" ht="37.5" hidden="1" customHeight="1" x14ac:dyDescent="0.25">
      <c r="A309" s="53" t="s">
        <v>524</v>
      </c>
      <c r="B309" s="53" t="s">
        <v>525</v>
      </c>
      <c r="C309" s="30">
        <v>4301051384</v>
      </c>
      <c r="D309" s="784">
        <v>4680115881211</v>
      </c>
      <c r="E309" s="785"/>
      <c r="F309" s="772">
        <v>0.4</v>
      </c>
      <c r="G309" s="31">
        <v>6</v>
      </c>
      <c r="H309" s="772">
        <v>2.4</v>
      </c>
      <c r="I309" s="772">
        <v>2.6</v>
      </c>
      <c r="J309" s="31">
        <v>156</v>
      </c>
      <c r="K309" s="31" t="s">
        <v>76</v>
      </c>
      <c r="L309" s="31" t="s">
        <v>133</v>
      </c>
      <c r="M309" s="32" t="s">
        <v>68</v>
      </c>
      <c r="N309" s="32"/>
      <c r="O309" s="31">
        <v>45</v>
      </c>
      <c r="P309" s="10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3"/>
      <c r="V309" s="33"/>
      <c r="W309" s="34" t="s">
        <v>69</v>
      </c>
      <c r="X309" s="773">
        <v>0</v>
      </c>
      <c r="Y309" s="774">
        <f t="shared" si="66"/>
        <v>0</v>
      </c>
      <c r="Z309" s="35" t="str">
        <f>IFERROR(IF(Y309=0,"",ROUNDUP(Y309/H309,0)*0.00753),"")</f>
        <v/>
      </c>
      <c r="AA309" s="55"/>
      <c r="AB309" s="56"/>
      <c r="AC309" s="393" t="s">
        <v>516</v>
      </c>
      <c r="AG309" s="63"/>
      <c r="AJ309" s="66" t="s">
        <v>134</v>
      </c>
      <c r="AK309" s="66">
        <v>28.8</v>
      </c>
      <c r="BB309" s="394" t="s">
        <v>1</v>
      </c>
      <c r="BM309" s="63">
        <f t="shared" si="67"/>
        <v>0</v>
      </c>
      <c r="BN309" s="63">
        <f t="shared" si="68"/>
        <v>0</v>
      </c>
      <c r="BO309" s="63">
        <f t="shared" si="69"/>
        <v>0</v>
      </c>
      <c r="BP309" s="63">
        <f t="shared" si="70"/>
        <v>0</v>
      </c>
    </row>
    <row r="310" spans="1:68" ht="37.5" hidden="1" customHeight="1" x14ac:dyDescent="0.25">
      <c r="A310" s="53" t="s">
        <v>526</v>
      </c>
      <c r="B310" s="53" t="s">
        <v>527</v>
      </c>
      <c r="C310" s="30">
        <v>4301051378</v>
      </c>
      <c r="D310" s="784">
        <v>4680115881020</v>
      </c>
      <c r="E310" s="785"/>
      <c r="F310" s="772">
        <v>0.84</v>
      </c>
      <c r="G310" s="31">
        <v>4</v>
      </c>
      <c r="H310" s="772">
        <v>3.36</v>
      </c>
      <c r="I310" s="772">
        <v>3.57</v>
      </c>
      <c r="J310" s="31">
        <v>120</v>
      </c>
      <c r="K310" s="31" t="s">
        <v>76</v>
      </c>
      <c r="L310" s="31"/>
      <c r="M310" s="32" t="s">
        <v>68</v>
      </c>
      <c r="N310" s="32"/>
      <c r="O310" s="31">
        <v>45</v>
      </c>
      <c r="P310" s="105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3"/>
      <c r="V310" s="33"/>
      <c r="W310" s="34" t="s">
        <v>69</v>
      </c>
      <c r="X310" s="773">
        <v>0</v>
      </c>
      <c r="Y310" s="774">
        <f t="shared" si="66"/>
        <v>0</v>
      </c>
      <c r="Z310" s="35" t="str">
        <f>IFERROR(IF(Y310=0,"",ROUNDUP(Y310/H310,0)*0.00937),"")</f>
        <v/>
      </c>
      <c r="AA310" s="55"/>
      <c r="AB310" s="56"/>
      <c r="AC310" s="395" t="s">
        <v>528</v>
      </c>
      <c r="AG310" s="63"/>
      <c r="AJ310" s="66"/>
      <c r="AK310" s="66">
        <v>0</v>
      </c>
      <c r="BB310" s="396" t="s">
        <v>1</v>
      </c>
      <c r="BM310" s="63">
        <f t="shared" si="67"/>
        <v>0</v>
      </c>
      <c r="BN310" s="63">
        <f t="shared" si="68"/>
        <v>0</v>
      </c>
      <c r="BO310" s="63">
        <f t="shared" si="69"/>
        <v>0</v>
      </c>
      <c r="BP310" s="63">
        <f t="shared" si="70"/>
        <v>0</v>
      </c>
    </row>
    <row r="311" spans="1:68" hidden="1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87" t="s">
        <v>71</v>
      </c>
      <c r="Q311" s="788"/>
      <c r="R311" s="788"/>
      <c r="S311" s="788"/>
      <c r="T311" s="788"/>
      <c r="U311" s="788"/>
      <c r="V311" s="789"/>
      <c r="W311" s="36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87" t="s">
        <v>71</v>
      </c>
      <c r="Q312" s="788"/>
      <c r="R312" s="788"/>
      <c r="S312" s="788"/>
      <c r="T312" s="788"/>
      <c r="U312" s="788"/>
      <c r="V312" s="789"/>
      <c r="W312" s="36" t="s">
        <v>69</v>
      </c>
      <c r="X312" s="775">
        <f>IFERROR(SUM(X305:X310),"0")</f>
        <v>0</v>
      </c>
      <c r="Y312" s="775">
        <f>IFERROR(SUM(Y305:Y310),"0")</f>
        <v>0</v>
      </c>
      <c r="Z312" s="36"/>
      <c r="AA312" s="776"/>
      <c r="AB312" s="776"/>
      <c r="AC312" s="776"/>
    </row>
    <row r="313" spans="1:68" ht="16.5" hidden="1" customHeight="1" x14ac:dyDescent="0.25">
      <c r="A313" s="800" t="s">
        <v>529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66"/>
      <c r="AB313" s="766"/>
      <c r="AC313" s="766"/>
    </row>
    <row r="314" spans="1:68" ht="14.25" hidden="1" customHeight="1" x14ac:dyDescent="0.25">
      <c r="A314" s="808" t="s">
        <v>118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67"/>
      <c r="AB314" s="767"/>
      <c r="AC314" s="767"/>
    </row>
    <row r="315" spans="1:68" ht="27" hidden="1" customHeight="1" x14ac:dyDescent="0.25">
      <c r="A315" s="53" t="s">
        <v>530</v>
      </c>
      <c r="B315" s="53" t="s">
        <v>531</v>
      </c>
      <c r="C315" s="30">
        <v>4301011306</v>
      </c>
      <c r="D315" s="784">
        <v>4607091389296</v>
      </c>
      <c r="E315" s="785"/>
      <c r="F315" s="772">
        <v>0.4</v>
      </c>
      <c r="G315" s="31">
        <v>10</v>
      </c>
      <c r="H315" s="772">
        <v>4</v>
      </c>
      <c r="I315" s="772">
        <v>4.21</v>
      </c>
      <c r="J315" s="31">
        <v>132</v>
      </c>
      <c r="K315" s="31" t="s">
        <v>76</v>
      </c>
      <c r="L315" s="31"/>
      <c r="M315" s="32" t="s">
        <v>80</v>
      </c>
      <c r="N315" s="32"/>
      <c r="O315" s="31">
        <v>45</v>
      </c>
      <c r="P315" s="121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3"/>
      <c r="V315" s="33"/>
      <c r="W315" s="34" t="s">
        <v>69</v>
      </c>
      <c r="X315" s="773">
        <v>0</v>
      </c>
      <c r="Y315" s="774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532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87" t="s">
        <v>71</v>
      </c>
      <c r="Q316" s="788"/>
      <c r="R316" s="788"/>
      <c r="S316" s="788"/>
      <c r="T316" s="788"/>
      <c r="U316" s="788"/>
      <c r="V316" s="789"/>
      <c r="W316" s="36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87" t="s">
        <v>71</v>
      </c>
      <c r="Q317" s="788"/>
      <c r="R317" s="788"/>
      <c r="S317" s="788"/>
      <c r="T317" s="788"/>
      <c r="U317" s="788"/>
      <c r="V317" s="789"/>
      <c r="W317" s="36" t="s">
        <v>69</v>
      </c>
      <c r="X317" s="775">
        <f>IFERROR(SUM(X315:X315),"0")</f>
        <v>0</v>
      </c>
      <c r="Y317" s="775">
        <f>IFERROR(SUM(Y315:Y315),"0")</f>
        <v>0</v>
      </c>
      <c r="Z317" s="36"/>
      <c r="AA317" s="776"/>
      <c r="AB317" s="776"/>
      <c r="AC317" s="776"/>
    </row>
    <row r="318" spans="1:68" ht="14.25" hidden="1" customHeight="1" x14ac:dyDescent="0.25">
      <c r="A318" s="808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67"/>
      <c r="AB318" s="767"/>
      <c r="AC318" s="767"/>
    </row>
    <row r="319" spans="1:68" ht="27" hidden="1" customHeight="1" x14ac:dyDescent="0.25">
      <c r="A319" s="53" t="s">
        <v>533</v>
      </c>
      <c r="B319" s="53" t="s">
        <v>534</v>
      </c>
      <c r="C319" s="30">
        <v>4301031163</v>
      </c>
      <c r="D319" s="784">
        <v>4680115880344</v>
      </c>
      <c r="E319" s="785"/>
      <c r="F319" s="772">
        <v>0.28000000000000003</v>
      </c>
      <c r="G319" s="31">
        <v>6</v>
      </c>
      <c r="H319" s="772">
        <v>1.68</v>
      </c>
      <c r="I319" s="772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5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3"/>
      <c r="V319" s="33"/>
      <c r="W319" s="34" t="s">
        <v>69</v>
      </c>
      <c r="X319" s="773">
        <v>0</v>
      </c>
      <c r="Y319" s="774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535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87" t="s">
        <v>71</v>
      </c>
      <c r="Q320" s="788"/>
      <c r="R320" s="788"/>
      <c r="S320" s="788"/>
      <c r="T320" s="788"/>
      <c r="U320" s="788"/>
      <c r="V320" s="789"/>
      <c r="W320" s="36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87" t="s">
        <v>71</v>
      </c>
      <c r="Q321" s="788"/>
      <c r="R321" s="788"/>
      <c r="S321" s="788"/>
      <c r="T321" s="788"/>
      <c r="U321" s="788"/>
      <c r="V321" s="789"/>
      <c r="W321" s="36" t="s">
        <v>69</v>
      </c>
      <c r="X321" s="775">
        <f>IFERROR(SUM(X319:X319),"0")</f>
        <v>0</v>
      </c>
      <c r="Y321" s="775">
        <f>IFERROR(SUM(Y319:Y319),"0")</f>
        <v>0</v>
      </c>
      <c r="Z321" s="36"/>
      <c r="AA321" s="776"/>
      <c r="AB321" s="776"/>
      <c r="AC321" s="776"/>
    </row>
    <row r="322" spans="1:68" ht="14.25" hidden="1" customHeight="1" x14ac:dyDescent="0.25">
      <c r="A322" s="808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67"/>
      <c r="AB322" s="767"/>
      <c r="AC322" s="767"/>
    </row>
    <row r="323" spans="1:68" ht="37.5" hidden="1" customHeight="1" x14ac:dyDescent="0.25">
      <c r="A323" s="53" t="s">
        <v>536</v>
      </c>
      <c r="B323" s="53" t="s">
        <v>537</v>
      </c>
      <c r="C323" s="30">
        <v>4301051731</v>
      </c>
      <c r="D323" s="784">
        <v>4680115884618</v>
      </c>
      <c r="E323" s="785"/>
      <c r="F323" s="772">
        <v>0.6</v>
      </c>
      <c r="G323" s="31">
        <v>6</v>
      </c>
      <c r="H323" s="772">
        <v>3.6</v>
      </c>
      <c r="I323" s="772">
        <v>3.81</v>
      </c>
      <c r="J323" s="31">
        <v>132</v>
      </c>
      <c r="K323" s="31" t="s">
        <v>76</v>
      </c>
      <c r="L323" s="31"/>
      <c r="M323" s="32" t="s">
        <v>68</v>
      </c>
      <c r="N323" s="32"/>
      <c r="O323" s="31">
        <v>45</v>
      </c>
      <c r="P323" s="9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3"/>
      <c r="V323" s="33"/>
      <c r="W323" s="34" t="s">
        <v>69</v>
      </c>
      <c r="X323" s="773">
        <v>0</v>
      </c>
      <c r="Y323" s="774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538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87" t="s">
        <v>71</v>
      </c>
      <c r="Q324" s="788"/>
      <c r="R324" s="788"/>
      <c r="S324" s="788"/>
      <c r="T324" s="788"/>
      <c r="U324" s="788"/>
      <c r="V324" s="789"/>
      <c r="W324" s="36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87" t="s">
        <v>71</v>
      </c>
      <c r="Q325" s="788"/>
      <c r="R325" s="788"/>
      <c r="S325" s="788"/>
      <c r="T325" s="788"/>
      <c r="U325" s="788"/>
      <c r="V325" s="789"/>
      <c r="W325" s="36" t="s">
        <v>69</v>
      </c>
      <c r="X325" s="775">
        <f>IFERROR(SUM(X323:X323),"0")</f>
        <v>0</v>
      </c>
      <c r="Y325" s="775">
        <f>IFERROR(SUM(Y323:Y323),"0")</f>
        <v>0</v>
      </c>
      <c r="Z325" s="36"/>
      <c r="AA325" s="776"/>
      <c r="AB325" s="776"/>
      <c r="AC325" s="776"/>
    </row>
    <row r="326" spans="1:68" ht="16.5" hidden="1" customHeight="1" x14ac:dyDescent="0.25">
      <c r="A326" s="800" t="s">
        <v>539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66"/>
      <c r="AB326" s="766"/>
      <c r="AC326" s="766"/>
    </row>
    <row r="327" spans="1:68" ht="14.25" hidden="1" customHeight="1" x14ac:dyDescent="0.25">
      <c r="A327" s="808" t="s">
        <v>118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67"/>
      <c r="AB327" s="767"/>
      <c r="AC327" s="767"/>
    </row>
    <row r="328" spans="1:68" ht="27" hidden="1" customHeight="1" x14ac:dyDescent="0.25">
      <c r="A328" s="53" t="s">
        <v>540</v>
      </c>
      <c r="B328" s="53" t="s">
        <v>541</v>
      </c>
      <c r="C328" s="30">
        <v>4301011353</v>
      </c>
      <c r="D328" s="784">
        <v>4607091389807</v>
      </c>
      <c r="E328" s="785"/>
      <c r="F328" s="772">
        <v>0.4</v>
      </c>
      <c r="G328" s="31">
        <v>10</v>
      </c>
      <c r="H328" s="772">
        <v>4</v>
      </c>
      <c r="I328" s="772">
        <v>4.21</v>
      </c>
      <c r="J328" s="31">
        <v>132</v>
      </c>
      <c r="K328" s="31" t="s">
        <v>76</v>
      </c>
      <c r="L328" s="31"/>
      <c r="M328" s="32" t="s">
        <v>124</v>
      </c>
      <c r="N328" s="32"/>
      <c r="O328" s="31">
        <v>55</v>
      </c>
      <c r="P328" s="12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3"/>
      <c r="V328" s="33"/>
      <c r="W328" s="34" t="s">
        <v>69</v>
      </c>
      <c r="X328" s="773">
        <v>0</v>
      </c>
      <c r="Y328" s="774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542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87" t="s">
        <v>71</v>
      </c>
      <c r="Q329" s="788"/>
      <c r="R329" s="788"/>
      <c r="S329" s="788"/>
      <c r="T329" s="788"/>
      <c r="U329" s="788"/>
      <c r="V329" s="789"/>
      <c r="W329" s="36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87" t="s">
        <v>71</v>
      </c>
      <c r="Q330" s="788"/>
      <c r="R330" s="788"/>
      <c r="S330" s="788"/>
      <c r="T330" s="788"/>
      <c r="U330" s="788"/>
      <c r="V330" s="789"/>
      <c r="W330" s="36" t="s">
        <v>69</v>
      </c>
      <c r="X330" s="775">
        <f>IFERROR(SUM(X328:X328),"0")</f>
        <v>0</v>
      </c>
      <c r="Y330" s="775">
        <f>IFERROR(SUM(Y328:Y328),"0")</f>
        <v>0</v>
      </c>
      <c r="Z330" s="36"/>
      <c r="AA330" s="776"/>
      <c r="AB330" s="776"/>
      <c r="AC330" s="776"/>
    </row>
    <row r="331" spans="1:68" ht="14.25" hidden="1" customHeight="1" x14ac:dyDescent="0.25">
      <c r="A331" s="808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67"/>
      <c r="AB331" s="767"/>
      <c r="AC331" s="767"/>
    </row>
    <row r="332" spans="1:68" ht="27" hidden="1" customHeight="1" x14ac:dyDescent="0.25">
      <c r="A332" s="53" t="s">
        <v>543</v>
      </c>
      <c r="B332" s="53" t="s">
        <v>544</v>
      </c>
      <c r="C332" s="30">
        <v>4301031164</v>
      </c>
      <c r="D332" s="784">
        <v>4680115880481</v>
      </c>
      <c r="E332" s="785"/>
      <c r="F332" s="772">
        <v>0.28000000000000003</v>
      </c>
      <c r="G332" s="31">
        <v>6</v>
      </c>
      <c r="H332" s="772">
        <v>1.68</v>
      </c>
      <c r="I332" s="772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3"/>
      <c r="V332" s="33"/>
      <c r="W332" s="34" t="s">
        <v>69</v>
      </c>
      <c r="X332" s="773">
        <v>0</v>
      </c>
      <c r="Y332" s="774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545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87" t="s">
        <v>71</v>
      </c>
      <c r="Q333" s="788"/>
      <c r="R333" s="788"/>
      <c r="S333" s="788"/>
      <c r="T333" s="788"/>
      <c r="U333" s="788"/>
      <c r="V333" s="789"/>
      <c r="W333" s="36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87" t="s">
        <v>71</v>
      </c>
      <c r="Q334" s="788"/>
      <c r="R334" s="788"/>
      <c r="S334" s="788"/>
      <c r="T334" s="788"/>
      <c r="U334" s="788"/>
      <c r="V334" s="789"/>
      <c r="W334" s="36" t="s">
        <v>69</v>
      </c>
      <c r="X334" s="775">
        <f>IFERROR(SUM(X332:X332),"0")</f>
        <v>0</v>
      </c>
      <c r="Y334" s="775">
        <f>IFERROR(SUM(Y332:Y332),"0")</f>
        <v>0</v>
      </c>
      <c r="Z334" s="36"/>
      <c r="AA334" s="776"/>
      <c r="AB334" s="776"/>
      <c r="AC334" s="776"/>
    </row>
    <row r="335" spans="1:68" ht="14.25" hidden="1" customHeight="1" x14ac:dyDescent="0.25">
      <c r="A335" s="808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67"/>
      <c r="AB335" s="767"/>
      <c r="AC335" s="767"/>
    </row>
    <row r="336" spans="1:68" ht="27" hidden="1" customHeight="1" x14ac:dyDescent="0.25">
      <c r="A336" s="53" t="s">
        <v>546</v>
      </c>
      <c r="B336" s="53" t="s">
        <v>547</v>
      </c>
      <c r="C336" s="30">
        <v>4301051344</v>
      </c>
      <c r="D336" s="784">
        <v>4680115880412</v>
      </c>
      <c r="E336" s="785"/>
      <c r="F336" s="772">
        <v>0.33</v>
      </c>
      <c r="G336" s="31">
        <v>6</v>
      </c>
      <c r="H336" s="772">
        <v>1.98</v>
      </c>
      <c r="I336" s="772">
        <v>2.246</v>
      </c>
      <c r="J336" s="31">
        <v>156</v>
      </c>
      <c r="K336" s="31" t="s">
        <v>76</v>
      </c>
      <c r="L336" s="31"/>
      <c r="M336" s="32" t="s">
        <v>80</v>
      </c>
      <c r="N336" s="32"/>
      <c r="O336" s="31">
        <v>45</v>
      </c>
      <c r="P336" s="88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3"/>
      <c r="V336" s="33"/>
      <c r="W336" s="34" t="s">
        <v>69</v>
      </c>
      <c r="X336" s="773">
        <v>0</v>
      </c>
      <c r="Y336" s="774">
        <f>IFERROR(IF(X336="",0,CEILING((X336/$H336),1)*$H336),"")</f>
        <v>0</v>
      </c>
      <c r="Z336" s="35" t="str">
        <f>IFERROR(IF(Y336=0,"",ROUNDUP(Y336/H336,0)*0.00753),"")</f>
        <v/>
      </c>
      <c r="AA336" s="55"/>
      <c r="AB336" s="56"/>
      <c r="AC336" s="407" t="s">
        <v>548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549</v>
      </c>
      <c r="B337" s="53" t="s">
        <v>550</v>
      </c>
      <c r="C337" s="30">
        <v>4301051277</v>
      </c>
      <c r="D337" s="784">
        <v>4680115880511</v>
      </c>
      <c r="E337" s="785"/>
      <c r="F337" s="772">
        <v>0.33</v>
      </c>
      <c r="G337" s="31">
        <v>6</v>
      </c>
      <c r="H337" s="772">
        <v>1.98</v>
      </c>
      <c r="I337" s="772">
        <v>2.16</v>
      </c>
      <c r="J337" s="31">
        <v>182</v>
      </c>
      <c r="K337" s="31" t="s">
        <v>186</v>
      </c>
      <c r="L337" s="31"/>
      <c r="M337" s="32" t="s">
        <v>80</v>
      </c>
      <c r="N337" s="32"/>
      <c r="O337" s="31">
        <v>40</v>
      </c>
      <c r="P337" s="11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3"/>
      <c r="V337" s="33"/>
      <c r="W337" s="34" t="s">
        <v>69</v>
      </c>
      <c r="X337" s="773">
        <v>0</v>
      </c>
      <c r="Y337" s="774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551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87" t="s">
        <v>71</v>
      </c>
      <c r="Q338" s="788"/>
      <c r="R338" s="788"/>
      <c r="S338" s="788"/>
      <c r="T338" s="788"/>
      <c r="U338" s="788"/>
      <c r="V338" s="789"/>
      <c r="W338" s="36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87" t="s">
        <v>71</v>
      </c>
      <c r="Q339" s="788"/>
      <c r="R339" s="788"/>
      <c r="S339" s="788"/>
      <c r="T339" s="788"/>
      <c r="U339" s="788"/>
      <c r="V339" s="789"/>
      <c r="W339" s="36" t="s">
        <v>69</v>
      </c>
      <c r="X339" s="775">
        <f>IFERROR(SUM(X336:X337),"0")</f>
        <v>0</v>
      </c>
      <c r="Y339" s="775">
        <f>IFERROR(SUM(Y336:Y337),"0")</f>
        <v>0</v>
      </c>
      <c r="Z339" s="36"/>
      <c r="AA339" s="776"/>
      <c r="AB339" s="776"/>
      <c r="AC339" s="776"/>
    </row>
    <row r="340" spans="1:68" ht="16.5" hidden="1" customHeight="1" x14ac:dyDescent="0.25">
      <c r="A340" s="800" t="s">
        <v>552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66"/>
      <c r="AB340" s="766"/>
      <c r="AC340" s="766"/>
    </row>
    <row r="341" spans="1:68" ht="14.25" hidden="1" customHeight="1" x14ac:dyDescent="0.25">
      <c r="A341" s="808" t="s">
        <v>118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67"/>
      <c r="AB341" s="767"/>
      <c r="AC341" s="767"/>
    </row>
    <row r="342" spans="1:68" ht="27" hidden="1" customHeight="1" x14ac:dyDescent="0.25">
      <c r="A342" s="53" t="s">
        <v>553</v>
      </c>
      <c r="B342" s="53" t="s">
        <v>554</v>
      </c>
      <c r="C342" s="30">
        <v>4301011593</v>
      </c>
      <c r="D342" s="784">
        <v>4680115882973</v>
      </c>
      <c r="E342" s="785"/>
      <c r="F342" s="772">
        <v>0.7</v>
      </c>
      <c r="G342" s="31">
        <v>6</v>
      </c>
      <c r="H342" s="772">
        <v>4.2</v>
      </c>
      <c r="I342" s="772">
        <v>4.5599999999999996</v>
      </c>
      <c r="J342" s="31">
        <v>104</v>
      </c>
      <c r="K342" s="31" t="s">
        <v>121</v>
      </c>
      <c r="L342" s="31"/>
      <c r="M342" s="32" t="s">
        <v>124</v>
      </c>
      <c r="N342" s="32"/>
      <c r="O342" s="31">
        <v>55</v>
      </c>
      <c r="P342" s="8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3"/>
      <c r="V342" s="33"/>
      <c r="W342" s="34" t="s">
        <v>69</v>
      </c>
      <c r="X342" s="773">
        <v>0</v>
      </c>
      <c r="Y342" s="774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449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87" t="s">
        <v>71</v>
      </c>
      <c r="Q343" s="788"/>
      <c r="R343" s="788"/>
      <c r="S343" s="788"/>
      <c r="T343" s="788"/>
      <c r="U343" s="788"/>
      <c r="V343" s="789"/>
      <c r="W343" s="36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87" t="s">
        <v>71</v>
      </c>
      <c r="Q344" s="788"/>
      <c r="R344" s="788"/>
      <c r="S344" s="788"/>
      <c r="T344" s="788"/>
      <c r="U344" s="788"/>
      <c r="V344" s="789"/>
      <c r="W344" s="36" t="s">
        <v>69</v>
      </c>
      <c r="X344" s="775">
        <f>IFERROR(SUM(X342:X342),"0")</f>
        <v>0</v>
      </c>
      <c r="Y344" s="775">
        <f>IFERROR(SUM(Y342:Y342),"0")</f>
        <v>0</v>
      </c>
      <c r="Z344" s="36"/>
      <c r="AA344" s="776"/>
      <c r="AB344" s="776"/>
      <c r="AC344" s="776"/>
    </row>
    <row r="345" spans="1:68" ht="14.25" hidden="1" customHeight="1" x14ac:dyDescent="0.25">
      <c r="A345" s="808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67"/>
      <c r="AB345" s="767"/>
      <c r="AC345" s="767"/>
    </row>
    <row r="346" spans="1:68" ht="27" customHeight="1" x14ac:dyDescent="0.25">
      <c r="A346" s="53" t="s">
        <v>555</v>
      </c>
      <c r="B346" s="53" t="s">
        <v>556</v>
      </c>
      <c r="C346" s="30">
        <v>4301031305</v>
      </c>
      <c r="D346" s="784">
        <v>4607091389845</v>
      </c>
      <c r="E346" s="785"/>
      <c r="F346" s="772">
        <v>0.35</v>
      </c>
      <c r="G346" s="31">
        <v>6</v>
      </c>
      <c r="H346" s="772">
        <v>2.1</v>
      </c>
      <c r="I346" s="772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3"/>
      <c r="V346" s="33"/>
      <c r="W346" s="34" t="s">
        <v>69</v>
      </c>
      <c r="X346" s="773">
        <v>6.3</v>
      </c>
      <c r="Y346" s="774">
        <f>IFERROR(IF(X346="",0,CEILING((X346/$H346),1)*$H346),"")</f>
        <v>6.3000000000000007</v>
      </c>
      <c r="Z346" s="35">
        <f>IFERROR(IF(Y346=0,"",ROUNDUP(Y346/H346,0)*0.00502),"")</f>
        <v>1.506E-2</v>
      </c>
      <c r="AA346" s="55"/>
      <c r="AB346" s="56"/>
      <c r="AC346" s="413" t="s">
        <v>557</v>
      </c>
      <c r="AG346" s="63"/>
      <c r="AJ346" s="66"/>
      <c r="AK346" s="66">
        <v>0</v>
      </c>
      <c r="BB346" s="414" t="s">
        <v>1</v>
      </c>
      <c r="BM346" s="63">
        <f>IFERROR(X346*I346/H346,"0")</f>
        <v>6.6000000000000005</v>
      </c>
      <c r="BN346" s="63">
        <f>IFERROR(Y346*I346/H346,"0")</f>
        <v>6.6000000000000014</v>
      </c>
      <c r="BO346" s="63">
        <f>IFERROR(1/J346*(X346/H346),"0")</f>
        <v>1.2820512820512822E-2</v>
      </c>
      <c r="BP346" s="63">
        <f>IFERROR(1/J346*(Y346/H346),"0")</f>
        <v>1.2820512820512822E-2</v>
      </c>
    </row>
    <row r="347" spans="1:68" ht="27" hidden="1" customHeight="1" x14ac:dyDescent="0.25">
      <c r="A347" s="53" t="s">
        <v>558</v>
      </c>
      <c r="B347" s="53" t="s">
        <v>559</v>
      </c>
      <c r="C347" s="30">
        <v>4301031306</v>
      </c>
      <c r="D347" s="784">
        <v>4680115882881</v>
      </c>
      <c r="E347" s="785"/>
      <c r="F347" s="772">
        <v>0.28000000000000003</v>
      </c>
      <c r="G347" s="31">
        <v>6</v>
      </c>
      <c r="H347" s="772">
        <v>1.68</v>
      </c>
      <c r="I347" s="772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7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3"/>
      <c r="V347" s="33"/>
      <c r="W347" s="34" t="s">
        <v>69</v>
      </c>
      <c r="X347" s="773">
        <v>0</v>
      </c>
      <c r="Y347" s="774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557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87" t="s">
        <v>71</v>
      </c>
      <c r="Q348" s="788"/>
      <c r="R348" s="788"/>
      <c r="S348" s="788"/>
      <c r="T348" s="788"/>
      <c r="U348" s="788"/>
      <c r="V348" s="789"/>
      <c r="W348" s="36" t="s">
        <v>72</v>
      </c>
      <c r="X348" s="775">
        <f>IFERROR(X346/H346,"0")+IFERROR(X347/H347,"0")</f>
        <v>3</v>
      </c>
      <c r="Y348" s="775">
        <f>IFERROR(Y346/H346,"0")+IFERROR(Y347/H347,"0")</f>
        <v>3</v>
      </c>
      <c r="Z348" s="775">
        <f>IFERROR(IF(Z346="",0,Z346),"0")+IFERROR(IF(Z347="",0,Z347),"0")</f>
        <v>1.506E-2</v>
      </c>
      <c r="AA348" s="776"/>
      <c r="AB348" s="776"/>
      <c r="AC348" s="776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87" t="s">
        <v>71</v>
      </c>
      <c r="Q349" s="788"/>
      <c r="R349" s="788"/>
      <c r="S349" s="788"/>
      <c r="T349" s="788"/>
      <c r="U349" s="788"/>
      <c r="V349" s="789"/>
      <c r="W349" s="36" t="s">
        <v>69</v>
      </c>
      <c r="X349" s="775">
        <f>IFERROR(SUM(X346:X347),"0")</f>
        <v>6.3</v>
      </c>
      <c r="Y349" s="775">
        <f>IFERROR(SUM(Y346:Y347),"0")</f>
        <v>6.3000000000000007</v>
      </c>
      <c r="Z349" s="36"/>
      <c r="AA349" s="776"/>
      <c r="AB349" s="776"/>
      <c r="AC349" s="776"/>
    </row>
    <row r="350" spans="1:68" ht="14.25" hidden="1" customHeight="1" x14ac:dyDescent="0.25">
      <c r="A350" s="808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67"/>
      <c r="AB350" s="767"/>
      <c r="AC350" s="767"/>
    </row>
    <row r="351" spans="1:68" ht="37.5" hidden="1" customHeight="1" x14ac:dyDescent="0.25">
      <c r="A351" s="53" t="s">
        <v>560</v>
      </c>
      <c r="B351" s="53" t="s">
        <v>561</v>
      </c>
      <c r="C351" s="30">
        <v>4301051517</v>
      </c>
      <c r="D351" s="784">
        <v>4680115883390</v>
      </c>
      <c r="E351" s="785"/>
      <c r="F351" s="772">
        <v>0.3</v>
      </c>
      <c r="G351" s="31">
        <v>6</v>
      </c>
      <c r="H351" s="772">
        <v>1.8</v>
      </c>
      <c r="I351" s="772">
        <v>2</v>
      </c>
      <c r="J351" s="31">
        <v>156</v>
      </c>
      <c r="K351" s="31" t="s">
        <v>76</v>
      </c>
      <c r="L351" s="31"/>
      <c r="M351" s="32" t="s">
        <v>68</v>
      </c>
      <c r="N351" s="32"/>
      <c r="O351" s="31">
        <v>40</v>
      </c>
      <c r="P351" s="108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3"/>
      <c r="V351" s="33"/>
      <c r="W351" s="34" t="s">
        <v>69</v>
      </c>
      <c r="X351" s="773">
        <v>0</v>
      </c>
      <c r="Y351" s="774">
        <f>IFERROR(IF(X351="",0,CEILING((X351/$H351),1)*$H351),"")</f>
        <v>0</v>
      </c>
      <c r="Z351" s="35" t="str">
        <f>IFERROR(IF(Y351=0,"",ROUNDUP(Y351/H351,0)*0.00753),"")</f>
        <v/>
      </c>
      <c r="AA351" s="55"/>
      <c r="AB351" s="56"/>
      <c r="AC351" s="417" t="s">
        <v>562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87" t="s">
        <v>71</v>
      </c>
      <c r="Q352" s="788"/>
      <c r="R352" s="788"/>
      <c r="S352" s="788"/>
      <c r="T352" s="788"/>
      <c r="U352" s="788"/>
      <c r="V352" s="789"/>
      <c r="W352" s="36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87" t="s">
        <v>71</v>
      </c>
      <c r="Q353" s="788"/>
      <c r="R353" s="788"/>
      <c r="S353" s="788"/>
      <c r="T353" s="788"/>
      <c r="U353" s="788"/>
      <c r="V353" s="789"/>
      <c r="W353" s="36" t="s">
        <v>69</v>
      </c>
      <c r="X353" s="775">
        <f>IFERROR(SUM(X351:X351),"0")</f>
        <v>0</v>
      </c>
      <c r="Y353" s="775">
        <f>IFERROR(SUM(Y351:Y351),"0")</f>
        <v>0</v>
      </c>
      <c r="Z353" s="36"/>
      <c r="AA353" s="776"/>
      <c r="AB353" s="776"/>
      <c r="AC353" s="776"/>
    </row>
    <row r="354" spans="1:68" ht="16.5" hidden="1" customHeight="1" x14ac:dyDescent="0.25">
      <c r="A354" s="800" t="s">
        <v>563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66"/>
      <c r="AB354" s="766"/>
      <c r="AC354" s="766"/>
    </row>
    <row r="355" spans="1:68" ht="14.25" hidden="1" customHeight="1" x14ac:dyDescent="0.25">
      <c r="A355" s="808" t="s">
        <v>118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67"/>
      <c r="AB355" s="767"/>
      <c r="AC355" s="767"/>
    </row>
    <row r="356" spans="1:68" ht="27" customHeight="1" x14ac:dyDescent="0.25">
      <c r="A356" s="53" t="s">
        <v>564</v>
      </c>
      <c r="B356" s="53" t="s">
        <v>565</v>
      </c>
      <c r="C356" s="30">
        <v>4301012024</v>
      </c>
      <c r="D356" s="784">
        <v>4680115885615</v>
      </c>
      <c r="E356" s="785"/>
      <c r="F356" s="772">
        <v>1.35</v>
      </c>
      <c r="G356" s="31">
        <v>8</v>
      </c>
      <c r="H356" s="772">
        <v>10.8</v>
      </c>
      <c r="I356" s="772">
        <v>11.28</v>
      </c>
      <c r="J356" s="31">
        <v>56</v>
      </c>
      <c r="K356" s="31" t="s">
        <v>121</v>
      </c>
      <c r="L356" s="31"/>
      <c r="M356" s="32" t="s">
        <v>80</v>
      </c>
      <c r="N356" s="32"/>
      <c r="O356" s="31">
        <v>55</v>
      </c>
      <c r="P356" s="10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3"/>
      <c r="V356" s="33"/>
      <c r="W356" s="34" t="s">
        <v>69</v>
      </c>
      <c r="X356" s="773">
        <v>110</v>
      </c>
      <c r="Y356" s="774">
        <f t="shared" ref="Y356:Y364" si="71">IFERROR(IF(X356="",0,CEILING((X356/$H356),1)*$H356),"")</f>
        <v>118.80000000000001</v>
      </c>
      <c r="Z356" s="35">
        <f>IFERROR(IF(Y356=0,"",ROUNDUP(Y356/H356,0)*0.02175),"")</f>
        <v>0.23924999999999999</v>
      </c>
      <c r="AA356" s="55"/>
      <c r="AB356" s="56"/>
      <c r="AC356" s="419" t="s">
        <v>566</v>
      </c>
      <c r="AG356" s="63"/>
      <c r="AJ356" s="66"/>
      <c r="AK356" s="66">
        <v>0</v>
      </c>
      <c r="BB356" s="420" t="s">
        <v>1</v>
      </c>
      <c r="BM356" s="63">
        <f t="shared" ref="BM356:BM364" si="72">IFERROR(X356*I356/H356,"0")</f>
        <v>114.88888888888887</v>
      </c>
      <c r="BN356" s="63">
        <f t="shared" ref="BN356:BN364" si="73">IFERROR(Y356*I356/H356,"0")</f>
        <v>124.08</v>
      </c>
      <c r="BO356" s="63">
        <f t="shared" ref="BO356:BO364" si="74">IFERROR(1/J356*(X356/H356),"0")</f>
        <v>0.18187830687830686</v>
      </c>
      <c r="BP356" s="63">
        <f t="shared" ref="BP356:BP364" si="75">IFERROR(1/J356*(Y356/H356),"0")</f>
        <v>0.19642857142857142</v>
      </c>
    </row>
    <row r="357" spans="1:68" ht="27" customHeight="1" x14ac:dyDescent="0.25">
      <c r="A357" s="53" t="s">
        <v>567</v>
      </c>
      <c r="B357" s="53" t="s">
        <v>568</v>
      </c>
      <c r="C357" s="30">
        <v>4301012016</v>
      </c>
      <c r="D357" s="784">
        <v>4680115885554</v>
      </c>
      <c r="E357" s="785"/>
      <c r="F357" s="772">
        <v>1.35</v>
      </c>
      <c r="G357" s="31">
        <v>8</v>
      </c>
      <c r="H357" s="772">
        <v>10.8</v>
      </c>
      <c r="I357" s="772">
        <v>11.28</v>
      </c>
      <c r="J357" s="31">
        <v>56</v>
      </c>
      <c r="K357" s="31" t="s">
        <v>121</v>
      </c>
      <c r="L357" s="31" t="s">
        <v>149</v>
      </c>
      <c r="M357" s="32" t="s">
        <v>80</v>
      </c>
      <c r="N357" s="32"/>
      <c r="O357" s="31">
        <v>55</v>
      </c>
      <c r="P357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3"/>
      <c r="V357" s="33"/>
      <c r="W357" s="34" t="s">
        <v>69</v>
      </c>
      <c r="X357" s="773">
        <v>990</v>
      </c>
      <c r="Y357" s="774">
        <f t="shared" si="71"/>
        <v>993.6</v>
      </c>
      <c r="Z357" s="35">
        <f>IFERROR(IF(Y357=0,"",ROUNDUP(Y357/H357,0)*0.02175),"")</f>
        <v>2.0009999999999999</v>
      </c>
      <c r="AA357" s="55"/>
      <c r="AB357" s="56"/>
      <c r="AC357" s="421" t="s">
        <v>569</v>
      </c>
      <c r="AG357" s="63"/>
      <c r="AJ357" s="66" t="s">
        <v>151</v>
      </c>
      <c r="AK357" s="66">
        <v>604.79999999999995</v>
      </c>
      <c r="BB357" s="422" t="s">
        <v>1</v>
      </c>
      <c r="BM357" s="63">
        <f t="shared" si="72"/>
        <v>1033.9999999999998</v>
      </c>
      <c r="BN357" s="63">
        <f t="shared" si="73"/>
        <v>1037.7599999999998</v>
      </c>
      <c r="BO357" s="63">
        <f t="shared" si="74"/>
        <v>1.6369047619047616</v>
      </c>
      <c r="BP357" s="63">
        <f t="shared" si="75"/>
        <v>1.6428571428571428</v>
      </c>
    </row>
    <row r="358" spans="1:68" ht="27" hidden="1" customHeight="1" x14ac:dyDescent="0.25">
      <c r="A358" s="53" t="s">
        <v>567</v>
      </c>
      <c r="B358" s="53" t="s">
        <v>570</v>
      </c>
      <c r="C358" s="30">
        <v>4301011911</v>
      </c>
      <c r="D358" s="784">
        <v>4680115885554</v>
      </c>
      <c r="E358" s="785"/>
      <c r="F358" s="772">
        <v>1.35</v>
      </c>
      <c r="G358" s="31">
        <v>8</v>
      </c>
      <c r="H358" s="772">
        <v>10.8</v>
      </c>
      <c r="I358" s="772">
        <v>11.28</v>
      </c>
      <c r="J358" s="31">
        <v>48</v>
      </c>
      <c r="K358" s="31" t="s">
        <v>121</v>
      </c>
      <c r="L358" s="31"/>
      <c r="M358" s="32" t="s">
        <v>153</v>
      </c>
      <c r="N358" s="32"/>
      <c r="O358" s="31">
        <v>55</v>
      </c>
      <c r="P358" s="10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3"/>
      <c r="V358" s="33"/>
      <c r="W358" s="34" t="s">
        <v>69</v>
      </c>
      <c r="X358" s="773">
        <v>0</v>
      </c>
      <c r="Y358" s="774">
        <f t="shared" si="71"/>
        <v>0</v>
      </c>
      <c r="Z358" s="35" t="str">
        <f>IFERROR(IF(Y358=0,"",ROUNDUP(Y358/H358,0)*0.02039),"")</f>
        <v/>
      </c>
      <c r="AA358" s="55"/>
      <c r="AB358" s="56"/>
      <c r="AC358" s="423" t="s">
        <v>571</v>
      </c>
      <c r="AG358" s="63"/>
      <c r="AJ358" s="66"/>
      <c r="AK358" s="66">
        <v>0</v>
      </c>
      <c r="BB358" s="424" t="s">
        <v>1</v>
      </c>
      <c r="BM358" s="63">
        <f t="shared" si="72"/>
        <v>0</v>
      </c>
      <c r="BN358" s="63">
        <f t="shared" si="73"/>
        <v>0</v>
      </c>
      <c r="BO358" s="63">
        <f t="shared" si="74"/>
        <v>0</v>
      </c>
      <c r="BP358" s="63">
        <f t="shared" si="75"/>
        <v>0</v>
      </c>
    </row>
    <row r="359" spans="1:68" ht="37.5" customHeight="1" x14ac:dyDescent="0.25">
      <c r="A359" s="53" t="s">
        <v>572</v>
      </c>
      <c r="B359" s="53" t="s">
        <v>573</v>
      </c>
      <c r="C359" s="30">
        <v>4301011858</v>
      </c>
      <c r="D359" s="784">
        <v>4680115885646</v>
      </c>
      <c r="E359" s="785"/>
      <c r="F359" s="772">
        <v>1.35</v>
      </c>
      <c r="G359" s="31">
        <v>8</v>
      </c>
      <c r="H359" s="772">
        <v>10.8</v>
      </c>
      <c r="I359" s="772">
        <v>11.28</v>
      </c>
      <c r="J359" s="31">
        <v>56</v>
      </c>
      <c r="K359" s="31" t="s">
        <v>121</v>
      </c>
      <c r="L359" s="31"/>
      <c r="M359" s="32" t="s">
        <v>124</v>
      </c>
      <c r="N359" s="32"/>
      <c r="O359" s="31">
        <v>55</v>
      </c>
      <c r="P359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3"/>
      <c r="V359" s="33"/>
      <c r="W359" s="34" t="s">
        <v>69</v>
      </c>
      <c r="X359" s="773">
        <v>160</v>
      </c>
      <c r="Y359" s="774">
        <f t="shared" si="71"/>
        <v>162</v>
      </c>
      <c r="Z359" s="35">
        <f>IFERROR(IF(Y359=0,"",ROUNDUP(Y359/H359,0)*0.02175),"")</f>
        <v>0.32624999999999998</v>
      </c>
      <c r="AA359" s="55"/>
      <c r="AB359" s="56"/>
      <c r="AC359" s="425" t="s">
        <v>574</v>
      </c>
      <c r="AG359" s="63"/>
      <c r="AJ359" s="66"/>
      <c r="AK359" s="66">
        <v>0</v>
      </c>
      <c r="BB359" s="426" t="s">
        <v>1</v>
      </c>
      <c r="BM359" s="63">
        <f t="shared" si="72"/>
        <v>167.11111111111109</v>
      </c>
      <c r="BN359" s="63">
        <f t="shared" si="73"/>
        <v>169.2</v>
      </c>
      <c r="BO359" s="63">
        <f t="shared" si="74"/>
        <v>0.26455026455026448</v>
      </c>
      <c r="BP359" s="63">
        <f t="shared" si="75"/>
        <v>0.26785714285714279</v>
      </c>
    </row>
    <row r="360" spans="1:68" ht="27" customHeight="1" x14ac:dyDescent="0.25">
      <c r="A360" s="53" t="s">
        <v>575</v>
      </c>
      <c r="B360" s="53" t="s">
        <v>576</v>
      </c>
      <c r="C360" s="30">
        <v>4301011857</v>
      </c>
      <c r="D360" s="784">
        <v>4680115885622</v>
      </c>
      <c r="E360" s="785"/>
      <c r="F360" s="772">
        <v>0.4</v>
      </c>
      <c r="G360" s="31">
        <v>10</v>
      </c>
      <c r="H360" s="772">
        <v>4</v>
      </c>
      <c r="I360" s="772">
        <v>4.21</v>
      </c>
      <c r="J360" s="31">
        <v>132</v>
      </c>
      <c r="K360" s="31" t="s">
        <v>76</v>
      </c>
      <c r="L360" s="31"/>
      <c r="M360" s="32" t="s">
        <v>124</v>
      </c>
      <c r="N360" s="32"/>
      <c r="O360" s="31">
        <v>55</v>
      </c>
      <c r="P360" s="7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3"/>
      <c r="V360" s="33"/>
      <c r="W360" s="34" t="s">
        <v>69</v>
      </c>
      <c r="X360" s="773">
        <v>36</v>
      </c>
      <c r="Y360" s="774">
        <f t="shared" si="71"/>
        <v>36</v>
      </c>
      <c r="Z360" s="35">
        <f>IFERROR(IF(Y360=0,"",ROUNDUP(Y360/H360,0)*0.00902),"")</f>
        <v>8.1180000000000002E-2</v>
      </c>
      <c r="AA360" s="55"/>
      <c r="AB360" s="56"/>
      <c r="AC360" s="427" t="s">
        <v>566</v>
      </c>
      <c r="AG360" s="63"/>
      <c r="AJ360" s="66"/>
      <c r="AK360" s="66">
        <v>0</v>
      </c>
      <c r="BB360" s="428" t="s">
        <v>1</v>
      </c>
      <c r="BM360" s="63">
        <f t="shared" si="72"/>
        <v>37.89</v>
      </c>
      <c r="BN360" s="63">
        <f t="shared" si="73"/>
        <v>37.89</v>
      </c>
      <c r="BO360" s="63">
        <f t="shared" si="74"/>
        <v>6.8181818181818177E-2</v>
      </c>
      <c r="BP360" s="63">
        <f t="shared" si="75"/>
        <v>6.8181818181818177E-2</v>
      </c>
    </row>
    <row r="361" spans="1:68" ht="27" hidden="1" customHeight="1" x14ac:dyDescent="0.25">
      <c r="A361" s="53" t="s">
        <v>577</v>
      </c>
      <c r="B361" s="53" t="s">
        <v>578</v>
      </c>
      <c r="C361" s="30">
        <v>4301011573</v>
      </c>
      <c r="D361" s="784">
        <v>4680115881938</v>
      </c>
      <c r="E361" s="785"/>
      <c r="F361" s="772">
        <v>0.4</v>
      </c>
      <c r="G361" s="31">
        <v>10</v>
      </c>
      <c r="H361" s="772">
        <v>4</v>
      </c>
      <c r="I361" s="772">
        <v>4.21</v>
      </c>
      <c r="J361" s="31">
        <v>132</v>
      </c>
      <c r="K361" s="31" t="s">
        <v>76</v>
      </c>
      <c r="L361" s="31"/>
      <c r="M361" s="32" t="s">
        <v>124</v>
      </c>
      <c r="N361" s="32"/>
      <c r="O361" s="31">
        <v>90</v>
      </c>
      <c r="P361" s="10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3"/>
      <c r="V361" s="33"/>
      <c r="W361" s="34" t="s">
        <v>69</v>
      </c>
      <c r="X361" s="773">
        <v>0</v>
      </c>
      <c r="Y361" s="774">
        <f t="shared" si="71"/>
        <v>0</v>
      </c>
      <c r="Z361" s="35" t="str">
        <f>IFERROR(IF(Y361=0,"",ROUNDUP(Y361/H361,0)*0.00902),"")</f>
        <v/>
      </c>
      <c r="AA361" s="55"/>
      <c r="AB361" s="56"/>
      <c r="AC361" s="429" t="s">
        <v>579</v>
      </c>
      <c r="AG361" s="63"/>
      <c r="AJ361" s="66"/>
      <c r="AK361" s="66">
        <v>0</v>
      </c>
      <c r="BB361" s="430" t="s">
        <v>1</v>
      </c>
      <c r="BM361" s="63">
        <f t="shared" si="72"/>
        <v>0</v>
      </c>
      <c r="BN361" s="63">
        <f t="shared" si="73"/>
        <v>0</v>
      </c>
      <c r="BO361" s="63">
        <f t="shared" si="74"/>
        <v>0</v>
      </c>
      <c r="BP361" s="63">
        <f t="shared" si="75"/>
        <v>0</v>
      </c>
    </row>
    <row r="362" spans="1:68" ht="27" hidden="1" customHeight="1" x14ac:dyDescent="0.25">
      <c r="A362" s="53" t="s">
        <v>580</v>
      </c>
      <c r="B362" s="53" t="s">
        <v>581</v>
      </c>
      <c r="C362" s="30">
        <v>4301010944</v>
      </c>
      <c r="D362" s="784">
        <v>4607091387346</v>
      </c>
      <c r="E362" s="785"/>
      <c r="F362" s="772">
        <v>0.4</v>
      </c>
      <c r="G362" s="31">
        <v>10</v>
      </c>
      <c r="H362" s="772">
        <v>4</v>
      </c>
      <c r="I362" s="772">
        <v>4.21</v>
      </c>
      <c r="J362" s="31">
        <v>132</v>
      </c>
      <c r="K362" s="31" t="s">
        <v>76</v>
      </c>
      <c r="L362" s="31"/>
      <c r="M362" s="32" t="s">
        <v>124</v>
      </c>
      <c r="N362" s="32"/>
      <c r="O362" s="31">
        <v>55</v>
      </c>
      <c r="P362" s="8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3"/>
      <c r="V362" s="33"/>
      <c r="W362" s="34" t="s">
        <v>69</v>
      </c>
      <c r="X362" s="773">
        <v>0</v>
      </c>
      <c r="Y362" s="774">
        <f t="shared" si="71"/>
        <v>0</v>
      </c>
      <c r="Z362" s="35" t="str">
        <f>IFERROR(IF(Y362=0,"",ROUNDUP(Y362/H362,0)*0.00902),"")</f>
        <v/>
      </c>
      <c r="AA362" s="55"/>
      <c r="AB362" s="56"/>
      <c r="AC362" s="431" t="s">
        <v>582</v>
      </c>
      <c r="AG362" s="63"/>
      <c r="AJ362" s="66"/>
      <c r="AK362" s="66">
        <v>0</v>
      </c>
      <c r="BB362" s="432" t="s">
        <v>1</v>
      </c>
      <c r="BM362" s="63">
        <f t="shared" si="72"/>
        <v>0</v>
      </c>
      <c r="BN362" s="63">
        <f t="shared" si="73"/>
        <v>0</v>
      </c>
      <c r="BO362" s="63">
        <f t="shared" si="74"/>
        <v>0</v>
      </c>
      <c r="BP362" s="63">
        <f t="shared" si="75"/>
        <v>0</v>
      </c>
    </row>
    <row r="363" spans="1:68" ht="27" customHeight="1" x14ac:dyDescent="0.25">
      <c r="A363" s="53" t="s">
        <v>583</v>
      </c>
      <c r="B363" s="53" t="s">
        <v>584</v>
      </c>
      <c r="C363" s="30">
        <v>4301011859</v>
      </c>
      <c r="D363" s="784">
        <v>4680115885608</v>
      </c>
      <c r="E363" s="785"/>
      <c r="F363" s="772">
        <v>0.4</v>
      </c>
      <c r="G363" s="31">
        <v>10</v>
      </c>
      <c r="H363" s="772">
        <v>4</v>
      </c>
      <c r="I363" s="772">
        <v>4.21</v>
      </c>
      <c r="J363" s="31">
        <v>132</v>
      </c>
      <c r="K363" s="31" t="s">
        <v>76</v>
      </c>
      <c r="L363" s="31"/>
      <c r="M363" s="32" t="s">
        <v>124</v>
      </c>
      <c r="N363" s="32"/>
      <c r="O363" s="31">
        <v>55</v>
      </c>
      <c r="P363" s="8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3"/>
      <c r="V363" s="33"/>
      <c r="W363" s="34" t="s">
        <v>69</v>
      </c>
      <c r="X363" s="773">
        <v>105</v>
      </c>
      <c r="Y363" s="774">
        <f t="shared" si="71"/>
        <v>108</v>
      </c>
      <c r="Z363" s="35">
        <f>IFERROR(IF(Y363=0,"",ROUNDUP(Y363/H363,0)*0.00902),"")</f>
        <v>0.24354000000000001</v>
      </c>
      <c r="AA363" s="55"/>
      <c r="AB363" s="56"/>
      <c r="AC363" s="433" t="s">
        <v>569</v>
      </c>
      <c r="AG363" s="63"/>
      <c r="AJ363" s="66"/>
      <c r="AK363" s="66">
        <v>0</v>
      </c>
      <c r="BB363" s="434" t="s">
        <v>1</v>
      </c>
      <c r="BM363" s="63">
        <f t="shared" si="72"/>
        <v>110.5125</v>
      </c>
      <c r="BN363" s="63">
        <f t="shared" si="73"/>
        <v>113.67</v>
      </c>
      <c r="BO363" s="63">
        <f t="shared" si="74"/>
        <v>0.19886363636363638</v>
      </c>
      <c r="BP363" s="63">
        <f t="shared" si="75"/>
        <v>0.20454545454545456</v>
      </c>
    </row>
    <row r="364" spans="1:68" ht="27" hidden="1" customHeight="1" x14ac:dyDescent="0.25">
      <c r="A364" s="53" t="s">
        <v>585</v>
      </c>
      <c r="B364" s="53" t="s">
        <v>586</v>
      </c>
      <c r="C364" s="30">
        <v>4301011323</v>
      </c>
      <c r="D364" s="784">
        <v>4607091386011</v>
      </c>
      <c r="E364" s="785"/>
      <c r="F364" s="772">
        <v>0.5</v>
      </c>
      <c r="G364" s="31">
        <v>10</v>
      </c>
      <c r="H364" s="772">
        <v>5</v>
      </c>
      <c r="I364" s="772">
        <v>5.21</v>
      </c>
      <c r="J364" s="31">
        <v>132</v>
      </c>
      <c r="K364" s="31" t="s">
        <v>76</v>
      </c>
      <c r="L364" s="31"/>
      <c r="M364" s="32" t="s">
        <v>80</v>
      </c>
      <c r="N364" s="32"/>
      <c r="O364" s="31">
        <v>55</v>
      </c>
      <c r="P364" s="8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3"/>
      <c r="V364" s="33"/>
      <c r="W364" s="34" t="s">
        <v>69</v>
      </c>
      <c r="X364" s="773">
        <v>0</v>
      </c>
      <c r="Y364" s="774">
        <f t="shared" si="71"/>
        <v>0</v>
      </c>
      <c r="Z364" s="35" t="str">
        <f>IFERROR(IF(Y364=0,"",ROUNDUP(Y364/H364,0)*0.00902),"")</f>
        <v/>
      </c>
      <c r="AA364" s="55"/>
      <c r="AB364" s="56"/>
      <c r="AC364" s="435" t="s">
        <v>587</v>
      </c>
      <c r="AG364" s="63"/>
      <c r="AJ364" s="66"/>
      <c r="AK364" s="66">
        <v>0</v>
      </c>
      <c r="BB364" s="436" t="s">
        <v>1</v>
      </c>
      <c r="BM364" s="63">
        <f t="shared" si="72"/>
        <v>0</v>
      </c>
      <c r="BN364" s="63">
        <f t="shared" si="73"/>
        <v>0</v>
      </c>
      <c r="BO364" s="63">
        <f t="shared" si="74"/>
        <v>0</v>
      </c>
      <c r="BP364" s="63">
        <f t="shared" si="75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87" t="s">
        <v>71</v>
      </c>
      <c r="Q365" s="788"/>
      <c r="R365" s="788"/>
      <c r="S365" s="788"/>
      <c r="T365" s="788"/>
      <c r="U365" s="788"/>
      <c r="V365" s="789"/>
      <c r="W365" s="36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151.91666666666666</v>
      </c>
      <c r="Y365" s="775">
        <f>IFERROR(Y356/H356,"0")+IFERROR(Y357/H357,"0")+IFERROR(Y358/H358,"0")+IFERROR(Y359/H359,"0")+IFERROR(Y360/H360,"0")+IFERROR(Y361/H361,"0")+IFERROR(Y362/H362,"0")+IFERROR(Y363/H363,"0")+IFERROR(Y364/H364,"0")</f>
        <v>154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2.8912199999999997</v>
      </c>
      <c r="AA365" s="776"/>
      <c r="AB365" s="776"/>
      <c r="AC365" s="776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87" t="s">
        <v>71</v>
      </c>
      <c r="Q366" s="788"/>
      <c r="R366" s="788"/>
      <c r="S366" s="788"/>
      <c r="T366" s="788"/>
      <c r="U366" s="788"/>
      <c r="V366" s="789"/>
      <c r="W366" s="36" t="s">
        <v>69</v>
      </c>
      <c r="X366" s="775">
        <f>IFERROR(SUM(X356:X364),"0")</f>
        <v>1401</v>
      </c>
      <c r="Y366" s="775">
        <f>IFERROR(SUM(Y356:Y364),"0")</f>
        <v>1418.4</v>
      </c>
      <c r="Z366" s="36"/>
      <c r="AA366" s="776"/>
      <c r="AB366" s="776"/>
      <c r="AC366" s="776"/>
    </row>
    <row r="367" spans="1:68" ht="14.25" hidden="1" customHeight="1" x14ac:dyDescent="0.25">
      <c r="A367" s="808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67"/>
      <c r="AB367" s="767"/>
      <c r="AC367" s="767"/>
    </row>
    <row r="368" spans="1:68" ht="27" customHeight="1" x14ac:dyDescent="0.25">
      <c r="A368" s="53" t="s">
        <v>588</v>
      </c>
      <c r="B368" s="53" t="s">
        <v>589</v>
      </c>
      <c r="C368" s="30">
        <v>4301030878</v>
      </c>
      <c r="D368" s="784">
        <v>4607091387193</v>
      </c>
      <c r="E368" s="785"/>
      <c r="F368" s="772">
        <v>0.7</v>
      </c>
      <c r="G368" s="31">
        <v>6</v>
      </c>
      <c r="H368" s="772">
        <v>4.2</v>
      </c>
      <c r="I368" s="772">
        <v>4.46</v>
      </c>
      <c r="J368" s="31">
        <v>156</v>
      </c>
      <c r="K368" s="31" t="s">
        <v>76</v>
      </c>
      <c r="L368" s="31"/>
      <c r="M368" s="32" t="s">
        <v>68</v>
      </c>
      <c r="N368" s="32"/>
      <c r="O368" s="31">
        <v>35</v>
      </c>
      <c r="P368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3"/>
      <c r="V368" s="33"/>
      <c r="W368" s="34" t="s">
        <v>69</v>
      </c>
      <c r="X368" s="773">
        <v>224</v>
      </c>
      <c r="Y368" s="774">
        <f>IFERROR(IF(X368="",0,CEILING((X368/$H368),1)*$H368),"")</f>
        <v>226.8</v>
      </c>
      <c r="Z368" s="35">
        <f>IFERROR(IF(Y368=0,"",ROUNDUP(Y368/H368,0)*0.00753),"")</f>
        <v>0.40662000000000004</v>
      </c>
      <c r="AA368" s="55"/>
      <c r="AB368" s="56"/>
      <c r="AC368" s="437" t="s">
        <v>590</v>
      </c>
      <c r="AG368" s="63"/>
      <c r="AJ368" s="66"/>
      <c r="AK368" s="66">
        <v>0</v>
      </c>
      <c r="BB368" s="438" t="s">
        <v>1</v>
      </c>
      <c r="BM368" s="63">
        <f>IFERROR(X368*I368/H368,"0")</f>
        <v>237.86666666666665</v>
      </c>
      <c r="BN368" s="63">
        <f>IFERROR(Y368*I368/H368,"0")</f>
        <v>240.84</v>
      </c>
      <c r="BO368" s="63">
        <f>IFERROR(1/J368*(X368/H368),"0")</f>
        <v>0.34188034188034183</v>
      </c>
      <c r="BP368" s="63">
        <f>IFERROR(1/J368*(Y368/H368),"0")</f>
        <v>0.34615384615384615</v>
      </c>
    </row>
    <row r="369" spans="1:68" ht="27" customHeight="1" x14ac:dyDescent="0.25">
      <c r="A369" s="53" t="s">
        <v>591</v>
      </c>
      <c r="B369" s="53" t="s">
        <v>592</v>
      </c>
      <c r="C369" s="30">
        <v>4301031153</v>
      </c>
      <c r="D369" s="784">
        <v>4607091387230</v>
      </c>
      <c r="E369" s="785"/>
      <c r="F369" s="772">
        <v>0.7</v>
      </c>
      <c r="G369" s="31">
        <v>6</v>
      </c>
      <c r="H369" s="772">
        <v>4.2</v>
      </c>
      <c r="I369" s="772">
        <v>4.46</v>
      </c>
      <c r="J369" s="31">
        <v>156</v>
      </c>
      <c r="K369" s="31" t="s">
        <v>76</v>
      </c>
      <c r="L369" s="31"/>
      <c r="M369" s="32" t="s">
        <v>68</v>
      </c>
      <c r="N369" s="32"/>
      <c r="O369" s="31">
        <v>40</v>
      </c>
      <c r="P369" s="8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3"/>
      <c r="V369" s="33"/>
      <c r="W369" s="34" t="s">
        <v>69</v>
      </c>
      <c r="X369" s="773">
        <v>406</v>
      </c>
      <c r="Y369" s="774">
        <f>IFERROR(IF(X369="",0,CEILING((X369/$H369),1)*$H369),"")</f>
        <v>407.40000000000003</v>
      </c>
      <c r="Z369" s="35">
        <f>IFERROR(IF(Y369=0,"",ROUNDUP(Y369/H369,0)*0.00753),"")</f>
        <v>0.73041</v>
      </c>
      <c r="AA369" s="55"/>
      <c r="AB369" s="56"/>
      <c r="AC369" s="439" t="s">
        <v>593</v>
      </c>
      <c r="AG369" s="63"/>
      <c r="AJ369" s="66"/>
      <c r="AK369" s="66">
        <v>0</v>
      </c>
      <c r="BB369" s="440" t="s">
        <v>1</v>
      </c>
      <c r="BM369" s="63">
        <f>IFERROR(X369*I369/H369,"0")</f>
        <v>431.13333333333333</v>
      </c>
      <c r="BN369" s="63">
        <f>IFERROR(Y369*I369/H369,"0")</f>
        <v>432.62</v>
      </c>
      <c r="BO369" s="63">
        <f>IFERROR(1/J369*(X369/H369),"0")</f>
        <v>0.61965811965811957</v>
      </c>
      <c r="BP369" s="63">
        <f>IFERROR(1/J369*(Y369/H369),"0")</f>
        <v>0.62179487179487181</v>
      </c>
    </row>
    <row r="370" spans="1:68" ht="27" hidden="1" customHeight="1" x14ac:dyDescent="0.25">
      <c r="A370" s="53" t="s">
        <v>594</v>
      </c>
      <c r="B370" s="53" t="s">
        <v>595</v>
      </c>
      <c r="C370" s="30">
        <v>4301031154</v>
      </c>
      <c r="D370" s="784">
        <v>4607091387292</v>
      </c>
      <c r="E370" s="785"/>
      <c r="F370" s="772">
        <v>0.73</v>
      </c>
      <c r="G370" s="31">
        <v>6</v>
      </c>
      <c r="H370" s="772">
        <v>4.38</v>
      </c>
      <c r="I370" s="772">
        <v>4.6399999999999997</v>
      </c>
      <c r="J370" s="31">
        <v>156</v>
      </c>
      <c r="K370" s="31" t="s">
        <v>76</v>
      </c>
      <c r="L370" s="31"/>
      <c r="M370" s="32" t="s">
        <v>68</v>
      </c>
      <c r="N370" s="32"/>
      <c r="O370" s="31">
        <v>45</v>
      </c>
      <c r="P370" s="84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3"/>
      <c r="V370" s="33"/>
      <c r="W370" s="34" t="s">
        <v>69</v>
      </c>
      <c r="X370" s="773">
        <v>0</v>
      </c>
      <c r="Y370" s="774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596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597</v>
      </c>
      <c r="B371" s="53" t="s">
        <v>598</v>
      </c>
      <c r="C371" s="30">
        <v>4301031152</v>
      </c>
      <c r="D371" s="784">
        <v>4607091387285</v>
      </c>
      <c r="E371" s="785"/>
      <c r="F371" s="772">
        <v>0.35</v>
      </c>
      <c r="G371" s="31">
        <v>6</v>
      </c>
      <c r="H371" s="772">
        <v>2.1</v>
      </c>
      <c r="I371" s="772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11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3"/>
      <c r="V371" s="33"/>
      <c r="W371" s="34" t="s">
        <v>69</v>
      </c>
      <c r="X371" s="773">
        <v>67.899999999999991</v>
      </c>
      <c r="Y371" s="774">
        <f>IFERROR(IF(X371="",0,CEILING((X371/$H371),1)*$H371),"")</f>
        <v>69.3</v>
      </c>
      <c r="Z371" s="35">
        <f>IFERROR(IF(Y371=0,"",ROUNDUP(Y371/H371,0)*0.00502),"")</f>
        <v>0.16566</v>
      </c>
      <c r="AA371" s="55"/>
      <c r="AB371" s="56"/>
      <c r="AC371" s="443" t="s">
        <v>593</v>
      </c>
      <c r="AG371" s="63"/>
      <c r="AJ371" s="66"/>
      <c r="AK371" s="66">
        <v>0</v>
      </c>
      <c r="BB371" s="444" t="s">
        <v>1</v>
      </c>
      <c r="BM371" s="63">
        <f>IFERROR(X371*I371/H371,"0")</f>
        <v>72.10333333333331</v>
      </c>
      <c r="BN371" s="63">
        <f>IFERROR(Y371*I371/H371,"0")</f>
        <v>73.589999999999989</v>
      </c>
      <c r="BO371" s="63">
        <f>IFERROR(1/J371*(X371/H371),"0")</f>
        <v>0.13817663817663817</v>
      </c>
      <c r="BP371" s="63">
        <f>IFERROR(1/J371*(Y371/H371),"0")</f>
        <v>0.14102564102564105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87" t="s">
        <v>71</v>
      </c>
      <c r="Q372" s="788"/>
      <c r="R372" s="788"/>
      <c r="S372" s="788"/>
      <c r="T372" s="788"/>
      <c r="U372" s="788"/>
      <c r="V372" s="789"/>
      <c r="W372" s="36" t="s">
        <v>72</v>
      </c>
      <c r="X372" s="775">
        <f>IFERROR(X368/H368,"0")+IFERROR(X369/H369,"0")+IFERROR(X370/H370,"0")+IFERROR(X371/H371,"0")</f>
        <v>182.33333333333331</v>
      </c>
      <c r="Y372" s="775">
        <f>IFERROR(Y368/H368,"0")+IFERROR(Y369/H369,"0")+IFERROR(Y370/H370,"0")+IFERROR(Y371/H371,"0")</f>
        <v>184</v>
      </c>
      <c r="Z372" s="775">
        <f>IFERROR(IF(Z368="",0,Z368),"0")+IFERROR(IF(Z369="",0,Z369),"0")+IFERROR(IF(Z370="",0,Z370),"0")+IFERROR(IF(Z371="",0,Z371),"0")</f>
        <v>1.3026899999999999</v>
      </c>
      <c r="AA372" s="776"/>
      <c r="AB372" s="776"/>
      <c r="AC372" s="776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87" t="s">
        <v>71</v>
      </c>
      <c r="Q373" s="788"/>
      <c r="R373" s="788"/>
      <c r="S373" s="788"/>
      <c r="T373" s="788"/>
      <c r="U373" s="788"/>
      <c r="V373" s="789"/>
      <c r="W373" s="36" t="s">
        <v>69</v>
      </c>
      <c r="X373" s="775">
        <f>IFERROR(SUM(X368:X371),"0")</f>
        <v>697.9</v>
      </c>
      <c r="Y373" s="775">
        <f>IFERROR(SUM(Y368:Y371),"0")</f>
        <v>703.5</v>
      </c>
      <c r="Z373" s="36"/>
      <c r="AA373" s="776"/>
      <c r="AB373" s="776"/>
      <c r="AC373" s="776"/>
    </row>
    <row r="374" spans="1:68" ht="14.25" hidden="1" customHeight="1" x14ac:dyDescent="0.25">
      <c r="A374" s="808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67"/>
      <c r="AB374" s="767"/>
      <c r="AC374" s="767"/>
    </row>
    <row r="375" spans="1:68" ht="48" customHeight="1" x14ac:dyDescent="0.25">
      <c r="A375" s="53" t="s">
        <v>599</v>
      </c>
      <c r="B375" s="53" t="s">
        <v>600</v>
      </c>
      <c r="C375" s="30">
        <v>4301051100</v>
      </c>
      <c r="D375" s="784">
        <v>4607091387766</v>
      </c>
      <c r="E375" s="785"/>
      <c r="F375" s="772">
        <v>1.3</v>
      </c>
      <c r="G375" s="31">
        <v>6</v>
      </c>
      <c r="H375" s="772">
        <v>7.8</v>
      </c>
      <c r="I375" s="772">
        <v>8.3580000000000005</v>
      </c>
      <c r="J375" s="31">
        <v>56</v>
      </c>
      <c r="K375" s="31" t="s">
        <v>121</v>
      </c>
      <c r="L375" s="31"/>
      <c r="M375" s="32" t="s">
        <v>80</v>
      </c>
      <c r="N375" s="32"/>
      <c r="O375" s="31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3"/>
      <c r="V375" s="33"/>
      <c r="W375" s="34" t="s">
        <v>69</v>
      </c>
      <c r="X375" s="773">
        <v>3850</v>
      </c>
      <c r="Y375" s="774">
        <f t="shared" ref="Y375:Y380" si="76">IFERROR(IF(X375="",0,CEILING((X375/$H375),1)*$H375),"")</f>
        <v>3853.2</v>
      </c>
      <c r="Z375" s="35">
        <f>IFERROR(IF(Y375=0,"",ROUNDUP(Y375/H375,0)*0.02175),"")</f>
        <v>10.744499999999999</v>
      </c>
      <c r="AA375" s="55"/>
      <c r="AB375" s="56"/>
      <c r="AC375" s="445" t="s">
        <v>601</v>
      </c>
      <c r="AG375" s="63"/>
      <c r="AJ375" s="66"/>
      <c r="AK375" s="66">
        <v>0</v>
      </c>
      <c r="BB375" s="446" t="s">
        <v>1</v>
      </c>
      <c r="BM375" s="63">
        <f t="shared" ref="BM375:BM380" si="77">IFERROR(X375*I375/H375,"0")</f>
        <v>4125.4230769230771</v>
      </c>
      <c r="BN375" s="63">
        <f t="shared" ref="BN375:BN380" si="78">IFERROR(Y375*I375/H375,"0")</f>
        <v>4128.8519999999999</v>
      </c>
      <c r="BO375" s="63">
        <f t="shared" ref="BO375:BO380" si="79">IFERROR(1/J375*(X375/H375),"0")</f>
        <v>8.8141025641025639</v>
      </c>
      <c r="BP375" s="63">
        <f t="shared" ref="BP375:BP380" si="80">IFERROR(1/J375*(Y375/H375),"0")</f>
        <v>8.8214285714285712</v>
      </c>
    </row>
    <row r="376" spans="1:68" ht="37.5" hidden="1" customHeight="1" x14ac:dyDescent="0.25">
      <c r="A376" s="53" t="s">
        <v>602</v>
      </c>
      <c r="B376" s="53" t="s">
        <v>603</v>
      </c>
      <c r="C376" s="30">
        <v>4301051116</v>
      </c>
      <c r="D376" s="784">
        <v>4607091387957</v>
      </c>
      <c r="E376" s="785"/>
      <c r="F376" s="772">
        <v>1.3</v>
      </c>
      <c r="G376" s="31">
        <v>6</v>
      </c>
      <c r="H376" s="772">
        <v>7.8</v>
      </c>
      <c r="I376" s="772">
        <v>8.3640000000000008</v>
      </c>
      <c r="J376" s="31">
        <v>56</v>
      </c>
      <c r="K376" s="31" t="s">
        <v>121</v>
      </c>
      <c r="L376" s="31"/>
      <c r="M376" s="32" t="s">
        <v>68</v>
      </c>
      <c r="N376" s="32"/>
      <c r="O376" s="31">
        <v>40</v>
      </c>
      <c r="P376" s="11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3"/>
      <c r="V376" s="33"/>
      <c r="W376" s="34" t="s">
        <v>69</v>
      </c>
      <c r="X376" s="773">
        <v>0</v>
      </c>
      <c r="Y376" s="774">
        <f t="shared" si="76"/>
        <v>0</v>
      </c>
      <c r="Z376" s="35" t="str">
        <f>IFERROR(IF(Y376=0,"",ROUNDUP(Y376/H376,0)*0.02175),"")</f>
        <v/>
      </c>
      <c r="AA376" s="55"/>
      <c r="AB376" s="56"/>
      <c r="AC376" s="447" t="s">
        <v>604</v>
      </c>
      <c r="AG376" s="63"/>
      <c r="AJ376" s="66"/>
      <c r="AK376" s="66">
        <v>0</v>
      </c>
      <c r="BB376" s="448" t="s">
        <v>1</v>
      </c>
      <c r="BM376" s="63">
        <f t="shared" si="77"/>
        <v>0</v>
      </c>
      <c r="BN376" s="63">
        <f t="shared" si="78"/>
        <v>0</v>
      </c>
      <c r="BO376" s="63">
        <f t="shared" si="79"/>
        <v>0</v>
      </c>
      <c r="BP376" s="63">
        <f t="shared" si="80"/>
        <v>0</v>
      </c>
    </row>
    <row r="377" spans="1:68" ht="37.5" hidden="1" customHeight="1" x14ac:dyDescent="0.25">
      <c r="A377" s="53" t="s">
        <v>605</v>
      </c>
      <c r="B377" s="53" t="s">
        <v>606</v>
      </c>
      <c r="C377" s="30">
        <v>4301051115</v>
      </c>
      <c r="D377" s="784">
        <v>4607091387964</v>
      </c>
      <c r="E377" s="785"/>
      <c r="F377" s="772">
        <v>1.35</v>
      </c>
      <c r="G377" s="31">
        <v>6</v>
      </c>
      <c r="H377" s="772">
        <v>8.1</v>
      </c>
      <c r="I377" s="772">
        <v>8.6460000000000008</v>
      </c>
      <c r="J377" s="31">
        <v>56</v>
      </c>
      <c r="K377" s="31" t="s">
        <v>121</v>
      </c>
      <c r="L377" s="31"/>
      <c r="M377" s="32" t="s">
        <v>68</v>
      </c>
      <c r="N377" s="32"/>
      <c r="O377" s="31">
        <v>40</v>
      </c>
      <c r="P377" s="10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3"/>
      <c r="V377" s="33"/>
      <c r="W377" s="34" t="s">
        <v>69</v>
      </c>
      <c r="X377" s="773">
        <v>0</v>
      </c>
      <c r="Y377" s="774">
        <f t="shared" si="76"/>
        <v>0</v>
      </c>
      <c r="Z377" s="35" t="str">
        <f>IFERROR(IF(Y377=0,"",ROUNDUP(Y377/H377,0)*0.02175),"")</f>
        <v/>
      </c>
      <c r="AA377" s="55"/>
      <c r="AB377" s="56"/>
      <c r="AC377" s="449" t="s">
        <v>607</v>
      </c>
      <c r="AG377" s="63"/>
      <c r="AJ377" s="66"/>
      <c r="AK377" s="66">
        <v>0</v>
      </c>
      <c r="BB377" s="450" t="s">
        <v>1</v>
      </c>
      <c r="BM377" s="63">
        <f t="shared" si="77"/>
        <v>0</v>
      </c>
      <c r="BN377" s="63">
        <f t="shared" si="78"/>
        <v>0</v>
      </c>
      <c r="BO377" s="63">
        <f t="shared" si="79"/>
        <v>0</v>
      </c>
      <c r="BP377" s="63">
        <f t="shared" si="80"/>
        <v>0</v>
      </c>
    </row>
    <row r="378" spans="1:68" ht="37.5" hidden="1" customHeight="1" x14ac:dyDescent="0.25">
      <c r="A378" s="53" t="s">
        <v>608</v>
      </c>
      <c r="B378" s="53" t="s">
        <v>609</v>
      </c>
      <c r="C378" s="30">
        <v>4301051705</v>
      </c>
      <c r="D378" s="784">
        <v>4680115884588</v>
      </c>
      <c r="E378" s="785"/>
      <c r="F378" s="772">
        <v>0.5</v>
      </c>
      <c r="G378" s="31">
        <v>6</v>
      </c>
      <c r="H378" s="772">
        <v>3</v>
      </c>
      <c r="I378" s="772">
        <v>3.266</v>
      </c>
      <c r="J378" s="31">
        <v>156</v>
      </c>
      <c r="K378" s="31" t="s">
        <v>76</v>
      </c>
      <c r="L378" s="31"/>
      <c r="M378" s="32" t="s">
        <v>68</v>
      </c>
      <c r="N378" s="32"/>
      <c r="O378" s="31">
        <v>40</v>
      </c>
      <c r="P378" s="11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3"/>
      <c r="V378" s="33"/>
      <c r="W378" s="34" t="s">
        <v>69</v>
      </c>
      <c r="X378" s="773">
        <v>0</v>
      </c>
      <c r="Y378" s="774">
        <f t="shared" si="76"/>
        <v>0</v>
      </c>
      <c r="Z378" s="35" t="str">
        <f>IFERROR(IF(Y378=0,"",ROUNDUP(Y378/H378,0)*0.00753),"")</f>
        <v/>
      </c>
      <c r="AA378" s="55"/>
      <c r="AB378" s="56"/>
      <c r="AC378" s="451" t="s">
        <v>610</v>
      </c>
      <c r="AG378" s="63"/>
      <c r="AJ378" s="66"/>
      <c r="AK378" s="66">
        <v>0</v>
      </c>
      <c r="BB378" s="452" t="s">
        <v>1</v>
      </c>
      <c r="BM378" s="63">
        <f t="shared" si="77"/>
        <v>0</v>
      </c>
      <c r="BN378" s="63">
        <f t="shared" si="78"/>
        <v>0</v>
      </c>
      <c r="BO378" s="63">
        <f t="shared" si="79"/>
        <v>0</v>
      </c>
      <c r="BP378" s="63">
        <f t="shared" si="80"/>
        <v>0</v>
      </c>
    </row>
    <row r="379" spans="1:68" ht="37.5" hidden="1" customHeight="1" x14ac:dyDescent="0.25">
      <c r="A379" s="53" t="s">
        <v>611</v>
      </c>
      <c r="B379" s="53" t="s">
        <v>612</v>
      </c>
      <c r="C379" s="30">
        <v>4301051130</v>
      </c>
      <c r="D379" s="784">
        <v>4607091387537</v>
      </c>
      <c r="E379" s="785"/>
      <c r="F379" s="772">
        <v>0.45</v>
      </c>
      <c r="G379" s="31">
        <v>6</v>
      </c>
      <c r="H379" s="772">
        <v>2.7</v>
      </c>
      <c r="I379" s="772">
        <v>2.99</v>
      </c>
      <c r="J379" s="31">
        <v>156</v>
      </c>
      <c r="K379" s="31" t="s">
        <v>76</v>
      </c>
      <c r="L379" s="31"/>
      <c r="M379" s="32" t="s">
        <v>68</v>
      </c>
      <c r="N379" s="32"/>
      <c r="O379" s="31">
        <v>40</v>
      </c>
      <c r="P379" s="11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3"/>
      <c r="V379" s="33"/>
      <c r="W379" s="34" t="s">
        <v>69</v>
      </c>
      <c r="X379" s="773">
        <v>0</v>
      </c>
      <c r="Y379" s="774">
        <f t="shared" si="76"/>
        <v>0</v>
      </c>
      <c r="Z379" s="35" t="str">
        <f>IFERROR(IF(Y379=0,"",ROUNDUP(Y379/H379,0)*0.00753),"")</f>
        <v/>
      </c>
      <c r="AA379" s="55"/>
      <c r="AB379" s="56"/>
      <c r="AC379" s="453" t="s">
        <v>613</v>
      </c>
      <c r="AG379" s="63"/>
      <c r="AJ379" s="66"/>
      <c r="AK379" s="66">
        <v>0</v>
      </c>
      <c r="BB379" s="454" t="s">
        <v>1</v>
      </c>
      <c r="BM379" s="63">
        <f t="shared" si="77"/>
        <v>0</v>
      </c>
      <c r="BN379" s="63">
        <f t="shared" si="78"/>
        <v>0</v>
      </c>
      <c r="BO379" s="63">
        <f t="shared" si="79"/>
        <v>0</v>
      </c>
      <c r="BP379" s="63">
        <f t="shared" si="80"/>
        <v>0</v>
      </c>
    </row>
    <row r="380" spans="1:68" ht="48" hidden="1" customHeight="1" x14ac:dyDescent="0.25">
      <c r="A380" s="53" t="s">
        <v>614</v>
      </c>
      <c r="B380" s="53" t="s">
        <v>615</v>
      </c>
      <c r="C380" s="30">
        <v>4301051132</v>
      </c>
      <c r="D380" s="784">
        <v>4607091387513</v>
      </c>
      <c r="E380" s="785"/>
      <c r="F380" s="772">
        <v>0.45</v>
      </c>
      <c r="G380" s="31">
        <v>6</v>
      </c>
      <c r="H380" s="772">
        <v>2.7</v>
      </c>
      <c r="I380" s="772">
        <v>2.9780000000000002</v>
      </c>
      <c r="J380" s="31">
        <v>156</v>
      </c>
      <c r="K380" s="31" t="s">
        <v>76</v>
      </c>
      <c r="L380" s="31"/>
      <c r="M380" s="32" t="s">
        <v>68</v>
      </c>
      <c r="N380" s="32"/>
      <c r="O380" s="31">
        <v>40</v>
      </c>
      <c r="P380" s="10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3"/>
      <c r="V380" s="33"/>
      <c r="W380" s="34" t="s">
        <v>69</v>
      </c>
      <c r="X380" s="773">
        <v>0</v>
      </c>
      <c r="Y380" s="774">
        <f t="shared" si="76"/>
        <v>0</v>
      </c>
      <c r="Z380" s="35" t="str">
        <f>IFERROR(IF(Y380=0,"",ROUNDUP(Y380/H380,0)*0.00753),"")</f>
        <v/>
      </c>
      <c r="AA380" s="55"/>
      <c r="AB380" s="56"/>
      <c r="AC380" s="455" t="s">
        <v>616</v>
      </c>
      <c r="AG380" s="63"/>
      <c r="AJ380" s="66"/>
      <c r="AK380" s="66">
        <v>0</v>
      </c>
      <c r="BB380" s="456" t="s">
        <v>1</v>
      </c>
      <c r="BM380" s="63">
        <f t="shared" si="77"/>
        <v>0</v>
      </c>
      <c r="BN380" s="63">
        <f t="shared" si="78"/>
        <v>0</v>
      </c>
      <c r="BO380" s="63">
        <f t="shared" si="79"/>
        <v>0</v>
      </c>
      <c r="BP380" s="63">
        <f t="shared" si="80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87" t="s">
        <v>71</v>
      </c>
      <c r="Q381" s="788"/>
      <c r="R381" s="788"/>
      <c r="S381" s="788"/>
      <c r="T381" s="788"/>
      <c r="U381" s="788"/>
      <c r="V381" s="789"/>
      <c r="W381" s="36" t="s">
        <v>72</v>
      </c>
      <c r="X381" s="775">
        <f>IFERROR(X375/H375,"0")+IFERROR(X376/H376,"0")+IFERROR(X377/H377,"0")+IFERROR(X378/H378,"0")+IFERROR(X379/H379,"0")+IFERROR(X380/H380,"0")</f>
        <v>493.58974358974359</v>
      </c>
      <c r="Y381" s="775">
        <f>IFERROR(Y375/H375,"0")+IFERROR(Y376/H376,"0")+IFERROR(Y377/H377,"0")+IFERROR(Y378/H378,"0")+IFERROR(Y379/H379,"0")+IFERROR(Y380/H380,"0")</f>
        <v>494</v>
      </c>
      <c r="Z381" s="775">
        <f>IFERROR(IF(Z375="",0,Z375),"0")+IFERROR(IF(Z376="",0,Z376),"0")+IFERROR(IF(Z377="",0,Z377),"0")+IFERROR(IF(Z378="",0,Z378),"0")+IFERROR(IF(Z379="",0,Z379),"0")+IFERROR(IF(Z380="",0,Z380),"0")</f>
        <v>10.744499999999999</v>
      </c>
      <c r="AA381" s="776"/>
      <c r="AB381" s="776"/>
      <c r="AC381" s="776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87" t="s">
        <v>71</v>
      </c>
      <c r="Q382" s="788"/>
      <c r="R382" s="788"/>
      <c r="S382" s="788"/>
      <c r="T382" s="788"/>
      <c r="U382" s="788"/>
      <c r="V382" s="789"/>
      <c r="W382" s="36" t="s">
        <v>69</v>
      </c>
      <c r="X382" s="775">
        <f>IFERROR(SUM(X375:X380),"0")</f>
        <v>3850</v>
      </c>
      <c r="Y382" s="775">
        <f>IFERROR(SUM(Y375:Y380),"0")</f>
        <v>3853.2</v>
      </c>
      <c r="Z382" s="36"/>
      <c r="AA382" s="776"/>
      <c r="AB382" s="776"/>
      <c r="AC382" s="776"/>
    </row>
    <row r="383" spans="1:68" ht="14.25" hidden="1" customHeight="1" x14ac:dyDescent="0.25">
      <c r="A383" s="808" t="s">
        <v>217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67"/>
      <c r="AB383" s="767"/>
      <c r="AC383" s="767"/>
    </row>
    <row r="384" spans="1:68" ht="37.5" hidden="1" customHeight="1" x14ac:dyDescent="0.25">
      <c r="A384" s="53" t="s">
        <v>617</v>
      </c>
      <c r="B384" s="53" t="s">
        <v>618</v>
      </c>
      <c r="C384" s="30">
        <v>4301060379</v>
      </c>
      <c r="D384" s="784">
        <v>4607091380880</v>
      </c>
      <c r="E384" s="785"/>
      <c r="F384" s="772">
        <v>1.4</v>
      </c>
      <c r="G384" s="31">
        <v>6</v>
      </c>
      <c r="H384" s="772">
        <v>8.4</v>
      </c>
      <c r="I384" s="772">
        <v>8.9640000000000004</v>
      </c>
      <c r="J384" s="31">
        <v>56</v>
      </c>
      <c r="K384" s="31" t="s">
        <v>121</v>
      </c>
      <c r="L384" s="31"/>
      <c r="M384" s="32" t="s">
        <v>68</v>
      </c>
      <c r="N384" s="32"/>
      <c r="O384" s="31">
        <v>30</v>
      </c>
      <c r="P384" s="12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3"/>
      <c r="V384" s="33"/>
      <c r="W384" s="34" t="s">
        <v>69</v>
      </c>
      <c r="X384" s="773">
        <v>0</v>
      </c>
      <c r="Y384" s="774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619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620</v>
      </c>
      <c r="B385" s="53" t="s">
        <v>621</v>
      </c>
      <c r="C385" s="30">
        <v>4301060308</v>
      </c>
      <c r="D385" s="784">
        <v>4607091384482</v>
      </c>
      <c r="E385" s="785"/>
      <c r="F385" s="772">
        <v>1.3</v>
      </c>
      <c r="G385" s="31">
        <v>6</v>
      </c>
      <c r="H385" s="772">
        <v>7.8</v>
      </c>
      <c r="I385" s="772">
        <v>8.3640000000000008</v>
      </c>
      <c r="J385" s="31">
        <v>56</v>
      </c>
      <c r="K385" s="31" t="s">
        <v>121</v>
      </c>
      <c r="L385" s="31"/>
      <c r="M385" s="32" t="s">
        <v>68</v>
      </c>
      <c r="N385" s="32"/>
      <c r="O385" s="31">
        <v>30</v>
      </c>
      <c r="P385" s="8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3"/>
      <c r="V385" s="33"/>
      <c r="W385" s="34" t="s">
        <v>69</v>
      </c>
      <c r="X385" s="773">
        <v>0</v>
      </c>
      <c r="Y385" s="774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customHeight="1" x14ac:dyDescent="0.25">
      <c r="A386" s="53" t="s">
        <v>623</v>
      </c>
      <c r="B386" s="53" t="s">
        <v>624</v>
      </c>
      <c r="C386" s="30">
        <v>4301060325</v>
      </c>
      <c r="D386" s="784">
        <v>4607091380897</v>
      </c>
      <c r="E386" s="785"/>
      <c r="F386" s="772">
        <v>1.4</v>
      </c>
      <c r="G386" s="31">
        <v>6</v>
      </c>
      <c r="H386" s="772">
        <v>8.4</v>
      </c>
      <c r="I386" s="772">
        <v>8.9640000000000004</v>
      </c>
      <c r="J386" s="31">
        <v>56</v>
      </c>
      <c r="K386" s="31" t="s">
        <v>121</v>
      </c>
      <c r="L386" s="31"/>
      <c r="M386" s="32" t="s">
        <v>68</v>
      </c>
      <c r="N386" s="32"/>
      <c r="O386" s="31">
        <v>30</v>
      </c>
      <c r="P386" s="11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2"/>
      <c r="R386" s="782"/>
      <c r="S386" s="782"/>
      <c r="T386" s="783"/>
      <c r="U386" s="33"/>
      <c r="V386" s="33"/>
      <c r="W386" s="34" t="s">
        <v>69</v>
      </c>
      <c r="X386" s="773">
        <v>89</v>
      </c>
      <c r="Y386" s="774">
        <f>IFERROR(IF(X386="",0,CEILING((X386/$H386),1)*$H386),"")</f>
        <v>92.4</v>
      </c>
      <c r="Z386" s="35">
        <f>IFERROR(IF(Y386=0,"",ROUNDUP(Y386/H386,0)*0.02175),"")</f>
        <v>0.23924999999999999</v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94.97571428571429</v>
      </c>
      <c r="BN386" s="63">
        <f>IFERROR(Y386*I386/H386,"0")</f>
        <v>98.604000000000013</v>
      </c>
      <c r="BO386" s="63">
        <f>IFERROR(1/J386*(X386/H386),"0")</f>
        <v>0.18920068027210882</v>
      </c>
      <c r="BP386" s="63">
        <f>IFERROR(1/J386*(Y386/H386),"0")</f>
        <v>0.19642857142857142</v>
      </c>
    </row>
    <row r="387" spans="1:68" x14ac:dyDescent="0.2">
      <c r="A387" s="791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3"/>
      <c r="P387" s="787" t="s">
        <v>71</v>
      </c>
      <c r="Q387" s="788"/>
      <c r="R387" s="788"/>
      <c r="S387" s="788"/>
      <c r="T387" s="788"/>
      <c r="U387" s="788"/>
      <c r="V387" s="789"/>
      <c r="W387" s="36" t="s">
        <v>72</v>
      </c>
      <c r="X387" s="775">
        <f>IFERROR(X384/H384,"0")+IFERROR(X385/H385,"0")+IFERROR(X386/H386,"0")</f>
        <v>10.595238095238095</v>
      </c>
      <c r="Y387" s="775">
        <f>IFERROR(Y384/H384,"0")+IFERROR(Y385/H385,"0")+IFERROR(Y386/H386,"0")</f>
        <v>11</v>
      </c>
      <c r="Z387" s="775">
        <f>IFERROR(IF(Z384="",0,Z384),"0")+IFERROR(IF(Z385="",0,Z385),"0")+IFERROR(IF(Z386="",0,Z386),"0")</f>
        <v>0.23924999999999999</v>
      </c>
      <c r="AA387" s="776"/>
      <c r="AB387" s="776"/>
      <c r="AC387" s="776"/>
    </row>
    <row r="388" spans="1:68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87" t="s">
        <v>71</v>
      </c>
      <c r="Q388" s="788"/>
      <c r="R388" s="788"/>
      <c r="S388" s="788"/>
      <c r="T388" s="788"/>
      <c r="U388" s="788"/>
      <c r="V388" s="789"/>
      <c r="W388" s="36" t="s">
        <v>69</v>
      </c>
      <c r="X388" s="775">
        <f>IFERROR(SUM(X384:X386),"0")</f>
        <v>89</v>
      </c>
      <c r="Y388" s="775">
        <f>IFERROR(SUM(Y384:Y386),"0")</f>
        <v>92.4</v>
      </c>
      <c r="Z388" s="36"/>
      <c r="AA388" s="776"/>
      <c r="AB388" s="776"/>
      <c r="AC388" s="776"/>
    </row>
    <row r="389" spans="1:68" ht="14.25" hidden="1" customHeight="1" x14ac:dyDescent="0.25">
      <c r="A389" s="808" t="s">
        <v>107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67"/>
      <c r="AB389" s="767"/>
      <c r="AC389" s="767"/>
    </row>
    <row r="390" spans="1:68" ht="16.5" hidden="1" customHeight="1" x14ac:dyDescent="0.25">
      <c r="A390" s="53" t="s">
        <v>626</v>
      </c>
      <c r="B390" s="53" t="s">
        <v>627</v>
      </c>
      <c r="C390" s="30">
        <v>4301030232</v>
      </c>
      <c r="D390" s="784">
        <v>4607091388374</v>
      </c>
      <c r="E390" s="785"/>
      <c r="F390" s="772">
        <v>0.38</v>
      </c>
      <c r="G390" s="31">
        <v>8</v>
      </c>
      <c r="H390" s="772">
        <v>3.04</v>
      </c>
      <c r="I390" s="772">
        <v>3.28</v>
      </c>
      <c r="J390" s="31">
        <v>156</v>
      </c>
      <c r="K390" s="31" t="s">
        <v>76</v>
      </c>
      <c r="L390" s="31"/>
      <c r="M390" s="32" t="s">
        <v>110</v>
      </c>
      <c r="N390" s="32"/>
      <c r="O390" s="31">
        <v>180</v>
      </c>
      <c r="P390" s="984" t="s">
        <v>628</v>
      </c>
      <c r="Q390" s="782"/>
      <c r="R390" s="782"/>
      <c r="S390" s="782"/>
      <c r="T390" s="783"/>
      <c r="U390" s="33"/>
      <c r="V390" s="33"/>
      <c r="W390" s="34" t="s">
        <v>69</v>
      </c>
      <c r="X390" s="773">
        <v>0</v>
      </c>
      <c r="Y390" s="774">
        <f>IFERROR(IF(X390="",0,CEILING((X390/$H390),1)*$H390),"")</f>
        <v>0</v>
      </c>
      <c r="Z390" s="35" t="str">
        <f>IFERROR(IF(Y390=0,"",ROUNDUP(Y390/H390,0)*0.00753),"")</f>
        <v/>
      </c>
      <c r="AA390" s="55"/>
      <c r="AB390" s="56"/>
      <c r="AC390" s="463" t="s">
        <v>629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630</v>
      </c>
      <c r="B391" s="53" t="s">
        <v>631</v>
      </c>
      <c r="C391" s="30">
        <v>4301030235</v>
      </c>
      <c r="D391" s="784">
        <v>4607091388381</v>
      </c>
      <c r="E391" s="785"/>
      <c r="F391" s="772">
        <v>0.38</v>
      </c>
      <c r="G391" s="31">
        <v>8</v>
      </c>
      <c r="H391" s="772">
        <v>3.04</v>
      </c>
      <c r="I391" s="772">
        <v>3.32</v>
      </c>
      <c r="J391" s="31">
        <v>156</v>
      </c>
      <c r="K391" s="31" t="s">
        <v>76</v>
      </c>
      <c r="L391" s="31"/>
      <c r="M391" s="32" t="s">
        <v>110</v>
      </c>
      <c r="N391" s="32"/>
      <c r="O391" s="31">
        <v>180</v>
      </c>
      <c r="P391" s="1203" t="s">
        <v>632</v>
      </c>
      <c r="Q391" s="782"/>
      <c r="R391" s="782"/>
      <c r="S391" s="782"/>
      <c r="T391" s="783"/>
      <c r="U391" s="33"/>
      <c r="V391" s="33"/>
      <c r="W391" s="34" t="s">
        <v>69</v>
      </c>
      <c r="X391" s="773">
        <v>0</v>
      </c>
      <c r="Y391" s="774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629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633</v>
      </c>
      <c r="B392" s="53" t="s">
        <v>634</v>
      </c>
      <c r="C392" s="30">
        <v>4301032015</v>
      </c>
      <c r="D392" s="784">
        <v>4607091383102</v>
      </c>
      <c r="E392" s="785"/>
      <c r="F392" s="772">
        <v>0.17</v>
      </c>
      <c r="G392" s="31">
        <v>15</v>
      </c>
      <c r="H392" s="772">
        <v>2.5499999999999998</v>
      </c>
      <c r="I392" s="772">
        <v>2.9750000000000001</v>
      </c>
      <c r="J392" s="31">
        <v>156</v>
      </c>
      <c r="K392" s="31" t="s">
        <v>76</v>
      </c>
      <c r="L392" s="31"/>
      <c r="M392" s="32" t="s">
        <v>110</v>
      </c>
      <c r="N392" s="32"/>
      <c r="O392" s="31">
        <v>180</v>
      </c>
      <c r="P392" s="11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2"/>
      <c r="R392" s="782"/>
      <c r="S392" s="782"/>
      <c r="T392" s="783"/>
      <c r="U392" s="33"/>
      <c r="V392" s="33"/>
      <c r="W392" s="34" t="s">
        <v>69</v>
      </c>
      <c r="X392" s="773">
        <v>0</v>
      </c>
      <c r="Y392" s="774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635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636</v>
      </c>
      <c r="B393" s="53" t="s">
        <v>637</v>
      </c>
      <c r="C393" s="30">
        <v>4301030233</v>
      </c>
      <c r="D393" s="784">
        <v>4607091388404</v>
      </c>
      <c r="E393" s="785"/>
      <c r="F393" s="772">
        <v>0.17</v>
      </c>
      <c r="G393" s="31">
        <v>15</v>
      </c>
      <c r="H393" s="772">
        <v>2.5499999999999998</v>
      </c>
      <c r="I393" s="772">
        <v>2.9</v>
      </c>
      <c r="J393" s="31">
        <v>156</v>
      </c>
      <c r="K393" s="31" t="s">
        <v>76</v>
      </c>
      <c r="L393" s="31"/>
      <c r="M393" s="32" t="s">
        <v>110</v>
      </c>
      <c r="N393" s="32"/>
      <c r="O393" s="31">
        <v>180</v>
      </c>
      <c r="P393" s="10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2"/>
      <c r="R393" s="782"/>
      <c r="S393" s="782"/>
      <c r="T393" s="783"/>
      <c r="U393" s="33"/>
      <c r="V393" s="33"/>
      <c r="W393" s="34" t="s">
        <v>69</v>
      </c>
      <c r="X393" s="773">
        <v>10.199999999999999</v>
      </c>
      <c r="Y393" s="774">
        <f>IFERROR(IF(X393="",0,CEILING((X393/$H393),1)*$H393),"")</f>
        <v>10.199999999999999</v>
      </c>
      <c r="Z393" s="35">
        <f>IFERROR(IF(Y393=0,"",ROUNDUP(Y393/H393,0)*0.00753),"")</f>
        <v>3.0120000000000001E-2</v>
      </c>
      <c r="AA393" s="55"/>
      <c r="AB393" s="56"/>
      <c r="AC393" s="469" t="s">
        <v>629</v>
      </c>
      <c r="AG393" s="63"/>
      <c r="AJ393" s="66"/>
      <c r="AK393" s="66">
        <v>0</v>
      </c>
      <c r="BB393" s="470" t="s">
        <v>1</v>
      </c>
      <c r="BM393" s="63">
        <f>IFERROR(X393*I393/H393,"0")</f>
        <v>11.6</v>
      </c>
      <c r="BN393" s="63">
        <f>IFERROR(Y393*I393/H393,"0")</f>
        <v>11.6</v>
      </c>
      <c r="BO393" s="63">
        <f>IFERROR(1/J393*(X393/H393),"0")</f>
        <v>2.564102564102564E-2</v>
      </c>
      <c r="BP393" s="63">
        <f>IFERROR(1/J393*(Y393/H393),"0")</f>
        <v>2.564102564102564E-2</v>
      </c>
    </row>
    <row r="394" spans="1:68" x14ac:dyDescent="0.2">
      <c r="A394" s="791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3"/>
      <c r="P394" s="787" t="s">
        <v>71</v>
      </c>
      <c r="Q394" s="788"/>
      <c r="R394" s="788"/>
      <c r="S394" s="788"/>
      <c r="T394" s="788"/>
      <c r="U394" s="788"/>
      <c r="V394" s="789"/>
      <c r="W394" s="36" t="s">
        <v>72</v>
      </c>
      <c r="X394" s="775">
        <f>IFERROR(X390/H390,"0")+IFERROR(X391/H391,"0")+IFERROR(X392/H392,"0")+IFERROR(X393/H393,"0")</f>
        <v>4</v>
      </c>
      <c r="Y394" s="775">
        <f>IFERROR(Y390/H390,"0")+IFERROR(Y391/H391,"0")+IFERROR(Y392/H392,"0")+IFERROR(Y393/H393,"0")</f>
        <v>4</v>
      </c>
      <c r="Z394" s="775">
        <f>IFERROR(IF(Z390="",0,Z390),"0")+IFERROR(IF(Z391="",0,Z391),"0")+IFERROR(IF(Z392="",0,Z392),"0")+IFERROR(IF(Z393="",0,Z393),"0")</f>
        <v>3.0120000000000001E-2</v>
      </c>
      <c r="AA394" s="776"/>
      <c r="AB394" s="776"/>
      <c r="AC394" s="776"/>
    </row>
    <row r="395" spans="1:68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87" t="s">
        <v>71</v>
      </c>
      <c r="Q395" s="788"/>
      <c r="R395" s="788"/>
      <c r="S395" s="788"/>
      <c r="T395" s="788"/>
      <c r="U395" s="788"/>
      <c r="V395" s="789"/>
      <c r="W395" s="36" t="s">
        <v>69</v>
      </c>
      <c r="X395" s="775">
        <f>IFERROR(SUM(X390:X393),"0")</f>
        <v>10.199999999999999</v>
      </c>
      <c r="Y395" s="775">
        <f>IFERROR(SUM(Y390:Y393),"0")</f>
        <v>10.199999999999999</v>
      </c>
      <c r="Z395" s="36"/>
      <c r="AA395" s="776"/>
      <c r="AB395" s="776"/>
      <c r="AC395" s="776"/>
    </row>
    <row r="396" spans="1:68" ht="14.25" hidden="1" customHeight="1" x14ac:dyDescent="0.25">
      <c r="A396" s="808" t="s">
        <v>638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67"/>
      <c r="AB396" s="767"/>
      <c r="AC396" s="767"/>
    </row>
    <row r="397" spans="1:68" ht="16.5" hidden="1" customHeight="1" x14ac:dyDescent="0.25">
      <c r="A397" s="53" t="s">
        <v>639</v>
      </c>
      <c r="B397" s="53" t="s">
        <v>640</v>
      </c>
      <c r="C397" s="30">
        <v>4301180007</v>
      </c>
      <c r="D397" s="784">
        <v>4680115881808</v>
      </c>
      <c r="E397" s="785"/>
      <c r="F397" s="772">
        <v>0.1</v>
      </c>
      <c r="G397" s="31">
        <v>20</v>
      </c>
      <c r="H397" s="772">
        <v>2</v>
      </c>
      <c r="I397" s="772">
        <v>2.2400000000000002</v>
      </c>
      <c r="J397" s="31">
        <v>238</v>
      </c>
      <c r="K397" s="31" t="s">
        <v>186</v>
      </c>
      <c r="L397" s="31"/>
      <c r="M397" s="32" t="s">
        <v>641</v>
      </c>
      <c r="N397" s="32"/>
      <c r="O397" s="31">
        <v>730</v>
      </c>
      <c r="P397" s="10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2"/>
      <c r="R397" s="782"/>
      <c r="S397" s="782"/>
      <c r="T397" s="783"/>
      <c r="U397" s="33"/>
      <c r="V397" s="33"/>
      <c r="W397" s="34" t="s">
        <v>69</v>
      </c>
      <c r="X397" s="773">
        <v>0</v>
      </c>
      <c r="Y397" s="774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642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643</v>
      </c>
      <c r="B398" s="53" t="s">
        <v>644</v>
      </c>
      <c r="C398" s="30">
        <v>4301180006</v>
      </c>
      <c r="D398" s="784">
        <v>4680115881822</v>
      </c>
      <c r="E398" s="785"/>
      <c r="F398" s="772">
        <v>0.1</v>
      </c>
      <c r="G398" s="31">
        <v>20</v>
      </c>
      <c r="H398" s="772">
        <v>2</v>
      </c>
      <c r="I398" s="772">
        <v>2.2400000000000002</v>
      </c>
      <c r="J398" s="31">
        <v>238</v>
      </c>
      <c r="K398" s="31" t="s">
        <v>186</v>
      </c>
      <c r="L398" s="31"/>
      <c r="M398" s="32" t="s">
        <v>641</v>
      </c>
      <c r="N398" s="32"/>
      <c r="O398" s="31">
        <v>730</v>
      </c>
      <c r="P398" s="9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2"/>
      <c r="R398" s="782"/>
      <c r="S398" s="782"/>
      <c r="T398" s="783"/>
      <c r="U398" s="33"/>
      <c r="V398" s="33"/>
      <c r="W398" s="34" t="s">
        <v>69</v>
      </c>
      <c r="X398" s="773">
        <v>0</v>
      </c>
      <c r="Y398" s="774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642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4301180001</v>
      </c>
      <c r="D399" s="784">
        <v>4680115880016</v>
      </c>
      <c r="E399" s="785"/>
      <c r="F399" s="772">
        <v>0.1</v>
      </c>
      <c r="G399" s="31">
        <v>20</v>
      </c>
      <c r="H399" s="772">
        <v>2</v>
      </c>
      <c r="I399" s="772">
        <v>2.2400000000000002</v>
      </c>
      <c r="J399" s="31">
        <v>238</v>
      </c>
      <c r="K399" s="31" t="s">
        <v>186</v>
      </c>
      <c r="L399" s="31"/>
      <c r="M399" s="32" t="s">
        <v>641</v>
      </c>
      <c r="N399" s="32"/>
      <c r="O399" s="31">
        <v>730</v>
      </c>
      <c r="P399" s="9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2"/>
      <c r="R399" s="782"/>
      <c r="S399" s="782"/>
      <c r="T399" s="783"/>
      <c r="U399" s="33"/>
      <c r="V399" s="33"/>
      <c r="W399" s="34" t="s">
        <v>69</v>
      </c>
      <c r="X399" s="773">
        <v>0</v>
      </c>
      <c r="Y399" s="774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642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791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3"/>
      <c r="P400" s="787" t="s">
        <v>71</v>
      </c>
      <c r="Q400" s="788"/>
      <c r="R400" s="788"/>
      <c r="S400" s="788"/>
      <c r="T400" s="788"/>
      <c r="U400" s="788"/>
      <c r="V400" s="789"/>
      <c r="W400" s="36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87" t="s">
        <v>71</v>
      </c>
      <c r="Q401" s="788"/>
      <c r="R401" s="788"/>
      <c r="S401" s="788"/>
      <c r="T401" s="788"/>
      <c r="U401" s="788"/>
      <c r="V401" s="789"/>
      <c r="W401" s="36" t="s">
        <v>69</v>
      </c>
      <c r="X401" s="775">
        <f>IFERROR(SUM(X397:X399),"0")</f>
        <v>0</v>
      </c>
      <c r="Y401" s="775">
        <f>IFERROR(SUM(Y397:Y399),"0")</f>
        <v>0</v>
      </c>
      <c r="Z401" s="36"/>
      <c r="AA401" s="776"/>
      <c r="AB401" s="776"/>
      <c r="AC401" s="776"/>
    </row>
    <row r="402" spans="1:68" ht="16.5" hidden="1" customHeight="1" x14ac:dyDescent="0.25">
      <c r="A402" s="800" t="s">
        <v>647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66"/>
      <c r="AB402" s="766"/>
      <c r="AC402" s="766"/>
    </row>
    <row r="403" spans="1:68" ht="14.25" hidden="1" customHeight="1" x14ac:dyDescent="0.25">
      <c r="A403" s="808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67"/>
      <c r="AB403" s="767"/>
      <c r="AC403" s="767"/>
    </row>
    <row r="404" spans="1:68" ht="27" hidden="1" customHeight="1" x14ac:dyDescent="0.25">
      <c r="A404" s="53" t="s">
        <v>648</v>
      </c>
      <c r="B404" s="53" t="s">
        <v>649</v>
      </c>
      <c r="C404" s="30">
        <v>4301031066</v>
      </c>
      <c r="D404" s="784">
        <v>4607091383836</v>
      </c>
      <c r="E404" s="785"/>
      <c r="F404" s="772">
        <v>0.3</v>
      </c>
      <c r="G404" s="31">
        <v>6</v>
      </c>
      <c r="H404" s="772">
        <v>1.8</v>
      </c>
      <c r="I404" s="772">
        <v>2.048</v>
      </c>
      <c r="J404" s="31">
        <v>156</v>
      </c>
      <c r="K404" s="31" t="s">
        <v>76</v>
      </c>
      <c r="L404" s="31"/>
      <c r="M404" s="32" t="s">
        <v>68</v>
      </c>
      <c r="N404" s="32"/>
      <c r="O404" s="31">
        <v>40</v>
      </c>
      <c r="P404" s="12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2"/>
      <c r="R404" s="782"/>
      <c r="S404" s="782"/>
      <c r="T404" s="783"/>
      <c r="U404" s="33"/>
      <c r="V404" s="33"/>
      <c r="W404" s="34" t="s">
        <v>69</v>
      </c>
      <c r="X404" s="773">
        <v>0</v>
      </c>
      <c r="Y404" s="774">
        <f>IFERROR(IF(X404="",0,CEILING((X404/$H404),1)*$H404),"")</f>
        <v>0</v>
      </c>
      <c r="Z404" s="35" t="str">
        <f>IFERROR(IF(Y404=0,"",ROUNDUP(Y404/H404,0)*0.00753),"")</f>
        <v/>
      </c>
      <c r="AA404" s="55"/>
      <c r="AB404" s="56"/>
      <c r="AC404" s="477" t="s">
        <v>650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791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3"/>
      <c r="P405" s="787" t="s">
        <v>71</v>
      </c>
      <c r="Q405" s="788"/>
      <c r="R405" s="788"/>
      <c r="S405" s="788"/>
      <c r="T405" s="788"/>
      <c r="U405" s="788"/>
      <c r="V405" s="789"/>
      <c r="W405" s="36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87" t="s">
        <v>71</v>
      </c>
      <c r="Q406" s="788"/>
      <c r="R406" s="788"/>
      <c r="S406" s="788"/>
      <c r="T406" s="788"/>
      <c r="U406" s="788"/>
      <c r="V406" s="789"/>
      <c r="W406" s="36" t="s">
        <v>69</v>
      </c>
      <c r="X406" s="775">
        <f>IFERROR(SUM(X404:X404),"0")</f>
        <v>0</v>
      </c>
      <c r="Y406" s="775">
        <f>IFERROR(SUM(Y404:Y404),"0")</f>
        <v>0</v>
      </c>
      <c r="Z406" s="36"/>
      <c r="AA406" s="776"/>
      <c r="AB406" s="776"/>
      <c r="AC406" s="776"/>
    </row>
    <row r="407" spans="1:68" ht="14.25" hidden="1" customHeight="1" x14ac:dyDescent="0.25">
      <c r="A407" s="808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67"/>
      <c r="AB407" s="767"/>
      <c r="AC407" s="767"/>
    </row>
    <row r="408" spans="1:68" ht="37.5" customHeight="1" x14ac:dyDescent="0.25">
      <c r="A408" s="53" t="s">
        <v>651</v>
      </c>
      <c r="B408" s="53" t="s">
        <v>652</v>
      </c>
      <c r="C408" s="30">
        <v>4301051142</v>
      </c>
      <c r="D408" s="784">
        <v>4607091387919</v>
      </c>
      <c r="E408" s="785"/>
      <c r="F408" s="772">
        <v>1.35</v>
      </c>
      <c r="G408" s="31">
        <v>6</v>
      </c>
      <c r="H408" s="772">
        <v>8.1</v>
      </c>
      <c r="I408" s="772">
        <v>8.6639999999999997</v>
      </c>
      <c r="J408" s="31">
        <v>56</v>
      </c>
      <c r="K408" s="31" t="s">
        <v>121</v>
      </c>
      <c r="L408" s="31"/>
      <c r="M408" s="32" t="s">
        <v>68</v>
      </c>
      <c r="N408" s="32"/>
      <c r="O408" s="31">
        <v>45</v>
      </c>
      <c r="P408" s="8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2"/>
      <c r="R408" s="782"/>
      <c r="S408" s="782"/>
      <c r="T408" s="783"/>
      <c r="U408" s="33"/>
      <c r="V408" s="33"/>
      <c r="W408" s="34" t="s">
        <v>69</v>
      </c>
      <c r="X408" s="773">
        <v>90</v>
      </c>
      <c r="Y408" s="774">
        <f>IFERROR(IF(X408="",0,CEILING((X408/$H408),1)*$H408),"")</f>
        <v>97.199999999999989</v>
      </c>
      <c r="Z408" s="35">
        <f>IFERROR(IF(Y408=0,"",ROUNDUP(Y408/H408,0)*0.02175),"")</f>
        <v>0.26100000000000001</v>
      </c>
      <c r="AA408" s="55"/>
      <c r="AB408" s="56"/>
      <c r="AC408" s="479" t="s">
        <v>653</v>
      </c>
      <c r="AG408" s="63"/>
      <c r="AJ408" s="66"/>
      <c r="AK408" s="66">
        <v>0</v>
      </c>
      <c r="BB408" s="480" t="s">
        <v>1</v>
      </c>
      <c r="BM408" s="63">
        <f>IFERROR(X408*I408/H408,"0")</f>
        <v>96.266666666666666</v>
      </c>
      <c r="BN408" s="63">
        <f>IFERROR(Y408*I408/H408,"0")</f>
        <v>103.96799999999999</v>
      </c>
      <c r="BO408" s="63">
        <f>IFERROR(1/J408*(X408/H408),"0")</f>
        <v>0.1984126984126984</v>
      </c>
      <c r="BP408" s="63">
        <f>IFERROR(1/J408*(Y408/H408),"0")</f>
        <v>0.21428571428571427</v>
      </c>
    </row>
    <row r="409" spans="1:68" ht="37.5" customHeight="1" x14ac:dyDescent="0.25">
      <c r="A409" s="53" t="s">
        <v>654</v>
      </c>
      <c r="B409" s="53" t="s">
        <v>655</v>
      </c>
      <c r="C409" s="30">
        <v>4301051461</v>
      </c>
      <c r="D409" s="784">
        <v>4680115883604</v>
      </c>
      <c r="E409" s="785"/>
      <c r="F409" s="772">
        <v>0.35</v>
      </c>
      <c r="G409" s="31">
        <v>6</v>
      </c>
      <c r="H409" s="772">
        <v>2.1</v>
      </c>
      <c r="I409" s="772">
        <v>2.3519999999999999</v>
      </c>
      <c r="J409" s="31">
        <v>182</v>
      </c>
      <c r="K409" s="31" t="s">
        <v>186</v>
      </c>
      <c r="L409" s="31"/>
      <c r="M409" s="32" t="s">
        <v>80</v>
      </c>
      <c r="N409" s="32"/>
      <c r="O409" s="31">
        <v>45</v>
      </c>
      <c r="P409" s="9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2"/>
      <c r="R409" s="782"/>
      <c r="S409" s="782"/>
      <c r="T409" s="783"/>
      <c r="U409" s="33"/>
      <c r="V409" s="33"/>
      <c r="W409" s="34" t="s">
        <v>69</v>
      </c>
      <c r="X409" s="773">
        <v>72.8</v>
      </c>
      <c r="Y409" s="774">
        <f>IFERROR(IF(X409="",0,CEILING((X409/$H409),1)*$H409),"")</f>
        <v>73.5</v>
      </c>
      <c r="Z409" s="35">
        <f>IFERROR(IF(Y409=0,"",ROUNDUP(Y409/H409,0)*0.00651),"")</f>
        <v>0.22785</v>
      </c>
      <c r="AA409" s="55"/>
      <c r="AB409" s="56"/>
      <c r="AC409" s="481" t="s">
        <v>656</v>
      </c>
      <c r="AG409" s="63"/>
      <c r="AJ409" s="66"/>
      <c r="AK409" s="66">
        <v>0</v>
      </c>
      <c r="BB409" s="482" t="s">
        <v>1</v>
      </c>
      <c r="BM409" s="63">
        <f>IFERROR(X409*I409/H409,"0")</f>
        <v>81.535999999999987</v>
      </c>
      <c r="BN409" s="63">
        <f>IFERROR(Y409*I409/H409,"0")</f>
        <v>82.32</v>
      </c>
      <c r="BO409" s="63">
        <f>IFERROR(1/J409*(X409/H409),"0")</f>
        <v>0.19047619047619047</v>
      </c>
      <c r="BP409" s="63">
        <f>IFERROR(1/J409*(Y409/H409),"0")</f>
        <v>0.19230769230769232</v>
      </c>
    </row>
    <row r="410" spans="1:68" ht="27" customHeight="1" x14ac:dyDescent="0.25">
      <c r="A410" s="53" t="s">
        <v>657</v>
      </c>
      <c r="B410" s="53" t="s">
        <v>658</v>
      </c>
      <c r="C410" s="30">
        <v>4301051485</v>
      </c>
      <c r="D410" s="784">
        <v>4680115883567</v>
      </c>
      <c r="E410" s="785"/>
      <c r="F410" s="772">
        <v>0.35</v>
      </c>
      <c r="G410" s="31">
        <v>6</v>
      </c>
      <c r="H410" s="772">
        <v>2.1</v>
      </c>
      <c r="I410" s="772">
        <v>2.36</v>
      </c>
      <c r="J410" s="31">
        <v>156</v>
      </c>
      <c r="K410" s="31" t="s">
        <v>76</v>
      </c>
      <c r="L410" s="31"/>
      <c r="M410" s="32" t="s">
        <v>68</v>
      </c>
      <c r="N410" s="32"/>
      <c r="O410" s="31">
        <v>40</v>
      </c>
      <c r="P410" s="8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2"/>
      <c r="R410" s="782"/>
      <c r="S410" s="782"/>
      <c r="T410" s="783"/>
      <c r="U410" s="33"/>
      <c r="V410" s="33"/>
      <c r="W410" s="34" t="s">
        <v>69</v>
      </c>
      <c r="X410" s="773">
        <v>51.099999999999987</v>
      </c>
      <c r="Y410" s="774">
        <f>IFERROR(IF(X410="",0,CEILING((X410/$H410),1)*$H410),"")</f>
        <v>52.5</v>
      </c>
      <c r="Z410" s="35">
        <f>IFERROR(IF(Y410=0,"",ROUNDUP(Y410/H410,0)*0.00753),"")</f>
        <v>0.18825</v>
      </c>
      <c r="AA410" s="55"/>
      <c r="AB410" s="56"/>
      <c r="AC410" s="483" t="s">
        <v>659</v>
      </c>
      <c r="AG410" s="63"/>
      <c r="AJ410" s="66"/>
      <c r="AK410" s="66">
        <v>0</v>
      </c>
      <c r="BB410" s="484" t="s">
        <v>1</v>
      </c>
      <c r="BM410" s="63">
        <f>IFERROR(X410*I410/H410,"0")</f>
        <v>57.426666666666648</v>
      </c>
      <c r="BN410" s="63">
        <f>IFERROR(Y410*I410/H410,"0")</f>
        <v>58.999999999999993</v>
      </c>
      <c r="BO410" s="63">
        <f>IFERROR(1/J410*(X410/H410),"0")</f>
        <v>0.15598290598290593</v>
      </c>
      <c r="BP410" s="63">
        <f>IFERROR(1/J410*(Y410/H410),"0")</f>
        <v>0.16025641025641024</v>
      </c>
    </row>
    <row r="411" spans="1:68" x14ac:dyDescent="0.2">
      <c r="A411" s="791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3"/>
      <c r="P411" s="787" t="s">
        <v>71</v>
      </c>
      <c r="Q411" s="788"/>
      <c r="R411" s="788"/>
      <c r="S411" s="788"/>
      <c r="T411" s="788"/>
      <c r="U411" s="788"/>
      <c r="V411" s="789"/>
      <c r="W411" s="36" t="s">
        <v>72</v>
      </c>
      <c r="X411" s="775">
        <f>IFERROR(X408/H408,"0")+IFERROR(X409/H409,"0")+IFERROR(X410/H410,"0")</f>
        <v>70.1111111111111</v>
      </c>
      <c r="Y411" s="775">
        <f>IFERROR(Y408/H408,"0")+IFERROR(Y409/H409,"0")+IFERROR(Y410/H410,"0")</f>
        <v>72</v>
      </c>
      <c r="Z411" s="775">
        <f>IFERROR(IF(Z408="",0,Z408),"0")+IFERROR(IF(Z409="",0,Z409),"0")+IFERROR(IF(Z410="",0,Z410),"0")</f>
        <v>0.67710000000000004</v>
      </c>
      <c r="AA411" s="776"/>
      <c r="AB411" s="776"/>
      <c r="AC411" s="776"/>
    </row>
    <row r="412" spans="1:68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87" t="s">
        <v>71</v>
      </c>
      <c r="Q412" s="788"/>
      <c r="R412" s="788"/>
      <c r="S412" s="788"/>
      <c r="T412" s="788"/>
      <c r="U412" s="788"/>
      <c r="V412" s="789"/>
      <c r="W412" s="36" t="s">
        <v>69</v>
      </c>
      <c r="X412" s="775">
        <f>IFERROR(SUM(X408:X410),"0")</f>
        <v>213.9</v>
      </c>
      <c r="Y412" s="775">
        <f>IFERROR(SUM(Y408:Y410),"0")</f>
        <v>223.2</v>
      </c>
      <c r="Z412" s="36"/>
      <c r="AA412" s="776"/>
      <c r="AB412" s="776"/>
      <c r="AC412" s="776"/>
    </row>
    <row r="413" spans="1:68" ht="27.75" hidden="1" customHeight="1" x14ac:dyDescent="0.2">
      <c r="A413" s="804" t="s">
        <v>660</v>
      </c>
      <c r="B413" s="805"/>
      <c r="C413" s="805"/>
      <c r="D413" s="805"/>
      <c r="E413" s="805"/>
      <c r="F413" s="805"/>
      <c r="G413" s="805"/>
      <c r="H413" s="805"/>
      <c r="I413" s="805"/>
      <c r="J413" s="805"/>
      <c r="K413" s="805"/>
      <c r="L413" s="805"/>
      <c r="M413" s="805"/>
      <c r="N413" s="805"/>
      <c r="O413" s="805"/>
      <c r="P413" s="805"/>
      <c r="Q413" s="805"/>
      <c r="R413" s="805"/>
      <c r="S413" s="805"/>
      <c r="T413" s="805"/>
      <c r="U413" s="805"/>
      <c r="V413" s="805"/>
      <c r="W413" s="805"/>
      <c r="X413" s="805"/>
      <c r="Y413" s="805"/>
      <c r="Z413" s="805"/>
      <c r="AA413" s="47"/>
      <c r="AB413" s="47"/>
      <c r="AC413" s="47"/>
    </row>
    <row r="414" spans="1:68" ht="16.5" hidden="1" customHeight="1" x14ac:dyDescent="0.25">
      <c r="A414" s="800" t="s">
        <v>661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66"/>
      <c r="AB414" s="766"/>
      <c r="AC414" s="766"/>
    </row>
    <row r="415" spans="1:68" ht="14.25" hidden="1" customHeight="1" x14ac:dyDescent="0.25">
      <c r="A415" s="808" t="s">
        <v>118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67"/>
      <c r="AB415" s="767"/>
      <c r="AC415" s="767"/>
    </row>
    <row r="416" spans="1:68" ht="27" hidden="1" customHeight="1" x14ac:dyDescent="0.25">
      <c r="A416" s="53" t="s">
        <v>662</v>
      </c>
      <c r="B416" s="53" t="s">
        <v>663</v>
      </c>
      <c r="C416" s="30">
        <v>4301011946</v>
      </c>
      <c r="D416" s="784">
        <v>4680115884847</v>
      </c>
      <c r="E416" s="785"/>
      <c r="F416" s="772">
        <v>2.5</v>
      </c>
      <c r="G416" s="31">
        <v>6</v>
      </c>
      <c r="H416" s="772">
        <v>15</v>
      </c>
      <c r="I416" s="772">
        <v>15.48</v>
      </c>
      <c r="J416" s="31">
        <v>48</v>
      </c>
      <c r="K416" s="31" t="s">
        <v>121</v>
      </c>
      <c r="L416" s="31"/>
      <c r="M416" s="32" t="s">
        <v>153</v>
      </c>
      <c r="N416" s="32"/>
      <c r="O416" s="31">
        <v>60</v>
      </c>
      <c r="P416" s="11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2"/>
      <c r="R416" s="782"/>
      <c r="S416" s="782"/>
      <c r="T416" s="783"/>
      <c r="U416" s="33"/>
      <c r="V416" s="33"/>
      <c r="W416" s="34" t="s">
        <v>69</v>
      </c>
      <c r="X416" s="773">
        <v>0</v>
      </c>
      <c r="Y416" s="774">
        <f t="shared" ref="Y416:Y426" si="81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664</v>
      </c>
      <c r="AG416" s="63"/>
      <c r="AJ416" s="66"/>
      <c r="AK416" s="66">
        <v>0</v>
      </c>
      <c r="BB416" s="486" t="s">
        <v>1</v>
      </c>
      <c r="BM416" s="63">
        <f t="shared" ref="BM416:BM426" si="82">IFERROR(X416*I416/H416,"0")</f>
        <v>0</v>
      </c>
      <c r="BN416" s="63">
        <f t="shared" ref="BN416:BN426" si="83">IFERROR(Y416*I416/H416,"0")</f>
        <v>0</v>
      </c>
      <c r="BO416" s="63">
        <f t="shared" ref="BO416:BO426" si="84">IFERROR(1/J416*(X416/H416),"0")</f>
        <v>0</v>
      </c>
      <c r="BP416" s="63">
        <f t="shared" ref="BP416:BP426" si="85">IFERROR(1/J416*(Y416/H416),"0")</f>
        <v>0</v>
      </c>
    </row>
    <row r="417" spans="1:68" ht="27" customHeight="1" x14ac:dyDescent="0.25">
      <c r="A417" s="53" t="s">
        <v>662</v>
      </c>
      <c r="B417" s="53" t="s">
        <v>665</v>
      </c>
      <c r="C417" s="30">
        <v>4301011869</v>
      </c>
      <c r="D417" s="784">
        <v>4680115884847</v>
      </c>
      <c r="E417" s="785"/>
      <c r="F417" s="772">
        <v>2.5</v>
      </c>
      <c r="G417" s="31">
        <v>6</v>
      </c>
      <c r="H417" s="772">
        <v>15</v>
      </c>
      <c r="I417" s="772">
        <v>15.48</v>
      </c>
      <c r="J417" s="31">
        <v>48</v>
      </c>
      <c r="K417" s="31" t="s">
        <v>121</v>
      </c>
      <c r="L417" s="31" t="s">
        <v>149</v>
      </c>
      <c r="M417" s="32" t="s">
        <v>68</v>
      </c>
      <c r="N417" s="32"/>
      <c r="O417" s="31">
        <v>60</v>
      </c>
      <c r="P417" s="8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2"/>
      <c r="R417" s="782"/>
      <c r="S417" s="782"/>
      <c r="T417" s="783"/>
      <c r="U417" s="33"/>
      <c r="V417" s="33"/>
      <c r="W417" s="34" t="s">
        <v>69</v>
      </c>
      <c r="X417" s="773">
        <v>70</v>
      </c>
      <c r="Y417" s="774">
        <f t="shared" si="81"/>
        <v>75</v>
      </c>
      <c r="Z417" s="35">
        <f>IFERROR(IF(Y417=0,"",ROUNDUP(Y417/H417,0)*0.02175),"")</f>
        <v>0.10874999999999999</v>
      </c>
      <c r="AA417" s="55"/>
      <c r="AB417" s="56"/>
      <c r="AC417" s="487" t="s">
        <v>666</v>
      </c>
      <c r="AG417" s="63"/>
      <c r="AJ417" s="66" t="s">
        <v>151</v>
      </c>
      <c r="AK417" s="66">
        <v>720</v>
      </c>
      <c r="BB417" s="488" t="s">
        <v>1</v>
      </c>
      <c r="BM417" s="63">
        <f t="shared" si="82"/>
        <v>72.240000000000009</v>
      </c>
      <c r="BN417" s="63">
        <f t="shared" si="83"/>
        <v>77.400000000000006</v>
      </c>
      <c r="BO417" s="63">
        <f t="shared" si="84"/>
        <v>9.7222222222222224E-2</v>
      </c>
      <c r="BP417" s="63">
        <f t="shared" si="85"/>
        <v>0.10416666666666666</v>
      </c>
    </row>
    <row r="418" spans="1:68" ht="27" hidden="1" customHeight="1" x14ac:dyDescent="0.25">
      <c r="A418" s="53" t="s">
        <v>667</v>
      </c>
      <c r="B418" s="53" t="s">
        <v>668</v>
      </c>
      <c r="C418" s="30">
        <v>4301011947</v>
      </c>
      <c r="D418" s="784">
        <v>4680115884854</v>
      </c>
      <c r="E418" s="785"/>
      <c r="F418" s="772">
        <v>2.5</v>
      </c>
      <c r="G418" s="31">
        <v>6</v>
      </c>
      <c r="H418" s="772">
        <v>15</v>
      </c>
      <c r="I418" s="772">
        <v>15.48</v>
      </c>
      <c r="J418" s="31">
        <v>48</v>
      </c>
      <c r="K418" s="31" t="s">
        <v>121</v>
      </c>
      <c r="L418" s="31"/>
      <c r="M418" s="32" t="s">
        <v>153</v>
      </c>
      <c r="N418" s="32"/>
      <c r="O418" s="31">
        <v>60</v>
      </c>
      <c r="P418" s="8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2"/>
      <c r="R418" s="782"/>
      <c r="S418" s="782"/>
      <c r="T418" s="783"/>
      <c r="U418" s="33"/>
      <c r="V418" s="33"/>
      <c r="W418" s="34" t="s">
        <v>69</v>
      </c>
      <c r="X418" s="773">
        <v>0</v>
      </c>
      <c r="Y418" s="774">
        <f t="shared" si="81"/>
        <v>0</v>
      </c>
      <c r="Z418" s="35" t="str">
        <f>IFERROR(IF(Y418=0,"",ROUNDUP(Y418/H418,0)*0.02039),"")</f>
        <v/>
      </c>
      <c r="AA418" s="55"/>
      <c r="AB418" s="56"/>
      <c r="AC418" s="489" t="s">
        <v>664</v>
      </c>
      <c r="AG418" s="63"/>
      <c r="AJ418" s="66"/>
      <c r="AK418" s="66">
        <v>0</v>
      </c>
      <c r="BB418" s="490" t="s">
        <v>1</v>
      </c>
      <c r="BM418" s="63">
        <f t="shared" si="82"/>
        <v>0</v>
      </c>
      <c r="BN418" s="63">
        <f t="shared" si="83"/>
        <v>0</v>
      </c>
      <c r="BO418" s="63">
        <f t="shared" si="84"/>
        <v>0</v>
      </c>
      <c r="BP418" s="63">
        <f t="shared" si="85"/>
        <v>0</v>
      </c>
    </row>
    <row r="419" spans="1:68" ht="27" customHeight="1" x14ac:dyDescent="0.25">
      <c r="A419" s="53" t="s">
        <v>667</v>
      </c>
      <c r="B419" s="53" t="s">
        <v>669</v>
      </c>
      <c r="C419" s="30">
        <v>4301011870</v>
      </c>
      <c r="D419" s="784">
        <v>4680115884854</v>
      </c>
      <c r="E419" s="785"/>
      <c r="F419" s="772">
        <v>2.5</v>
      </c>
      <c r="G419" s="31">
        <v>6</v>
      </c>
      <c r="H419" s="772">
        <v>15</v>
      </c>
      <c r="I419" s="772">
        <v>15.48</v>
      </c>
      <c r="J419" s="31">
        <v>48</v>
      </c>
      <c r="K419" s="31" t="s">
        <v>121</v>
      </c>
      <c r="L419" s="31" t="s">
        <v>149</v>
      </c>
      <c r="M419" s="32" t="s">
        <v>68</v>
      </c>
      <c r="N419" s="32"/>
      <c r="O419" s="31">
        <v>60</v>
      </c>
      <c r="P419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3"/>
      <c r="V419" s="33"/>
      <c r="W419" s="34" t="s">
        <v>69</v>
      </c>
      <c r="X419" s="773">
        <v>530</v>
      </c>
      <c r="Y419" s="774">
        <f t="shared" si="81"/>
        <v>540</v>
      </c>
      <c r="Z419" s="35">
        <f>IFERROR(IF(Y419=0,"",ROUNDUP(Y419/H419,0)*0.02175),"")</f>
        <v>0.78299999999999992</v>
      </c>
      <c r="AA419" s="55"/>
      <c r="AB419" s="56"/>
      <c r="AC419" s="491" t="s">
        <v>670</v>
      </c>
      <c r="AG419" s="63"/>
      <c r="AJ419" s="66" t="s">
        <v>151</v>
      </c>
      <c r="AK419" s="66">
        <v>720</v>
      </c>
      <c r="BB419" s="492" t="s">
        <v>1</v>
      </c>
      <c r="BM419" s="63">
        <f t="shared" si="82"/>
        <v>546.95999999999992</v>
      </c>
      <c r="BN419" s="63">
        <f t="shared" si="83"/>
        <v>557.28000000000009</v>
      </c>
      <c r="BO419" s="63">
        <f t="shared" si="84"/>
        <v>0.73611111111111116</v>
      </c>
      <c r="BP419" s="63">
        <f t="shared" si="85"/>
        <v>0.75</v>
      </c>
    </row>
    <row r="420" spans="1:68" ht="27" hidden="1" customHeight="1" x14ac:dyDescent="0.25">
      <c r="A420" s="53" t="s">
        <v>671</v>
      </c>
      <c r="B420" s="53" t="s">
        <v>672</v>
      </c>
      <c r="C420" s="30">
        <v>4301011943</v>
      </c>
      <c r="D420" s="784">
        <v>4680115884830</v>
      </c>
      <c r="E420" s="785"/>
      <c r="F420" s="772">
        <v>2.5</v>
      </c>
      <c r="G420" s="31">
        <v>6</v>
      </c>
      <c r="H420" s="772">
        <v>15</v>
      </c>
      <c r="I420" s="772">
        <v>15.48</v>
      </c>
      <c r="J420" s="31">
        <v>48</v>
      </c>
      <c r="K420" s="31" t="s">
        <v>121</v>
      </c>
      <c r="L420" s="31"/>
      <c r="M420" s="32" t="s">
        <v>153</v>
      </c>
      <c r="N420" s="32"/>
      <c r="O420" s="31">
        <v>60</v>
      </c>
      <c r="P420" s="88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2"/>
      <c r="R420" s="782"/>
      <c r="S420" s="782"/>
      <c r="T420" s="783"/>
      <c r="U420" s="33"/>
      <c r="V420" s="33"/>
      <c r="W420" s="34" t="s">
        <v>69</v>
      </c>
      <c r="X420" s="773">
        <v>0</v>
      </c>
      <c r="Y420" s="774">
        <f t="shared" si="81"/>
        <v>0</v>
      </c>
      <c r="Z420" s="35" t="str">
        <f>IFERROR(IF(Y420=0,"",ROUNDUP(Y420/H420,0)*0.02039),"")</f>
        <v/>
      </c>
      <c r="AA420" s="55"/>
      <c r="AB420" s="56"/>
      <c r="AC420" s="493" t="s">
        <v>664</v>
      </c>
      <c r="AG420" s="63"/>
      <c r="AJ420" s="66"/>
      <c r="AK420" s="66">
        <v>0</v>
      </c>
      <c r="BB420" s="494" t="s">
        <v>1</v>
      </c>
      <c r="BM420" s="63">
        <f t="shared" si="82"/>
        <v>0</v>
      </c>
      <c r="BN420" s="63">
        <f t="shared" si="83"/>
        <v>0</v>
      </c>
      <c r="BO420" s="63">
        <f t="shared" si="84"/>
        <v>0</v>
      </c>
      <c r="BP420" s="63">
        <f t="shared" si="85"/>
        <v>0</v>
      </c>
    </row>
    <row r="421" spans="1:68" ht="27" hidden="1" customHeight="1" x14ac:dyDescent="0.25">
      <c r="A421" s="53" t="s">
        <v>671</v>
      </c>
      <c r="B421" s="53" t="s">
        <v>673</v>
      </c>
      <c r="C421" s="30">
        <v>4301011867</v>
      </c>
      <c r="D421" s="784">
        <v>4680115884830</v>
      </c>
      <c r="E421" s="785"/>
      <c r="F421" s="772">
        <v>2.5</v>
      </c>
      <c r="G421" s="31">
        <v>6</v>
      </c>
      <c r="H421" s="772">
        <v>15</v>
      </c>
      <c r="I421" s="772">
        <v>15.48</v>
      </c>
      <c r="J421" s="31">
        <v>48</v>
      </c>
      <c r="K421" s="31" t="s">
        <v>121</v>
      </c>
      <c r="L421" s="31" t="s">
        <v>149</v>
      </c>
      <c r="M421" s="32" t="s">
        <v>68</v>
      </c>
      <c r="N421" s="32"/>
      <c r="O421" s="31">
        <v>60</v>
      </c>
      <c r="P421" s="8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2"/>
      <c r="R421" s="782"/>
      <c r="S421" s="782"/>
      <c r="T421" s="783"/>
      <c r="U421" s="33"/>
      <c r="V421" s="33"/>
      <c r="W421" s="34" t="s">
        <v>69</v>
      </c>
      <c r="X421" s="773">
        <v>0</v>
      </c>
      <c r="Y421" s="774">
        <f t="shared" si="81"/>
        <v>0</v>
      </c>
      <c r="Z421" s="35" t="str">
        <f>IFERROR(IF(Y421=0,"",ROUNDUP(Y421/H421,0)*0.02175),"")</f>
        <v/>
      </c>
      <c r="AA421" s="55"/>
      <c r="AB421" s="56"/>
      <c r="AC421" s="495" t="s">
        <v>674</v>
      </c>
      <c r="AG421" s="63"/>
      <c r="AJ421" s="66" t="s">
        <v>151</v>
      </c>
      <c r="AK421" s="66">
        <v>720</v>
      </c>
      <c r="BB421" s="496" t="s">
        <v>1</v>
      </c>
      <c r="BM421" s="63">
        <f t="shared" si="82"/>
        <v>0</v>
      </c>
      <c r="BN421" s="63">
        <f t="shared" si="83"/>
        <v>0</v>
      </c>
      <c r="BO421" s="63">
        <f t="shared" si="84"/>
        <v>0</v>
      </c>
      <c r="BP421" s="63">
        <f t="shared" si="85"/>
        <v>0</v>
      </c>
    </row>
    <row r="422" spans="1:68" ht="27" hidden="1" customHeight="1" x14ac:dyDescent="0.25">
      <c r="A422" s="53" t="s">
        <v>675</v>
      </c>
      <c r="B422" s="53" t="s">
        <v>676</v>
      </c>
      <c r="C422" s="30">
        <v>4301011339</v>
      </c>
      <c r="D422" s="784">
        <v>4607091383997</v>
      </c>
      <c r="E422" s="785"/>
      <c r="F422" s="772">
        <v>2.5</v>
      </c>
      <c r="G422" s="31">
        <v>6</v>
      </c>
      <c r="H422" s="772">
        <v>15</v>
      </c>
      <c r="I422" s="772">
        <v>15.48</v>
      </c>
      <c r="J422" s="31">
        <v>48</v>
      </c>
      <c r="K422" s="31" t="s">
        <v>121</v>
      </c>
      <c r="L422" s="31"/>
      <c r="M422" s="32" t="s">
        <v>68</v>
      </c>
      <c r="N422" s="32"/>
      <c r="O422" s="31">
        <v>60</v>
      </c>
      <c r="P422" s="10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2"/>
      <c r="R422" s="782"/>
      <c r="S422" s="782"/>
      <c r="T422" s="783"/>
      <c r="U422" s="33"/>
      <c r="V422" s="33"/>
      <c r="W422" s="34" t="s">
        <v>69</v>
      </c>
      <c r="X422" s="773">
        <v>0</v>
      </c>
      <c r="Y422" s="774">
        <f t="shared" si="81"/>
        <v>0</v>
      </c>
      <c r="Z422" s="35" t="str">
        <f>IFERROR(IF(Y422=0,"",ROUNDUP(Y422/H422,0)*0.02175),"")</f>
        <v/>
      </c>
      <c r="AA422" s="55"/>
      <c r="AB422" s="56"/>
      <c r="AC422" s="497" t="s">
        <v>677</v>
      </c>
      <c r="AG422" s="63"/>
      <c r="AJ422" s="66"/>
      <c r="AK422" s="66">
        <v>0</v>
      </c>
      <c r="BB422" s="498" t="s">
        <v>1</v>
      </c>
      <c r="BM422" s="63">
        <f t="shared" si="82"/>
        <v>0</v>
      </c>
      <c r="BN422" s="63">
        <f t="shared" si="83"/>
        <v>0</v>
      </c>
      <c r="BO422" s="63">
        <f t="shared" si="84"/>
        <v>0</v>
      </c>
      <c r="BP422" s="63">
        <f t="shared" si="85"/>
        <v>0</v>
      </c>
    </row>
    <row r="423" spans="1:68" ht="27" hidden="1" customHeight="1" x14ac:dyDescent="0.25">
      <c r="A423" s="53" t="s">
        <v>678</v>
      </c>
      <c r="B423" s="53" t="s">
        <v>679</v>
      </c>
      <c r="C423" s="30">
        <v>4301011433</v>
      </c>
      <c r="D423" s="784">
        <v>4680115882638</v>
      </c>
      <c r="E423" s="785"/>
      <c r="F423" s="772">
        <v>0.4</v>
      </c>
      <c r="G423" s="31">
        <v>10</v>
      </c>
      <c r="H423" s="772">
        <v>4</v>
      </c>
      <c r="I423" s="772">
        <v>4.21</v>
      </c>
      <c r="J423" s="31">
        <v>132</v>
      </c>
      <c r="K423" s="31" t="s">
        <v>76</v>
      </c>
      <c r="L423" s="31"/>
      <c r="M423" s="32" t="s">
        <v>124</v>
      </c>
      <c r="N423" s="32"/>
      <c r="O423" s="31">
        <v>90</v>
      </c>
      <c r="P423" s="11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2"/>
      <c r="R423" s="782"/>
      <c r="S423" s="782"/>
      <c r="T423" s="783"/>
      <c r="U423" s="33"/>
      <c r="V423" s="33"/>
      <c r="W423" s="34" t="s">
        <v>69</v>
      </c>
      <c r="X423" s="773">
        <v>0</v>
      </c>
      <c r="Y423" s="774">
        <f t="shared" si="81"/>
        <v>0</v>
      </c>
      <c r="Z423" s="35" t="str">
        <f>IFERROR(IF(Y423=0,"",ROUNDUP(Y423/H423,0)*0.00902),"")</f>
        <v/>
      </c>
      <c r="AA423" s="55"/>
      <c r="AB423" s="56"/>
      <c r="AC423" s="499" t="s">
        <v>680</v>
      </c>
      <c r="AG423" s="63"/>
      <c r="AJ423" s="66"/>
      <c r="AK423" s="66">
        <v>0</v>
      </c>
      <c r="BB423" s="500" t="s">
        <v>1</v>
      </c>
      <c r="BM423" s="63">
        <f t="shared" si="82"/>
        <v>0</v>
      </c>
      <c r="BN423" s="63">
        <f t="shared" si="83"/>
        <v>0</v>
      </c>
      <c r="BO423" s="63">
        <f t="shared" si="84"/>
        <v>0</v>
      </c>
      <c r="BP423" s="63">
        <f t="shared" si="85"/>
        <v>0</v>
      </c>
    </row>
    <row r="424" spans="1:68" ht="27" hidden="1" customHeight="1" x14ac:dyDescent="0.25">
      <c r="A424" s="53" t="s">
        <v>681</v>
      </c>
      <c r="B424" s="53" t="s">
        <v>682</v>
      </c>
      <c r="C424" s="30">
        <v>4301011952</v>
      </c>
      <c r="D424" s="784">
        <v>4680115884922</v>
      </c>
      <c r="E424" s="785"/>
      <c r="F424" s="772">
        <v>0.5</v>
      </c>
      <c r="G424" s="31">
        <v>10</v>
      </c>
      <c r="H424" s="772">
        <v>5</v>
      </c>
      <c r="I424" s="772">
        <v>5.21</v>
      </c>
      <c r="J424" s="31">
        <v>132</v>
      </c>
      <c r="K424" s="31" t="s">
        <v>76</v>
      </c>
      <c r="L424" s="31"/>
      <c r="M424" s="32" t="s">
        <v>68</v>
      </c>
      <c r="N424" s="32"/>
      <c r="O424" s="31">
        <v>60</v>
      </c>
      <c r="P424" s="105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2"/>
      <c r="R424" s="782"/>
      <c r="S424" s="782"/>
      <c r="T424" s="783"/>
      <c r="U424" s="33"/>
      <c r="V424" s="33"/>
      <c r="W424" s="34" t="s">
        <v>69</v>
      </c>
      <c r="X424" s="773">
        <v>0</v>
      </c>
      <c r="Y424" s="774">
        <f t="shared" si="81"/>
        <v>0</v>
      </c>
      <c r="Z424" s="35" t="str">
        <f>IFERROR(IF(Y424=0,"",ROUNDUP(Y424/H424,0)*0.00902),"")</f>
        <v/>
      </c>
      <c r="AA424" s="55"/>
      <c r="AB424" s="56"/>
      <c r="AC424" s="501" t="s">
        <v>670</v>
      </c>
      <c r="AG424" s="63"/>
      <c r="AJ424" s="66"/>
      <c r="AK424" s="66">
        <v>0</v>
      </c>
      <c r="BB424" s="502" t="s">
        <v>1</v>
      </c>
      <c r="BM424" s="63">
        <f t="shared" si="82"/>
        <v>0</v>
      </c>
      <c r="BN424" s="63">
        <f t="shared" si="83"/>
        <v>0</v>
      </c>
      <c r="BO424" s="63">
        <f t="shared" si="84"/>
        <v>0</v>
      </c>
      <c r="BP424" s="63">
        <f t="shared" si="85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4301011866</v>
      </c>
      <c r="D425" s="784">
        <v>4680115884878</v>
      </c>
      <c r="E425" s="785"/>
      <c r="F425" s="772">
        <v>0.5</v>
      </c>
      <c r="G425" s="31">
        <v>10</v>
      </c>
      <c r="H425" s="772">
        <v>5</v>
      </c>
      <c r="I425" s="772">
        <v>5.21</v>
      </c>
      <c r="J425" s="31">
        <v>132</v>
      </c>
      <c r="K425" s="31" t="s">
        <v>76</v>
      </c>
      <c r="L425" s="31"/>
      <c r="M425" s="32" t="s">
        <v>68</v>
      </c>
      <c r="N425" s="32"/>
      <c r="O425" s="31">
        <v>60</v>
      </c>
      <c r="P425" s="10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2"/>
      <c r="R425" s="782"/>
      <c r="S425" s="782"/>
      <c r="T425" s="783"/>
      <c r="U425" s="33"/>
      <c r="V425" s="33"/>
      <c r="W425" s="34" t="s">
        <v>69</v>
      </c>
      <c r="X425" s="773">
        <v>0</v>
      </c>
      <c r="Y425" s="774">
        <f t="shared" si="81"/>
        <v>0</v>
      </c>
      <c r="Z425" s="35" t="str">
        <f>IFERROR(IF(Y425=0,"",ROUNDUP(Y425/H425,0)*0.00902),"")</f>
        <v/>
      </c>
      <c r="AA425" s="55"/>
      <c r="AB425" s="56"/>
      <c r="AC425" s="503" t="s">
        <v>685</v>
      </c>
      <c r="AG425" s="63"/>
      <c r="AJ425" s="66"/>
      <c r="AK425" s="66">
        <v>0</v>
      </c>
      <c r="BB425" s="504" t="s">
        <v>1</v>
      </c>
      <c r="BM425" s="63">
        <f t="shared" si="82"/>
        <v>0</v>
      </c>
      <c r="BN425" s="63">
        <f t="shared" si="83"/>
        <v>0</v>
      </c>
      <c r="BO425" s="63">
        <f t="shared" si="84"/>
        <v>0</v>
      </c>
      <c r="BP425" s="63">
        <f t="shared" si="85"/>
        <v>0</v>
      </c>
    </row>
    <row r="426" spans="1:68" ht="27" hidden="1" customHeight="1" x14ac:dyDescent="0.25">
      <c r="A426" s="53" t="s">
        <v>686</v>
      </c>
      <c r="B426" s="53" t="s">
        <v>687</v>
      </c>
      <c r="C426" s="30">
        <v>4301011868</v>
      </c>
      <c r="D426" s="784">
        <v>4680115884861</v>
      </c>
      <c r="E426" s="785"/>
      <c r="F426" s="772">
        <v>0.5</v>
      </c>
      <c r="G426" s="31">
        <v>10</v>
      </c>
      <c r="H426" s="772">
        <v>5</v>
      </c>
      <c r="I426" s="772">
        <v>5.21</v>
      </c>
      <c r="J426" s="31">
        <v>132</v>
      </c>
      <c r="K426" s="31" t="s">
        <v>76</v>
      </c>
      <c r="L426" s="31"/>
      <c r="M426" s="32" t="s">
        <v>68</v>
      </c>
      <c r="N426" s="32"/>
      <c r="O426" s="31">
        <v>60</v>
      </c>
      <c r="P426" s="11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2"/>
      <c r="R426" s="782"/>
      <c r="S426" s="782"/>
      <c r="T426" s="783"/>
      <c r="U426" s="33"/>
      <c r="V426" s="33"/>
      <c r="W426" s="34" t="s">
        <v>69</v>
      </c>
      <c r="X426" s="773">
        <v>0</v>
      </c>
      <c r="Y426" s="774">
        <f t="shared" si="81"/>
        <v>0</v>
      </c>
      <c r="Z426" s="35" t="str">
        <f>IFERROR(IF(Y426=0,"",ROUNDUP(Y426/H426,0)*0.00902),"")</f>
        <v/>
      </c>
      <c r="AA426" s="55"/>
      <c r="AB426" s="56"/>
      <c r="AC426" s="505" t="s">
        <v>674</v>
      </c>
      <c r="AG426" s="63"/>
      <c r="AJ426" s="66"/>
      <c r="AK426" s="66">
        <v>0</v>
      </c>
      <c r="BB426" s="506" t="s">
        <v>1</v>
      </c>
      <c r="BM426" s="63">
        <f t="shared" si="82"/>
        <v>0</v>
      </c>
      <c r="BN426" s="63">
        <f t="shared" si="83"/>
        <v>0</v>
      </c>
      <c r="BO426" s="63">
        <f t="shared" si="84"/>
        <v>0</v>
      </c>
      <c r="BP426" s="63">
        <f t="shared" si="85"/>
        <v>0</v>
      </c>
    </row>
    <row r="427" spans="1:68" x14ac:dyDescent="0.2">
      <c r="A427" s="791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793"/>
      <c r="P427" s="787" t="s">
        <v>71</v>
      </c>
      <c r="Q427" s="788"/>
      <c r="R427" s="788"/>
      <c r="S427" s="788"/>
      <c r="T427" s="788"/>
      <c r="U427" s="788"/>
      <c r="V427" s="789"/>
      <c r="W427" s="36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41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0.89174999999999993</v>
      </c>
      <c r="AA427" s="776"/>
      <c r="AB427" s="776"/>
      <c r="AC427" s="776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87" t="s">
        <v>71</v>
      </c>
      <c r="Q428" s="788"/>
      <c r="R428" s="788"/>
      <c r="S428" s="788"/>
      <c r="T428" s="788"/>
      <c r="U428" s="788"/>
      <c r="V428" s="789"/>
      <c r="W428" s="36" t="s">
        <v>69</v>
      </c>
      <c r="X428" s="775">
        <f>IFERROR(SUM(X416:X426),"0")</f>
        <v>600</v>
      </c>
      <c r="Y428" s="775">
        <f>IFERROR(SUM(Y416:Y426),"0")</f>
        <v>615</v>
      </c>
      <c r="Z428" s="36"/>
      <c r="AA428" s="776"/>
      <c r="AB428" s="776"/>
      <c r="AC428" s="776"/>
    </row>
    <row r="429" spans="1:68" ht="14.25" hidden="1" customHeight="1" x14ac:dyDescent="0.25">
      <c r="A429" s="808" t="s">
        <v>175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67"/>
      <c r="AB429" s="767"/>
      <c r="AC429" s="767"/>
    </row>
    <row r="430" spans="1:68" ht="27" hidden="1" customHeight="1" x14ac:dyDescent="0.25">
      <c r="A430" s="53" t="s">
        <v>688</v>
      </c>
      <c r="B430" s="53" t="s">
        <v>689</v>
      </c>
      <c r="C430" s="30">
        <v>4301020178</v>
      </c>
      <c r="D430" s="784">
        <v>4607091383980</v>
      </c>
      <c r="E430" s="785"/>
      <c r="F430" s="772">
        <v>2.5</v>
      </c>
      <c r="G430" s="31">
        <v>6</v>
      </c>
      <c r="H430" s="772">
        <v>15</v>
      </c>
      <c r="I430" s="772">
        <v>15.48</v>
      </c>
      <c r="J430" s="31">
        <v>48</v>
      </c>
      <c r="K430" s="31" t="s">
        <v>121</v>
      </c>
      <c r="L430" s="31" t="s">
        <v>149</v>
      </c>
      <c r="M430" s="32" t="s">
        <v>124</v>
      </c>
      <c r="N430" s="32"/>
      <c r="O430" s="31">
        <v>50</v>
      </c>
      <c r="P430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2"/>
      <c r="R430" s="782"/>
      <c r="S430" s="782"/>
      <c r="T430" s="783"/>
      <c r="U430" s="33"/>
      <c r="V430" s="33"/>
      <c r="W430" s="34" t="s">
        <v>69</v>
      </c>
      <c r="X430" s="773">
        <v>0</v>
      </c>
      <c r="Y430" s="774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690</v>
      </c>
      <c r="AG430" s="63"/>
      <c r="AJ430" s="66" t="s">
        <v>151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customHeight="1" x14ac:dyDescent="0.25">
      <c r="A431" s="53" t="s">
        <v>691</v>
      </c>
      <c r="B431" s="53" t="s">
        <v>692</v>
      </c>
      <c r="C431" s="30">
        <v>4301020179</v>
      </c>
      <c r="D431" s="784">
        <v>4607091384178</v>
      </c>
      <c r="E431" s="785"/>
      <c r="F431" s="772">
        <v>0.4</v>
      </c>
      <c r="G431" s="31">
        <v>10</v>
      </c>
      <c r="H431" s="772">
        <v>4</v>
      </c>
      <c r="I431" s="772">
        <v>4.21</v>
      </c>
      <c r="J431" s="31">
        <v>132</v>
      </c>
      <c r="K431" s="31" t="s">
        <v>76</v>
      </c>
      <c r="L431" s="31"/>
      <c r="M431" s="32" t="s">
        <v>124</v>
      </c>
      <c r="N431" s="32"/>
      <c r="O431" s="31">
        <v>50</v>
      </c>
      <c r="P431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2"/>
      <c r="R431" s="782"/>
      <c r="S431" s="782"/>
      <c r="T431" s="783"/>
      <c r="U431" s="33"/>
      <c r="V431" s="33"/>
      <c r="W431" s="34" t="s">
        <v>69</v>
      </c>
      <c r="X431" s="773">
        <v>24</v>
      </c>
      <c r="Y431" s="774">
        <f>IFERROR(IF(X431="",0,CEILING((X431/$H431),1)*$H431),"")</f>
        <v>24</v>
      </c>
      <c r="Z431" s="35">
        <f>IFERROR(IF(Y431=0,"",ROUNDUP(Y431/H431,0)*0.00902),"")</f>
        <v>5.4120000000000001E-2</v>
      </c>
      <c r="AA431" s="55"/>
      <c r="AB431" s="56"/>
      <c r="AC431" s="509" t="s">
        <v>690</v>
      </c>
      <c r="AG431" s="63"/>
      <c r="AJ431" s="66"/>
      <c r="AK431" s="66">
        <v>0</v>
      </c>
      <c r="BB431" s="510" t="s">
        <v>1</v>
      </c>
      <c r="BM431" s="63">
        <f>IFERROR(X431*I431/H431,"0")</f>
        <v>25.259999999999998</v>
      </c>
      <c r="BN431" s="63">
        <f>IFERROR(Y431*I431/H431,"0")</f>
        <v>25.259999999999998</v>
      </c>
      <c r="BO431" s="63">
        <f>IFERROR(1/J431*(X431/H431),"0")</f>
        <v>4.5454545454545456E-2</v>
      </c>
      <c r="BP431" s="63">
        <f>IFERROR(1/J431*(Y431/H431),"0")</f>
        <v>4.5454545454545456E-2</v>
      </c>
    </row>
    <row r="432" spans="1:68" x14ac:dyDescent="0.2">
      <c r="A432" s="791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3"/>
      <c r="P432" s="787" t="s">
        <v>71</v>
      </c>
      <c r="Q432" s="788"/>
      <c r="R432" s="788"/>
      <c r="S432" s="788"/>
      <c r="T432" s="788"/>
      <c r="U432" s="788"/>
      <c r="V432" s="789"/>
      <c r="W432" s="36" t="s">
        <v>72</v>
      </c>
      <c r="X432" s="775">
        <f>IFERROR(X430/H430,"0")+IFERROR(X431/H431,"0")</f>
        <v>6</v>
      </c>
      <c r="Y432" s="775">
        <f>IFERROR(Y430/H430,"0")+IFERROR(Y431/H431,"0")</f>
        <v>6</v>
      </c>
      <c r="Z432" s="775">
        <f>IFERROR(IF(Z430="",0,Z430),"0")+IFERROR(IF(Z431="",0,Z431),"0")</f>
        <v>5.4120000000000001E-2</v>
      </c>
      <c r="AA432" s="776"/>
      <c r="AB432" s="776"/>
      <c r="AC432" s="776"/>
    </row>
    <row r="433" spans="1:68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87" t="s">
        <v>71</v>
      </c>
      <c r="Q433" s="788"/>
      <c r="R433" s="788"/>
      <c r="S433" s="788"/>
      <c r="T433" s="788"/>
      <c r="U433" s="788"/>
      <c r="V433" s="789"/>
      <c r="W433" s="36" t="s">
        <v>69</v>
      </c>
      <c r="X433" s="775">
        <f>IFERROR(SUM(X430:X431),"0")</f>
        <v>24</v>
      </c>
      <c r="Y433" s="775">
        <f>IFERROR(SUM(Y430:Y431),"0")</f>
        <v>24</v>
      </c>
      <c r="Z433" s="36"/>
      <c r="AA433" s="776"/>
      <c r="AB433" s="776"/>
      <c r="AC433" s="776"/>
    </row>
    <row r="434" spans="1:68" ht="14.25" hidden="1" customHeight="1" x14ac:dyDescent="0.25">
      <c r="A434" s="808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67"/>
      <c r="AB434" s="767"/>
      <c r="AC434" s="767"/>
    </row>
    <row r="435" spans="1:68" ht="27" hidden="1" customHeight="1" x14ac:dyDescent="0.25">
      <c r="A435" s="53" t="s">
        <v>693</v>
      </c>
      <c r="B435" s="53" t="s">
        <v>694</v>
      </c>
      <c r="C435" s="30">
        <v>4301051903</v>
      </c>
      <c r="D435" s="784">
        <v>4607091383928</v>
      </c>
      <c r="E435" s="785"/>
      <c r="F435" s="772">
        <v>1.5</v>
      </c>
      <c r="G435" s="31">
        <v>6</v>
      </c>
      <c r="H435" s="772">
        <v>9</v>
      </c>
      <c r="I435" s="772">
        <v>9.57</v>
      </c>
      <c r="J435" s="31">
        <v>56</v>
      </c>
      <c r="K435" s="31" t="s">
        <v>121</v>
      </c>
      <c r="L435" s="31"/>
      <c r="M435" s="32" t="s">
        <v>80</v>
      </c>
      <c r="N435" s="32"/>
      <c r="O435" s="31">
        <v>40</v>
      </c>
      <c r="P435" s="848" t="s">
        <v>695</v>
      </c>
      <c r="Q435" s="782"/>
      <c r="R435" s="782"/>
      <c r="S435" s="782"/>
      <c r="T435" s="783"/>
      <c r="U435" s="33"/>
      <c r="V435" s="33"/>
      <c r="W435" s="34" t="s">
        <v>69</v>
      </c>
      <c r="X435" s="773">
        <v>0</v>
      </c>
      <c r="Y435" s="774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696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697</v>
      </c>
      <c r="B436" s="53" t="s">
        <v>698</v>
      </c>
      <c r="C436" s="30">
        <v>4301051897</v>
      </c>
      <c r="D436" s="784">
        <v>4607091384260</v>
      </c>
      <c r="E436" s="785"/>
      <c r="F436" s="772">
        <v>1.5</v>
      </c>
      <c r="G436" s="31">
        <v>6</v>
      </c>
      <c r="H436" s="772">
        <v>9</v>
      </c>
      <c r="I436" s="772">
        <v>9.5640000000000001</v>
      </c>
      <c r="J436" s="31">
        <v>56</v>
      </c>
      <c r="K436" s="31" t="s">
        <v>121</v>
      </c>
      <c r="L436" s="31"/>
      <c r="M436" s="32" t="s">
        <v>80</v>
      </c>
      <c r="N436" s="32"/>
      <c r="O436" s="31">
        <v>40</v>
      </c>
      <c r="P436" s="840" t="s">
        <v>699</v>
      </c>
      <c r="Q436" s="782"/>
      <c r="R436" s="782"/>
      <c r="S436" s="782"/>
      <c r="T436" s="783"/>
      <c r="U436" s="33"/>
      <c r="V436" s="33"/>
      <c r="W436" s="34" t="s">
        <v>69</v>
      </c>
      <c r="X436" s="773">
        <v>0</v>
      </c>
      <c r="Y436" s="774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700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791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3"/>
      <c r="P437" s="787" t="s">
        <v>71</v>
      </c>
      <c r="Q437" s="788"/>
      <c r="R437" s="788"/>
      <c r="S437" s="788"/>
      <c r="T437" s="788"/>
      <c r="U437" s="788"/>
      <c r="V437" s="789"/>
      <c r="W437" s="36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87" t="s">
        <v>71</v>
      </c>
      <c r="Q438" s="788"/>
      <c r="R438" s="788"/>
      <c r="S438" s="788"/>
      <c r="T438" s="788"/>
      <c r="U438" s="788"/>
      <c r="V438" s="789"/>
      <c r="W438" s="36" t="s">
        <v>69</v>
      </c>
      <c r="X438" s="775">
        <f>IFERROR(SUM(X435:X436),"0")</f>
        <v>0</v>
      </c>
      <c r="Y438" s="775">
        <f>IFERROR(SUM(Y435:Y436),"0")</f>
        <v>0</v>
      </c>
      <c r="Z438" s="36"/>
      <c r="AA438" s="776"/>
      <c r="AB438" s="776"/>
      <c r="AC438" s="776"/>
    </row>
    <row r="439" spans="1:68" ht="14.25" hidden="1" customHeight="1" x14ac:dyDescent="0.25">
      <c r="A439" s="808" t="s">
        <v>217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67"/>
      <c r="AB439" s="767"/>
      <c r="AC439" s="767"/>
    </row>
    <row r="440" spans="1:68" ht="27" hidden="1" customHeight="1" x14ac:dyDescent="0.25">
      <c r="A440" s="53" t="s">
        <v>701</v>
      </c>
      <c r="B440" s="53" t="s">
        <v>702</v>
      </c>
      <c r="C440" s="30">
        <v>4301060439</v>
      </c>
      <c r="D440" s="784">
        <v>4607091384673</v>
      </c>
      <c r="E440" s="785"/>
      <c r="F440" s="772">
        <v>1.5</v>
      </c>
      <c r="G440" s="31">
        <v>6</v>
      </c>
      <c r="H440" s="772">
        <v>9</v>
      </c>
      <c r="I440" s="772">
        <v>9.5640000000000001</v>
      </c>
      <c r="J440" s="31">
        <v>56</v>
      </c>
      <c r="K440" s="31" t="s">
        <v>121</v>
      </c>
      <c r="L440" s="31"/>
      <c r="M440" s="32" t="s">
        <v>80</v>
      </c>
      <c r="N440" s="32"/>
      <c r="O440" s="31">
        <v>30</v>
      </c>
      <c r="P440" s="1011" t="s">
        <v>703</v>
      </c>
      <c r="Q440" s="782"/>
      <c r="R440" s="782"/>
      <c r="S440" s="782"/>
      <c r="T440" s="783"/>
      <c r="U440" s="33"/>
      <c r="V440" s="33"/>
      <c r="W440" s="34" t="s">
        <v>69</v>
      </c>
      <c r="X440" s="773">
        <v>0</v>
      </c>
      <c r="Y440" s="774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704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791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3"/>
      <c r="P441" s="787" t="s">
        <v>71</v>
      </c>
      <c r="Q441" s="788"/>
      <c r="R441" s="788"/>
      <c r="S441" s="788"/>
      <c r="T441" s="788"/>
      <c r="U441" s="788"/>
      <c r="V441" s="789"/>
      <c r="W441" s="36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87" t="s">
        <v>71</v>
      </c>
      <c r="Q442" s="788"/>
      <c r="R442" s="788"/>
      <c r="S442" s="788"/>
      <c r="T442" s="788"/>
      <c r="U442" s="788"/>
      <c r="V442" s="789"/>
      <c r="W442" s="36" t="s">
        <v>69</v>
      </c>
      <c r="X442" s="775">
        <f>IFERROR(SUM(X440:X440),"0")</f>
        <v>0</v>
      </c>
      <c r="Y442" s="775">
        <f>IFERROR(SUM(Y440:Y440),"0")</f>
        <v>0</v>
      </c>
      <c r="Z442" s="36"/>
      <c r="AA442" s="776"/>
      <c r="AB442" s="776"/>
      <c r="AC442" s="776"/>
    </row>
    <row r="443" spans="1:68" ht="16.5" hidden="1" customHeight="1" x14ac:dyDescent="0.25">
      <c r="A443" s="800" t="s">
        <v>705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66"/>
      <c r="AB443" s="766"/>
      <c r="AC443" s="766"/>
    </row>
    <row r="444" spans="1:68" ht="14.25" hidden="1" customHeight="1" x14ac:dyDescent="0.25">
      <c r="A444" s="808" t="s">
        <v>118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67"/>
      <c r="AB444" s="767"/>
      <c r="AC444" s="767"/>
    </row>
    <row r="445" spans="1:68" ht="27" hidden="1" customHeight="1" x14ac:dyDescent="0.25">
      <c r="A445" s="53" t="s">
        <v>706</v>
      </c>
      <c r="B445" s="53" t="s">
        <v>707</v>
      </c>
      <c r="C445" s="30">
        <v>4301011483</v>
      </c>
      <c r="D445" s="784">
        <v>4680115881907</v>
      </c>
      <c r="E445" s="785"/>
      <c r="F445" s="772">
        <v>1.8</v>
      </c>
      <c r="G445" s="31">
        <v>6</v>
      </c>
      <c r="H445" s="772">
        <v>10.8</v>
      </c>
      <c r="I445" s="772">
        <v>11.28</v>
      </c>
      <c r="J445" s="31">
        <v>56</v>
      </c>
      <c r="K445" s="31" t="s">
        <v>121</v>
      </c>
      <c r="L445" s="31"/>
      <c r="M445" s="32" t="s">
        <v>68</v>
      </c>
      <c r="N445" s="32"/>
      <c r="O445" s="31">
        <v>60</v>
      </c>
      <c r="P445" s="11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2"/>
      <c r="R445" s="782"/>
      <c r="S445" s="782"/>
      <c r="T445" s="783"/>
      <c r="U445" s="33"/>
      <c r="V445" s="33"/>
      <c r="W445" s="34" t="s">
        <v>69</v>
      </c>
      <c r="X445" s="773">
        <v>0</v>
      </c>
      <c r="Y445" s="774">
        <f t="shared" ref="Y445:Y452" si="86">IFERROR(IF(X445="",0,CEILING((X445/$H445),1)*$H445),"")</f>
        <v>0</v>
      </c>
      <c r="Z445" s="35" t="str">
        <f t="shared" ref="Z445:Z451" si="87">IFERROR(IF(Y445=0,"",ROUNDUP(Y445/H445,0)*0.02175),"")</f>
        <v/>
      </c>
      <c r="AA445" s="55"/>
      <c r="AB445" s="56"/>
      <c r="AC445" s="517" t="s">
        <v>708</v>
      </c>
      <c r="AG445" s="63"/>
      <c r="AJ445" s="66"/>
      <c r="AK445" s="66">
        <v>0</v>
      </c>
      <c r="BB445" s="518" t="s">
        <v>1</v>
      </c>
      <c r="BM445" s="63">
        <f t="shared" ref="BM445:BM452" si="88">IFERROR(X445*I445/H445,"0")</f>
        <v>0</v>
      </c>
      <c r="BN445" s="63">
        <f t="shared" ref="BN445:BN452" si="89">IFERROR(Y445*I445/H445,"0")</f>
        <v>0</v>
      </c>
      <c r="BO445" s="63">
        <f t="shared" ref="BO445:BO452" si="90">IFERROR(1/J445*(X445/H445),"0")</f>
        <v>0</v>
      </c>
      <c r="BP445" s="63">
        <f t="shared" ref="BP445:BP452" si="91">IFERROR(1/J445*(Y445/H445),"0")</f>
        <v>0</v>
      </c>
    </row>
    <row r="446" spans="1:68" ht="27" hidden="1" customHeight="1" x14ac:dyDescent="0.25">
      <c r="A446" s="53" t="s">
        <v>706</v>
      </c>
      <c r="B446" s="53" t="s">
        <v>709</v>
      </c>
      <c r="C446" s="30">
        <v>4301011873</v>
      </c>
      <c r="D446" s="784">
        <v>4680115881907</v>
      </c>
      <c r="E446" s="785"/>
      <c r="F446" s="772">
        <v>1.8</v>
      </c>
      <c r="G446" s="31">
        <v>6</v>
      </c>
      <c r="H446" s="772">
        <v>10.8</v>
      </c>
      <c r="I446" s="772">
        <v>11.28</v>
      </c>
      <c r="J446" s="31">
        <v>56</v>
      </c>
      <c r="K446" s="31" t="s">
        <v>121</v>
      </c>
      <c r="L446" s="31"/>
      <c r="M446" s="32" t="s">
        <v>68</v>
      </c>
      <c r="N446" s="32"/>
      <c r="O446" s="31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3"/>
      <c r="V446" s="33"/>
      <c r="W446" s="34" t="s">
        <v>69</v>
      </c>
      <c r="X446" s="773">
        <v>0</v>
      </c>
      <c r="Y446" s="774">
        <f t="shared" si="86"/>
        <v>0</v>
      </c>
      <c r="Z446" s="35" t="str">
        <f t="shared" si="87"/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si="88"/>
        <v>0</v>
      </c>
      <c r="BN446" s="63">
        <f t="shared" si="89"/>
        <v>0</v>
      </c>
      <c r="BO446" s="63">
        <f t="shared" si="90"/>
        <v>0</v>
      </c>
      <c r="BP446" s="63">
        <f t="shared" si="91"/>
        <v>0</v>
      </c>
    </row>
    <row r="447" spans="1:68" ht="27" hidden="1" customHeight="1" x14ac:dyDescent="0.25">
      <c r="A447" s="53" t="s">
        <v>711</v>
      </c>
      <c r="B447" s="53" t="s">
        <v>712</v>
      </c>
      <c r="C447" s="30">
        <v>4301011655</v>
      </c>
      <c r="D447" s="784">
        <v>4680115883925</v>
      </c>
      <c r="E447" s="785"/>
      <c r="F447" s="772">
        <v>2.5</v>
      </c>
      <c r="G447" s="31">
        <v>6</v>
      </c>
      <c r="H447" s="772">
        <v>15</v>
      </c>
      <c r="I447" s="772">
        <v>15.48</v>
      </c>
      <c r="J447" s="31">
        <v>48</v>
      </c>
      <c r="K447" s="31" t="s">
        <v>121</v>
      </c>
      <c r="L447" s="31"/>
      <c r="M447" s="32" t="s">
        <v>68</v>
      </c>
      <c r="N447" s="32"/>
      <c r="O447" s="31">
        <v>60</v>
      </c>
      <c r="P447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2"/>
      <c r="R447" s="782"/>
      <c r="S447" s="782"/>
      <c r="T447" s="783"/>
      <c r="U447" s="33"/>
      <c r="V447" s="33"/>
      <c r="W447" s="34" t="s">
        <v>69</v>
      </c>
      <c r="X447" s="773">
        <v>0</v>
      </c>
      <c r="Y447" s="774">
        <f t="shared" si="86"/>
        <v>0</v>
      </c>
      <c r="Z447" s="35" t="str">
        <f t="shared" si="87"/>
        <v/>
      </c>
      <c r="AA447" s="55"/>
      <c r="AB447" s="56"/>
      <c r="AC447" s="521" t="s">
        <v>708</v>
      </c>
      <c r="AG447" s="63"/>
      <c r="AJ447" s="66"/>
      <c r="AK447" s="66">
        <v>0</v>
      </c>
      <c r="BB447" s="522" t="s">
        <v>1</v>
      </c>
      <c r="BM447" s="63">
        <f t="shared" si="88"/>
        <v>0</v>
      </c>
      <c r="BN447" s="63">
        <f t="shared" si="89"/>
        <v>0</v>
      </c>
      <c r="BO447" s="63">
        <f t="shared" si="90"/>
        <v>0</v>
      </c>
      <c r="BP447" s="63">
        <f t="shared" si="91"/>
        <v>0</v>
      </c>
    </row>
    <row r="448" spans="1:68" ht="27" hidden="1" customHeight="1" x14ac:dyDescent="0.25">
      <c r="A448" s="53" t="s">
        <v>711</v>
      </c>
      <c r="B448" s="53" t="s">
        <v>713</v>
      </c>
      <c r="C448" s="30">
        <v>4301011872</v>
      </c>
      <c r="D448" s="784">
        <v>4680115883925</v>
      </c>
      <c r="E448" s="785"/>
      <c r="F448" s="772">
        <v>2.5</v>
      </c>
      <c r="G448" s="31">
        <v>6</v>
      </c>
      <c r="H448" s="772">
        <v>15</v>
      </c>
      <c r="I448" s="772">
        <v>15.48</v>
      </c>
      <c r="J448" s="31">
        <v>48</v>
      </c>
      <c r="K448" s="31" t="s">
        <v>121</v>
      </c>
      <c r="L448" s="31"/>
      <c r="M448" s="32" t="s">
        <v>68</v>
      </c>
      <c r="N448" s="32"/>
      <c r="O448" s="31">
        <v>60</v>
      </c>
      <c r="P448" s="99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3"/>
      <c r="V448" s="33"/>
      <c r="W448" s="34" t="s">
        <v>69</v>
      </c>
      <c r="X448" s="773">
        <v>0</v>
      </c>
      <c r="Y448" s="774">
        <f t="shared" si="86"/>
        <v>0</v>
      </c>
      <c r="Z448" s="35" t="str">
        <f t="shared" si="87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88"/>
        <v>0</v>
      </c>
      <c r="BN448" s="63">
        <f t="shared" si="89"/>
        <v>0</v>
      </c>
      <c r="BO448" s="63">
        <f t="shared" si="90"/>
        <v>0</v>
      </c>
      <c r="BP448" s="63">
        <f t="shared" si="91"/>
        <v>0</v>
      </c>
    </row>
    <row r="449" spans="1:68" ht="37.5" hidden="1" customHeight="1" x14ac:dyDescent="0.25">
      <c r="A449" s="53" t="s">
        <v>714</v>
      </c>
      <c r="B449" s="53" t="s">
        <v>715</v>
      </c>
      <c r="C449" s="30">
        <v>4301011874</v>
      </c>
      <c r="D449" s="784">
        <v>4680115884892</v>
      </c>
      <c r="E449" s="785"/>
      <c r="F449" s="772">
        <v>1.8</v>
      </c>
      <c r="G449" s="31">
        <v>6</v>
      </c>
      <c r="H449" s="772">
        <v>10.8</v>
      </c>
      <c r="I449" s="772">
        <v>11.28</v>
      </c>
      <c r="J449" s="31">
        <v>56</v>
      </c>
      <c r="K449" s="31" t="s">
        <v>121</v>
      </c>
      <c r="L449" s="31"/>
      <c r="M449" s="32" t="s">
        <v>68</v>
      </c>
      <c r="N449" s="32"/>
      <c r="O449" s="31">
        <v>60</v>
      </c>
      <c r="P449" s="8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2"/>
      <c r="R449" s="782"/>
      <c r="S449" s="782"/>
      <c r="T449" s="783"/>
      <c r="U449" s="33"/>
      <c r="V449" s="33"/>
      <c r="W449" s="34" t="s">
        <v>69</v>
      </c>
      <c r="X449" s="773">
        <v>0</v>
      </c>
      <c r="Y449" s="774">
        <f t="shared" si="86"/>
        <v>0</v>
      </c>
      <c r="Z449" s="35" t="str">
        <f t="shared" si="87"/>
        <v/>
      </c>
      <c r="AA449" s="55"/>
      <c r="AB449" s="56"/>
      <c r="AC449" s="525" t="s">
        <v>716</v>
      </c>
      <c r="AG449" s="63"/>
      <c r="AJ449" s="66"/>
      <c r="AK449" s="66">
        <v>0</v>
      </c>
      <c r="BB449" s="526" t="s">
        <v>1</v>
      </c>
      <c r="BM449" s="63">
        <f t="shared" si="88"/>
        <v>0</v>
      </c>
      <c r="BN449" s="63">
        <f t="shared" si="89"/>
        <v>0</v>
      </c>
      <c r="BO449" s="63">
        <f t="shared" si="90"/>
        <v>0</v>
      </c>
      <c r="BP449" s="63">
        <f t="shared" si="91"/>
        <v>0</v>
      </c>
    </row>
    <row r="450" spans="1:68" ht="37.5" hidden="1" customHeight="1" x14ac:dyDescent="0.25">
      <c r="A450" s="53" t="s">
        <v>717</v>
      </c>
      <c r="B450" s="53" t="s">
        <v>718</v>
      </c>
      <c r="C450" s="30">
        <v>4301011312</v>
      </c>
      <c r="D450" s="784">
        <v>4607091384192</v>
      </c>
      <c r="E450" s="785"/>
      <c r="F450" s="772">
        <v>1.8</v>
      </c>
      <c r="G450" s="31">
        <v>6</v>
      </c>
      <c r="H450" s="772">
        <v>10.8</v>
      </c>
      <c r="I450" s="772">
        <v>11.28</v>
      </c>
      <c r="J450" s="31">
        <v>56</v>
      </c>
      <c r="K450" s="31" t="s">
        <v>121</v>
      </c>
      <c r="L450" s="31"/>
      <c r="M450" s="32" t="s">
        <v>124</v>
      </c>
      <c r="N450" s="32"/>
      <c r="O450" s="31">
        <v>60</v>
      </c>
      <c r="P450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3"/>
      <c r="V450" s="33"/>
      <c r="W450" s="34" t="s">
        <v>69</v>
      </c>
      <c r="X450" s="773">
        <v>0</v>
      </c>
      <c r="Y450" s="774">
        <f t="shared" si="86"/>
        <v>0</v>
      </c>
      <c r="Z450" s="35" t="str">
        <f t="shared" si="87"/>
        <v/>
      </c>
      <c r="AA450" s="55"/>
      <c r="AB450" s="56"/>
      <c r="AC450" s="527" t="s">
        <v>719</v>
      </c>
      <c r="AG450" s="63"/>
      <c r="AJ450" s="66"/>
      <c r="AK450" s="66">
        <v>0</v>
      </c>
      <c r="BB450" s="528" t="s">
        <v>1</v>
      </c>
      <c r="BM450" s="63">
        <f t="shared" si="88"/>
        <v>0</v>
      </c>
      <c r="BN450" s="63">
        <f t="shared" si="89"/>
        <v>0</v>
      </c>
      <c r="BO450" s="63">
        <f t="shared" si="90"/>
        <v>0</v>
      </c>
      <c r="BP450" s="63">
        <f t="shared" si="91"/>
        <v>0</v>
      </c>
    </row>
    <row r="451" spans="1:68" ht="27" hidden="1" customHeight="1" x14ac:dyDescent="0.25">
      <c r="A451" s="53" t="s">
        <v>720</v>
      </c>
      <c r="B451" s="53" t="s">
        <v>721</v>
      </c>
      <c r="C451" s="30">
        <v>4301011875</v>
      </c>
      <c r="D451" s="784">
        <v>4680115884885</v>
      </c>
      <c r="E451" s="785"/>
      <c r="F451" s="772">
        <v>0.8</v>
      </c>
      <c r="G451" s="31">
        <v>15</v>
      </c>
      <c r="H451" s="772">
        <v>12</v>
      </c>
      <c r="I451" s="772">
        <v>12.48</v>
      </c>
      <c r="J451" s="31">
        <v>56</v>
      </c>
      <c r="K451" s="31" t="s">
        <v>121</v>
      </c>
      <c r="L451" s="31"/>
      <c r="M451" s="32" t="s">
        <v>68</v>
      </c>
      <c r="N451" s="32"/>
      <c r="O451" s="31">
        <v>60</v>
      </c>
      <c r="P451" s="10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2"/>
      <c r="R451" s="782"/>
      <c r="S451" s="782"/>
      <c r="T451" s="783"/>
      <c r="U451" s="33"/>
      <c r="V451" s="33"/>
      <c r="W451" s="34" t="s">
        <v>69</v>
      </c>
      <c r="X451" s="773">
        <v>0</v>
      </c>
      <c r="Y451" s="774">
        <f t="shared" si="86"/>
        <v>0</v>
      </c>
      <c r="Z451" s="35" t="str">
        <f t="shared" si="87"/>
        <v/>
      </c>
      <c r="AA451" s="55"/>
      <c r="AB451" s="56"/>
      <c r="AC451" s="529" t="s">
        <v>716</v>
      </c>
      <c r="AG451" s="63"/>
      <c r="AJ451" s="66"/>
      <c r="AK451" s="66">
        <v>0</v>
      </c>
      <c r="BB451" s="530" t="s">
        <v>1</v>
      </c>
      <c r="BM451" s="63">
        <f t="shared" si="88"/>
        <v>0</v>
      </c>
      <c r="BN451" s="63">
        <f t="shared" si="89"/>
        <v>0</v>
      </c>
      <c r="BO451" s="63">
        <f t="shared" si="90"/>
        <v>0</v>
      </c>
      <c r="BP451" s="63">
        <f t="shared" si="91"/>
        <v>0</v>
      </c>
    </row>
    <row r="452" spans="1:68" ht="37.5" hidden="1" customHeight="1" x14ac:dyDescent="0.25">
      <c r="A452" s="53" t="s">
        <v>722</v>
      </c>
      <c r="B452" s="53" t="s">
        <v>723</v>
      </c>
      <c r="C452" s="30">
        <v>4301011871</v>
      </c>
      <c r="D452" s="784">
        <v>4680115884908</v>
      </c>
      <c r="E452" s="785"/>
      <c r="F452" s="772">
        <v>0.4</v>
      </c>
      <c r="G452" s="31">
        <v>10</v>
      </c>
      <c r="H452" s="772">
        <v>4</v>
      </c>
      <c r="I452" s="772">
        <v>4.21</v>
      </c>
      <c r="J452" s="31">
        <v>132</v>
      </c>
      <c r="K452" s="31" t="s">
        <v>76</v>
      </c>
      <c r="L452" s="31"/>
      <c r="M452" s="32" t="s">
        <v>68</v>
      </c>
      <c r="N452" s="32"/>
      <c r="O452" s="31">
        <v>60</v>
      </c>
      <c r="P452" s="12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2"/>
      <c r="R452" s="782"/>
      <c r="S452" s="782"/>
      <c r="T452" s="783"/>
      <c r="U452" s="33"/>
      <c r="V452" s="33"/>
      <c r="W452" s="34" t="s">
        <v>69</v>
      </c>
      <c r="X452" s="773">
        <v>0</v>
      </c>
      <c r="Y452" s="774">
        <f t="shared" si="86"/>
        <v>0</v>
      </c>
      <c r="Z452" s="35" t="str">
        <f>IFERROR(IF(Y452=0,"",ROUNDUP(Y452/H452,0)*0.00902),"")</f>
        <v/>
      </c>
      <c r="AA452" s="55"/>
      <c r="AB452" s="56"/>
      <c r="AC452" s="531" t="s">
        <v>716</v>
      </c>
      <c r="AG452" s="63"/>
      <c r="AJ452" s="66"/>
      <c r="AK452" s="66">
        <v>0</v>
      </c>
      <c r="BB452" s="532" t="s">
        <v>1</v>
      </c>
      <c r="BM452" s="63">
        <f t="shared" si="88"/>
        <v>0</v>
      </c>
      <c r="BN452" s="63">
        <f t="shared" si="89"/>
        <v>0</v>
      </c>
      <c r="BO452" s="63">
        <f t="shared" si="90"/>
        <v>0</v>
      </c>
      <c r="BP452" s="63">
        <f t="shared" si="91"/>
        <v>0</v>
      </c>
    </row>
    <row r="453" spans="1:68" hidden="1" x14ac:dyDescent="0.2">
      <c r="A453" s="791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3"/>
      <c r="P453" s="787" t="s">
        <v>71</v>
      </c>
      <c r="Q453" s="788"/>
      <c r="R453" s="788"/>
      <c r="S453" s="788"/>
      <c r="T453" s="788"/>
      <c r="U453" s="788"/>
      <c r="V453" s="789"/>
      <c r="W453" s="36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87" t="s">
        <v>71</v>
      </c>
      <c r="Q454" s="788"/>
      <c r="R454" s="788"/>
      <c r="S454" s="788"/>
      <c r="T454" s="788"/>
      <c r="U454" s="788"/>
      <c r="V454" s="789"/>
      <c r="W454" s="36" t="s">
        <v>69</v>
      </c>
      <c r="X454" s="775">
        <f>IFERROR(SUM(X445:X452),"0")</f>
        <v>0</v>
      </c>
      <c r="Y454" s="775">
        <f>IFERROR(SUM(Y445:Y452),"0")</f>
        <v>0</v>
      </c>
      <c r="Z454" s="36"/>
      <c r="AA454" s="776"/>
      <c r="AB454" s="776"/>
      <c r="AC454" s="776"/>
    </row>
    <row r="455" spans="1:68" ht="14.25" hidden="1" customHeight="1" x14ac:dyDescent="0.25">
      <c r="A455" s="808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67"/>
      <c r="AB455" s="767"/>
      <c r="AC455" s="767"/>
    </row>
    <row r="456" spans="1:68" ht="27" hidden="1" customHeight="1" x14ac:dyDescent="0.25">
      <c r="A456" s="53" t="s">
        <v>724</v>
      </c>
      <c r="B456" s="53" t="s">
        <v>725</v>
      </c>
      <c r="C456" s="30">
        <v>4301031303</v>
      </c>
      <c r="D456" s="784">
        <v>4607091384802</v>
      </c>
      <c r="E456" s="785"/>
      <c r="F456" s="772">
        <v>0.73</v>
      </c>
      <c r="G456" s="31">
        <v>6</v>
      </c>
      <c r="H456" s="772">
        <v>4.38</v>
      </c>
      <c r="I456" s="772">
        <v>4.6399999999999997</v>
      </c>
      <c r="J456" s="31">
        <v>156</v>
      </c>
      <c r="K456" s="31" t="s">
        <v>76</v>
      </c>
      <c r="L456" s="31"/>
      <c r="M456" s="32" t="s">
        <v>68</v>
      </c>
      <c r="N456" s="32"/>
      <c r="O456" s="31">
        <v>35</v>
      </c>
      <c r="P456" s="11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2"/>
      <c r="R456" s="782"/>
      <c r="S456" s="782"/>
      <c r="T456" s="783"/>
      <c r="U456" s="33"/>
      <c r="V456" s="33"/>
      <c r="W456" s="34" t="s">
        <v>69</v>
      </c>
      <c r="X456" s="773">
        <v>0</v>
      </c>
      <c r="Y456" s="774">
        <f>IFERROR(IF(X456="",0,CEILING((X456/$H456),1)*$H456),"")</f>
        <v>0</v>
      </c>
      <c r="Z456" s="35" t="str">
        <f>IFERROR(IF(Y456=0,"",ROUNDUP(Y456/H456,0)*0.00753),"")</f>
        <v/>
      </c>
      <c r="AA456" s="55"/>
      <c r="AB456" s="56"/>
      <c r="AC456" s="533" t="s">
        <v>726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727</v>
      </c>
      <c r="B457" s="53" t="s">
        <v>728</v>
      </c>
      <c r="C457" s="30">
        <v>4301031304</v>
      </c>
      <c r="D457" s="784">
        <v>4607091384826</v>
      </c>
      <c r="E457" s="785"/>
      <c r="F457" s="772">
        <v>0.35</v>
      </c>
      <c r="G457" s="31">
        <v>8</v>
      </c>
      <c r="H457" s="772">
        <v>2.8</v>
      </c>
      <c r="I457" s="772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1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2"/>
      <c r="R457" s="782"/>
      <c r="S457" s="782"/>
      <c r="T457" s="783"/>
      <c r="U457" s="33"/>
      <c r="V457" s="33"/>
      <c r="W457" s="34" t="s">
        <v>69</v>
      </c>
      <c r="X457" s="773">
        <v>0</v>
      </c>
      <c r="Y457" s="774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726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791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3"/>
      <c r="P458" s="787" t="s">
        <v>71</v>
      </c>
      <c r="Q458" s="788"/>
      <c r="R458" s="788"/>
      <c r="S458" s="788"/>
      <c r="T458" s="788"/>
      <c r="U458" s="788"/>
      <c r="V458" s="789"/>
      <c r="W458" s="36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87" t="s">
        <v>71</v>
      </c>
      <c r="Q459" s="788"/>
      <c r="R459" s="788"/>
      <c r="S459" s="788"/>
      <c r="T459" s="788"/>
      <c r="U459" s="788"/>
      <c r="V459" s="789"/>
      <c r="W459" s="36" t="s">
        <v>69</v>
      </c>
      <c r="X459" s="775">
        <f>IFERROR(SUM(X456:X457),"0")</f>
        <v>0</v>
      </c>
      <c r="Y459" s="775">
        <f>IFERROR(SUM(Y456:Y457),"0")</f>
        <v>0</v>
      </c>
      <c r="Z459" s="36"/>
      <c r="AA459" s="776"/>
      <c r="AB459" s="776"/>
      <c r="AC459" s="776"/>
    </row>
    <row r="460" spans="1:68" ht="14.25" hidden="1" customHeight="1" x14ac:dyDescent="0.25">
      <c r="A460" s="808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67"/>
      <c r="AB460" s="767"/>
      <c r="AC460" s="767"/>
    </row>
    <row r="461" spans="1:68" ht="27" hidden="1" customHeight="1" x14ac:dyDescent="0.25">
      <c r="A461" s="53" t="s">
        <v>729</v>
      </c>
      <c r="B461" s="53" t="s">
        <v>730</v>
      </c>
      <c r="C461" s="30">
        <v>4301051899</v>
      </c>
      <c r="D461" s="784">
        <v>4607091384246</v>
      </c>
      <c r="E461" s="785"/>
      <c r="F461" s="772">
        <v>1.5</v>
      </c>
      <c r="G461" s="31">
        <v>6</v>
      </c>
      <c r="H461" s="772">
        <v>9</v>
      </c>
      <c r="I461" s="772">
        <v>9.5640000000000001</v>
      </c>
      <c r="J461" s="31">
        <v>56</v>
      </c>
      <c r="K461" s="31" t="s">
        <v>121</v>
      </c>
      <c r="L461" s="31"/>
      <c r="M461" s="32" t="s">
        <v>80</v>
      </c>
      <c r="N461" s="32"/>
      <c r="O461" s="31">
        <v>40</v>
      </c>
      <c r="P461" s="940" t="s">
        <v>731</v>
      </c>
      <c r="Q461" s="782"/>
      <c r="R461" s="782"/>
      <c r="S461" s="782"/>
      <c r="T461" s="783"/>
      <c r="U461" s="33"/>
      <c r="V461" s="33"/>
      <c r="W461" s="34" t="s">
        <v>69</v>
      </c>
      <c r="X461" s="773">
        <v>0</v>
      </c>
      <c r="Y461" s="774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732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733</v>
      </c>
      <c r="B462" s="53" t="s">
        <v>734</v>
      </c>
      <c r="C462" s="30">
        <v>4301051901</v>
      </c>
      <c r="D462" s="784">
        <v>4680115881976</v>
      </c>
      <c r="E462" s="785"/>
      <c r="F462" s="772">
        <v>1.5</v>
      </c>
      <c r="G462" s="31">
        <v>6</v>
      </c>
      <c r="H462" s="772">
        <v>9</v>
      </c>
      <c r="I462" s="772">
        <v>9.48</v>
      </c>
      <c r="J462" s="31">
        <v>56</v>
      </c>
      <c r="K462" s="31" t="s">
        <v>121</v>
      </c>
      <c r="L462" s="31"/>
      <c r="M462" s="32" t="s">
        <v>80</v>
      </c>
      <c r="N462" s="32"/>
      <c r="O462" s="31">
        <v>40</v>
      </c>
      <c r="P462" s="966" t="s">
        <v>735</v>
      </c>
      <c r="Q462" s="782"/>
      <c r="R462" s="782"/>
      <c r="S462" s="782"/>
      <c r="T462" s="783"/>
      <c r="U462" s="33"/>
      <c r="V462" s="33"/>
      <c r="W462" s="34" t="s">
        <v>69</v>
      </c>
      <c r="X462" s="773">
        <v>0</v>
      </c>
      <c r="Y462" s="774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736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737</v>
      </c>
      <c r="B463" s="53" t="s">
        <v>738</v>
      </c>
      <c r="C463" s="30">
        <v>4301051634</v>
      </c>
      <c r="D463" s="784">
        <v>4607091384253</v>
      </c>
      <c r="E463" s="785"/>
      <c r="F463" s="772">
        <v>0.4</v>
      </c>
      <c r="G463" s="31">
        <v>6</v>
      </c>
      <c r="H463" s="772">
        <v>2.4</v>
      </c>
      <c r="I463" s="772">
        <v>2.6840000000000002</v>
      </c>
      <c r="J463" s="31">
        <v>156</v>
      </c>
      <c r="K463" s="31" t="s">
        <v>76</v>
      </c>
      <c r="L463" s="31"/>
      <c r="M463" s="32" t="s">
        <v>68</v>
      </c>
      <c r="N463" s="32"/>
      <c r="O463" s="31">
        <v>40</v>
      </c>
      <c r="P463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2"/>
      <c r="R463" s="782"/>
      <c r="S463" s="782"/>
      <c r="T463" s="783"/>
      <c r="U463" s="33"/>
      <c r="V463" s="33"/>
      <c r="W463" s="34" t="s">
        <v>69</v>
      </c>
      <c r="X463" s="773">
        <v>0</v>
      </c>
      <c r="Y463" s="774">
        <f>IFERROR(IF(X463="",0,CEILING((X463/$H463),1)*$H463),"")</f>
        <v>0</v>
      </c>
      <c r="Z463" s="35" t="str">
        <f>IFERROR(IF(Y463=0,"",ROUNDUP(Y463/H463,0)*0.00753),"")</f>
        <v/>
      </c>
      <c r="AA463" s="55"/>
      <c r="AB463" s="56"/>
      <c r="AC463" s="541" t="s">
        <v>739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737</v>
      </c>
      <c r="B464" s="53" t="s">
        <v>740</v>
      </c>
      <c r="C464" s="30">
        <v>4301051297</v>
      </c>
      <c r="D464" s="784">
        <v>4607091384253</v>
      </c>
      <c r="E464" s="785"/>
      <c r="F464" s="772">
        <v>0.4</v>
      </c>
      <c r="G464" s="31">
        <v>6</v>
      </c>
      <c r="H464" s="772">
        <v>2.4</v>
      </c>
      <c r="I464" s="772">
        <v>2.6840000000000002</v>
      </c>
      <c r="J464" s="31">
        <v>156</v>
      </c>
      <c r="K464" s="31" t="s">
        <v>76</v>
      </c>
      <c r="L464" s="31"/>
      <c r="M464" s="32" t="s">
        <v>68</v>
      </c>
      <c r="N464" s="32"/>
      <c r="O464" s="31">
        <v>40</v>
      </c>
      <c r="P464" s="11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2"/>
      <c r="R464" s="782"/>
      <c r="S464" s="782"/>
      <c r="T464" s="783"/>
      <c r="U464" s="33"/>
      <c r="V464" s="33"/>
      <c r="W464" s="34" t="s">
        <v>69</v>
      </c>
      <c r="X464" s="773">
        <v>0</v>
      </c>
      <c r="Y464" s="774">
        <f>IFERROR(IF(X464="",0,CEILING((X464/$H464),1)*$H464),"")</f>
        <v>0</v>
      </c>
      <c r="Z464" s="35" t="str">
        <f>IFERROR(IF(Y464=0,"",ROUNDUP(Y464/H464,0)*0.00753),"")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742</v>
      </c>
      <c r="B465" s="53" t="s">
        <v>743</v>
      </c>
      <c r="C465" s="30">
        <v>4301051444</v>
      </c>
      <c r="D465" s="784">
        <v>4680115881969</v>
      </c>
      <c r="E465" s="785"/>
      <c r="F465" s="772">
        <v>0.4</v>
      </c>
      <c r="G465" s="31">
        <v>6</v>
      </c>
      <c r="H465" s="772">
        <v>2.4</v>
      </c>
      <c r="I465" s="772">
        <v>2.6</v>
      </c>
      <c r="J465" s="31">
        <v>156</v>
      </c>
      <c r="K465" s="31" t="s">
        <v>76</v>
      </c>
      <c r="L465" s="31"/>
      <c r="M465" s="32" t="s">
        <v>68</v>
      </c>
      <c r="N465" s="32"/>
      <c r="O465" s="31">
        <v>40</v>
      </c>
      <c r="P465" s="9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2"/>
      <c r="R465" s="782"/>
      <c r="S465" s="782"/>
      <c r="T465" s="783"/>
      <c r="U465" s="33"/>
      <c r="V465" s="33"/>
      <c r="W465" s="34" t="s">
        <v>69</v>
      </c>
      <c r="X465" s="773">
        <v>0</v>
      </c>
      <c r="Y465" s="774">
        <f>IFERROR(IF(X465="",0,CEILING((X465/$H465),1)*$H465),"")</f>
        <v>0</v>
      </c>
      <c r="Z465" s="35" t="str">
        <f>IFERROR(IF(Y465=0,"",ROUNDUP(Y465/H465,0)*0.00753),"")</f>
        <v/>
      </c>
      <c r="AA465" s="55"/>
      <c r="AB465" s="56"/>
      <c r="AC465" s="545" t="s">
        <v>744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791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3"/>
      <c r="P466" s="787" t="s">
        <v>71</v>
      </c>
      <c r="Q466" s="788"/>
      <c r="R466" s="788"/>
      <c r="S466" s="788"/>
      <c r="T466" s="788"/>
      <c r="U466" s="788"/>
      <c r="V466" s="789"/>
      <c r="W466" s="36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87" t="s">
        <v>71</v>
      </c>
      <c r="Q467" s="788"/>
      <c r="R467" s="788"/>
      <c r="S467" s="788"/>
      <c r="T467" s="788"/>
      <c r="U467" s="788"/>
      <c r="V467" s="789"/>
      <c r="W467" s="36" t="s">
        <v>69</v>
      </c>
      <c r="X467" s="775">
        <f>IFERROR(SUM(X461:X465),"0")</f>
        <v>0</v>
      </c>
      <c r="Y467" s="775">
        <f>IFERROR(SUM(Y461:Y465),"0")</f>
        <v>0</v>
      </c>
      <c r="Z467" s="36"/>
      <c r="AA467" s="776"/>
      <c r="AB467" s="776"/>
      <c r="AC467" s="776"/>
    </row>
    <row r="468" spans="1:68" ht="14.25" hidden="1" customHeight="1" x14ac:dyDescent="0.25">
      <c r="A468" s="808" t="s">
        <v>217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67"/>
      <c r="AB468" s="767"/>
      <c r="AC468" s="767"/>
    </row>
    <row r="469" spans="1:68" ht="27" hidden="1" customHeight="1" x14ac:dyDescent="0.25">
      <c r="A469" s="53" t="s">
        <v>745</v>
      </c>
      <c r="B469" s="53" t="s">
        <v>746</v>
      </c>
      <c r="C469" s="30">
        <v>4301060441</v>
      </c>
      <c r="D469" s="784">
        <v>4607091389357</v>
      </c>
      <c r="E469" s="785"/>
      <c r="F469" s="772">
        <v>1.5</v>
      </c>
      <c r="G469" s="31">
        <v>6</v>
      </c>
      <c r="H469" s="772">
        <v>9</v>
      </c>
      <c r="I469" s="772">
        <v>9.48</v>
      </c>
      <c r="J469" s="31">
        <v>56</v>
      </c>
      <c r="K469" s="31" t="s">
        <v>121</v>
      </c>
      <c r="L469" s="31"/>
      <c r="M469" s="32" t="s">
        <v>80</v>
      </c>
      <c r="N469" s="32"/>
      <c r="O469" s="31">
        <v>40</v>
      </c>
      <c r="P469" s="1096" t="s">
        <v>747</v>
      </c>
      <c r="Q469" s="782"/>
      <c r="R469" s="782"/>
      <c r="S469" s="782"/>
      <c r="T469" s="783"/>
      <c r="U469" s="33"/>
      <c r="V469" s="33"/>
      <c r="W469" s="34" t="s">
        <v>69</v>
      </c>
      <c r="X469" s="773">
        <v>0</v>
      </c>
      <c r="Y469" s="774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748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791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3"/>
      <c r="P470" s="787" t="s">
        <v>71</v>
      </c>
      <c r="Q470" s="788"/>
      <c r="R470" s="788"/>
      <c r="S470" s="788"/>
      <c r="T470" s="788"/>
      <c r="U470" s="788"/>
      <c r="V470" s="789"/>
      <c r="W470" s="36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87" t="s">
        <v>71</v>
      </c>
      <c r="Q471" s="788"/>
      <c r="R471" s="788"/>
      <c r="S471" s="788"/>
      <c r="T471" s="788"/>
      <c r="U471" s="788"/>
      <c r="V471" s="789"/>
      <c r="W471" s="36" t="s">
        <v>69</v>
      </c>
      <c r="X471" s="775">
        <f>IFERROR(SUM(X469:X469),"0")</f>
        <v>0</v>
      </c>
      <c r="Y471" s="775">
        <f>IFERROR(SUM(Y469:Y469),"0")</f>
        <v>0</v>
      </c>
      <c r="Z471" s="36"/>
      <c r="AA471" s="776"/>
      <c r="AB471" s="776"/>
      <c r="AC471" s="776"/>
    </row>
    <row r="472" spans="1:68" ht="27.75" hidden="1" customHeight="1" x14ac:dyDescent="0.2">
      <c r="A472" s="804" t="s">
        <v>749</v>
      </c>
      <c r="B472" s="805"/>
      <c r="C472" s="805"/>
      <c r="D472" s="805"/>
      <c r="E472" s="805"/>
      <c r="F472" s="805"/>
      <c r="G472" s="805"/>
      <c r="H472" s="805"/>
      <c r="I472" s="805"/>
      <c r="J472" s="805"/>
      <c r="K472" s="805"/>
      <c r="L472" s="805"/>
      <c r="M472" s="805"/>
      <c r="N472" s="805"/>
      <c r="O472" s="805"/>
      <c r="P472" s="805"/>
      <c r="Q472" s="805"/>
      <c r="R472" s="805"/>
      <c r="S472" s="805"/>
      <c r="T472" s="805"/>
      <c r="U472" s="805"/>
      <c r="V472" s="805"/>
      <c r="W472" s="805"/>
      <c r="X472" s="805"/>
      <c r="Y472" s="805"/>
      <c r="Z472" s="805"/>
      <c r="AA472" s="47"/>
      <c r="AB472" s="47"/>
      <c r="AC472" s="47"/>
    </row>
    <row r="473" spans="1:68" ht="16.5" hidden="1" customHeight="1" x14ac:dyDescent="0.25">
      <c r="A473" s="800" t="s">
        <v>750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66"/>
      <c r="AB473" s="766"/>
      <c r="AC473" s="766"/>
    </row>
    <row r="474" spans="1:68" ht="14.25" hidden="1" customHeight="1" x14ac:dyDescent="0.25">
      <c r="A474" s="808" t="s">
        <v>118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67"/>
      <c r="AB474" s="767"/>
      <c r="AC474" s="767"/>
    </row>
    <row r="475" spans="1:68" ht="27" hidden="1" customHeight="1" x14ac:dyDescent="0.25">
      <c r="A475" s="53" t="s">
        <v>751</v>
      </c>
      <c r="B475" s="53" t="s">
        <v>752</v>
      </c>
      <c r="C475" s="30">
        <v>4301011428</v>
      </c>
      <c r="D475" s="784">
        <v>4607091389708</v>
      </c>
      <c r="E475" s="785"/>
      <c r="F475" s="772">
        <v>0.45</v>
      </c>
      <c r="G475" s="31">
        <v>6</v>
      </c>
      <c r="H475" s="772">
        <v>2.7</v>
      </c>
      <c r="I475" s="772">
        <v>2.9</v>
      </c>
      <c r="J475" s="31">
        <v>156</v>
      </c>
      <c r="K475" s="31" t="s">
        <v>76</v>
      </c>
      <c r="L475" s="31"/>
      <c r="M475" s="32" t="s">
        <v>124</v>
      </c>
      <c r="N475" s="32"/>
      <c r="O475" s="31">
        <v>50</v>
      </c>
      <c r="P475" s="9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2"/>
      <c r="R475" s="782"/>
      <c r="S475" s="782"/>
      <c r="T475" s="783"/>
      <c r="U475" s="33"/>
      <c r="V475" s="33"/>
      <c r="W475" s="34" t="s">
        <v>69</v>
      </c>
      <c r="X475" s="773">
        <v>0</v>
      </c>
      <c r="Y475" s="774">
        <f>IFERROR(IF(X475="",0,CEILING((X475/$H475),1)*$H475),"")</f>
        <v>0</v>
      </c>
      <c r="Z475" s="35" t="str">
        <f>IFERROR(IF(Y475=0,"",ROUNDUP(Y475/H475,0)*0.00753),"")</f>
        <v/>
      </c>
      <c r="AA475" s="55"/>
      <c r="AB475" s="56"/>
      <c r="AC475" s="549" t="s">
        <v>753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791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3"/>
      <c r="P476" s="787" t="s">
        <v>71</v>
      </c>
      <c r="Q476" s="788"/>
      <c r="R476" s="788"/>
      <c r="S476" s="788"/>
      <c r="T476" s="788"/>
      <c r="U476" s="788"/>
      <c r="V476" s="789"/>
      <c r="W476" s="36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87" t="s">
        <v>71</v>
      </c>
      <c r="Q477" s="788"/>
      <c r="R477" s="788"/>
      <c r="S477" s="788"/>
      <c r="T477" s="788"/>
      <c r="U477" s="788"/>
      <c r="V477" s="789"/>
      <c r="W477" s="36" t="s">
        <v>69</v>
      </c>
      <c r="X477" s="775">
        <f>IFERROR(SUM(X475:X475),"0")</f>
        <v>0</v>
      </c>
      <c r="Y477" s="775">
        <f>IFERROR(SUM(Y475:Y475),"0")</f>
        <v>0</v>
      </c>
      <c r="Z477" s="36"/>
      <c r="AA477" s="776"/>
      <c r="AB477" s="776"/>
      <c r="AC477" s="776"/>
    </row>
    <row r="478" spans="1:68" ht="14.25" hidden="1" customHeight="1" x14ac:dyDescent="0.25">
      <c r="A478" s="808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67"/>
      <c r="AB478" s="767"/>
      <c r="AC478" s="767"/>
    </row>
    <row r="479" spans="1:68" ht="27" hidden="1" customHeight="1" x14ac:dyDescent="0.25">
      <c r="A479" s="53" t="s">
        <v>754</v>
      </c>
      <c r="B479" s="53" t="s">
        <v>755</v>
      </c>
      <c r="C479" s="30">
        <v>4301031405</v>
      </c>
      <c r="D479" s="784">
        <v>4680115886100</v>
      </c>
      <c r="E479" s="785"/>
      <c r="F479" s="772">
        <v>0.9</v>
      </c>
      <c r="G479" s="31">
        <v>6</v>
      </c>
      <c r="H479" s="772">
        <v>5.4</v>
      </c>
      <c r="I479" s="772">
        <v>5.61</v>
      </c>
      <c r="J479" s="31">
        <v>132</v>
      </c>
      <c r="K479" s="31" t="s">
        <v>76</v>
      </c>
      <c r="L479" s="31"/>
      <c r="M479" s="32" t="s">
        <v>68</v>
      </c>
      <c r="N479" s="32"/>
      <c r="O479" s="31">
        <v>50</v>
      </c>
      <c r="P479" s="1120" t="s">
        <v>756</v>
      </c>
      <c r="Q479" s="782"/>
      <c r="R479" s="782"/>
      <c r="S479" s="782"/>
      <c r="T479" s="783"/>
      <c r="U479" s="33"/>
      <c r="V479" s="33"/>
      <c r="W479" s="34" t="s">
        <v>69</v>
      </c>
      <c r="X479" s="773">
        <v>0</v>
      </c>
      <c r="Y479" s="774">
        <f t="shared" ref="Y479:Y502" si="92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757</v>
      </c>
      <c r="AG479" s="63"/>
      <c r="AJ479" s="66"/>
      <c r="AK479" s="66">
        <v>0</v>
      </c>
      <c r="BB479" s="552" t="s">
        <v>1</v>
      </c>
      <c r="BM479" s="63">
        <f t="shared" ref="BM479:BM502" si="93">IFERROR(X479*I479/H479,"0")</f>
        <v>0</v>
      </c>
      <c r="BN479" s="63">
        <f t="shared" ref="BN479:BN502" si="94">IFERROR(Y479*I479/H479,"0")</f>
        <v>0</v>
      </c>
      <c r="BO479" s="63">
        <f t="shared" ref="BO479:BO502" si="95">IFERROR(1/J479*(X479/H479),"0")</f>
        <v>0</v>
      </c>
      <c r="BP479" s="63">
        <f t="shared" ref="BP479:BP502" si="96">IFERROR(1/J479*(Y479/H479),"0")</f>
        <v>0</v>
      </c>
    </row>
    <row r="480" spans="1:68" ht="27" hidden="1" customHeight="1" x14ac:dyDescent="0.25">
      <c r="A480" s="53" t="s">
        <v>754</v>
      </c>
      <c r="B480" s="53" t="s">
        <v>758</v>
      </c>
      <c r="C480" s="30">
        <v>4301031322</v>
      </c>
      <c r="D480" s="784">
        <v>4607091389753</v>
      </c>
      <c r="E480" s="785"/>
      <c r="F480" s="772">
        <v>0.7</v>
      </c>
      <c r="G480" s="31">
        <v>6</v>
      </c>
      <c r="H480" s="772">
        <v>4.2</v>
      </c>
      <c r="I480" s="772">
        <v>4.43</v>
      </c>
      <c r="J480" s="31">
        <v>156</v>
      </c>
      <c r="K480" s="31" t="s">
        <v>76</v>
      </c>
      <c r="L480" s="31"/>
      <c r="M480" s="32" t="s">
        <v>68</v>
      </c>
      <c r="N480" s="32"/>
      <c r="O480" s="31">
        <v>50</v>
      </c>
      <c r="P480" s="11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2"/>
      <c r="R480" s="782"/>
      <c r="S480" s="782"/>
      <c r="T480" s="783"/>
      <c r="U480" s="33"/>
      <c r="V480" s="33"/>
      <c r="W480" s="34" t="s">
        <v>69</v>
      </c>
      <c r="X480" s="773">
        <v>0</v>
      </c>
      <c r="Y480" s="774">
        <f t="shared" si="92"/>
        <v>0</v>
      </c>
      <c r="Z480" s="35" t="str">
        <f>IFERROR(IF(Y480=0,"",ROUNDUP(Y480/H480,0)*0.00753),"")</f>
        <v/>
      </c>
      <c r="AA480" s="55"/>
      <c r="AB480" s="56"/>
      <c r="AC480" s="553" t="s">
        <v>757</v>
      </c>
      <c r="AG480" s="63"/>
      <c r="AJ480" s="66"/>
      <c r="AK480" s="66">
        <v>0</v>
      </c>
      <c r="BB480" s="554" t="s">
        <v>1</v>
      </c>
      <c r="BM480" s="63">
        <f t="shared" si="93"/>
        <v>0</v>
      </c>
      <c r="BN480" s="63">
        <f t="shared" si="94"/>
        <v>0</v>
      </c>
      <c r="BO480" s="63">
        <f t="shared" si="95"/>
        <v>0</v>
      </c>
      <c r="BP480" s="63">
        <f t="shared" si="96"/>
        <v>0</v>
      </c>
    </row>
    <row r="481" spans="1:68" ht="27" hidden="1" customHeight="1" x14ac:dyDescent="0.25">
      <c r="A481" s="53" t="s">
        <v>754</v>
      </c>
      <c r="B481" s="53" t="s">
        <v>759</v>
      </c>
      <c r="C481" s="30">
        <v>4301031355</v>
      </c>
      <c r="D481" s="784">
        <v>4607091389753</v>
      </c>
      <c r="E481" s="785"/>
      <c r="F481" s="772">
        <v>0.7</v>
      </c>
      <c r="G481" s="31">
        <v>6</v>
      </c>
      <c r="H481" s="772">
        <v>4.2</v>
      </c>
      <c r="I481" s="772">
        <v>4.43</v>
      </c>
      <c r="J481" s="31">
        <v>156</v>
      </c>
      <c r="K481" s="31" t="s">
        <v>76</v>
      </c>
      <c r="L481" s="31"/>
      <c r="M481" s="32" t="s">
        <v>68</v>
      </c>
      <c r="N481" s="32"/>
      <c r="O481" s="31">
        <v>50</v>
      </c>
      <c r="P481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2"/>
      <c r="R481" s="782"/>
      <c r="S481" s="782"/>
      <c r="T481" s="783"/>
      <c r="U481" s="33"/>
      <c r="V481" s="33"/>
      <c r="W481" s="34" t="s">
        <v>69</v>
      </c>
      <c r="X481" s="773">
        <v>0</v>
      </c>
      <c r="Y481" s="774">
        <f t="shared" si="92"/>
        <v>0</v>
      </c>
      <c r="Z481" s="35" t="str">
        <f>IFERROR(IF(Y481=0,"",ROUNDUP(Y481/H481,0)*0.00753),"")</f>
        <v/>
      </c>
      <c r="AA481" s="55"/>
      <c r="AB481" s="56"/>
      <c r="AC481" s="555" t="s">
        <v>757</v>
      </c>
      <c r="AG481" s="63"/>
      <c r="AJ481" s="66"/>
      <c r="AK481" s="66">
        <v>0</v>
      </c>
      <c r="BB481" s="556" t="s">
        <v>1</v>
      </c>
      <c r="BM481" s="63">
        <f t="shared" si="93"/>
        <v>0</v>
      </c>
      <c r="BN481" s="63">
        <f t="shared" si="94"/>
        <v>0</v>
      </c>
      <c r="BO481" s="63">
        <f t="shared" si="95"/>
        <v>0</v>
      </c>
      <c r="BP481" s="63">
        <f t="shared" si="96"/>
        <v>0</v>
      </c>
    </row>
    <row r="482" spans="1:68" ht="27" hidden="1" customHeight="1" x14ac:dyDescent="0.25">
      <c r="A482" s="53" t="s">
        <v>760</v>
      </c>
      <c r="B482" s="53" t="s">
        <v>761</v>
      </c>
      <c r="C482" s="30">
        <v>4301031406</v>
      </c>
      <c r="D482" s="784">
        <v>4680115886117</v>
      </c>
      <c r="E482" s="785"/>
      <c r="F482" s="772">
        <v>0.9</v>
      </c>
      <c r="G482" s="31">
        <v>6</v>
      </c>
      <c r="H482" s="772">
        <v>5.4</v>
      </c>
      <c r="I482" s="772">
        <v>5.61</v>
      </c>
      <c r="J482" s="31">
        <v>132</v>
      </c>
      <c r="K482" s="31" t="s">
        <v>76</v>
      </c>
      <c r="L482" s="31"/>
      <c r="M482" s="32" t="s">
        <v>68</v>
      </c>
      <c r="N482" s="32"/>
      <c r="O482" s="31">
        <v>50</v>
      </c>
      <c r="P482" s="1180" t="s">
        <v>762</v>
      </c>
      <c r="Q482" s="782"/>
      <c r="R482" s="782"/>
      <c r="S482" s="782"/>
      <c r="T482" s="783"/>
      <c r="U482" s="33"/>
      <c r="V482" s="33"/>
      <c r="W482" s="34" t="s">
        <v>69</v>
      </c>
      <c r="X482" s="773">
        <v>0</v>
      </c>
      <c r="Y482" s="774">
        <f t="shared" si="92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3"/>
        <v>0</v>
      </c>
      <c r="BN482" s="63">
        <f t="shared" si="94"/>
        <v>0</v>
      </c>
      <c r="BO482" s="63">
        <f t="shared" si="95"/>
        <v>0</v>
      </c>
      <c r="BP482" s="63">
        <f t="shared" si="96"/>
        <v>0</v>
      </c>
    </row>
    <row r="483" spans="1:68" ht="27" hidden="1" customHeight="1" x14ac:dyDescent="0.25">
      <c r="A483" s="53" t="s">
        <v>760</v>
      </c>
      <c r="B483" s="53" t="s">
        <v>764</v>
      </c>
      <c r="C483" s="30">
        <v>4301031323</v>
      </c>
      <c r="D483" s="784">
        <v>4607091389760</v>
      </c>
      <c r="E483" s="785"/>
      <c r="F483" s="772">
        <v>0.7</v>
      </c>
      <c r="G483" s="31">
        <v>6</v>
      </c>
      <c r="H483" s="772">
        <v>4.2</v>
      </c>
      <c r="I483" s="772">
        <v>4.43</v>
      </c>
      <c r="J483" s="31">
        <v>156</v>
      </c>
      <c r="K483" s="31" t="s">
        <v>76</v>
      </c>
      <c r="L483" s="31"/>
      <c r="M483" s="32" t="s">
        <v>68</v>
      </c>
      <c r="N483" s="32"/>
      <c r="O483" s="31">
        <v>50</v>
      </c>
      <c r="P483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2"/>
      <c r="R483" s="782"/>
      <c r="S483" s="782"/>
      <c r="T483" s="783"/>
      <c r="U483" s="33"/>
      <c r="V483" s="33"/>
      <c r="W483" s="34" t="s">
        <v>69</v>
      </c>
      <c r="X483" s="773">
        <v>0</v>
      </c>
      <c r="Y483" s="774">
        <f t="shared" si="92"/>
        <v>0</v>
      </c>
      <c r="Z483" s="35" t="str">
        <f>IFERROR(IF(Y483=0,"",ROUNDUP(Y483/H483,0)*0.00753),"")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3"/>
        <v>0</v>
      </c>
      <c r="BN483" s="63">
        <f t="shared" si="94"/>
        <v>0</v>
      </c>
      <c r="BO483" s="63">
        <f t="shared" si="95"/>
        <v>0</v>
      </c>
      <c r="BP483" s="63">
        <f t="shared" si="96"/>
        <v>0</v>
      </c>
    </row>
    <row r="484" spans="1:68" ht="27" customHeight="1" x14ac:dyDescent="0.25">
      <c r="A484" s="53" t="s">
        <v>765</v>
      </c>
      <c r="B484" s="53" t="s">
        <v>766</v>
      </c>
      <c r="C484" s="30">
        <v>4301031325</v>
      </c>
      <c r="D484" s="784">
        <v>4607091389746</v>
      </c>
      <c r="E484" s="785"/>
      <c r="F484" s="772">
        <v>0.7</v>
      </c>
      <c r="G484" s="31">
        <v>6</v>
      </c>
      <c r="H484" s="772">
        <v>4.2</v>
      </c>
      <c r="I484" s="772">
        <v>4.43</v>
      </c>
      <c r="J484" s="31">
        <v>156</v>
      </c>
      <c r="K484" s="31" t="s">
        <v>76</v>
      </c>
      <c r="L484" s="31"/>
      <c r="M484" s="32" t="s">
        <v>68</v>
      </c>
      <c r="N484" s="32"/>
      <c r="O484" s="31">
        <v>50</v>
      </c>
      <c r="P484" s="82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2"/>
      <c r="R484" s="782"/>
      <c r="S484" s="782"/>
      <c r="T484" s="783"/>
      <c r="U484" s="33"/>
      <c r="V484" s="33"/>
      <c r="W484" s="34" t="s">
        <v>69</v>
      </c>
      <c r="X484" s="773">
        <v>10</v>
      </c>
      <c r="Y484" s="774">
        <f t="shared" si="92"/>
        <v>12.600000000000001</v>
      </c>
      <c r="Z484" s="35">
        <f>IFERROR(IF(Y484=0,"",ROUNDUP(Y484/H484,0)*0.00753),"")</f>
        <v>2.2589999999999999E-2</v>
      </c>
      <c r="AA484" s="55"/>
      <c r="AB484" s="56"/>
      <c r="AC484" s="561" t="s">
        <v>767</v>
      </c>
      <c r="AG484" s="63"/>
      <c r="AJ484" s="66"/>
      <c r="AK484" s="66">
        <v>0</v>
      </c>
      <c r="BB484" s="562" t="s">
        <v>1</v>
      </c>
      <c r="BM484" s="63">
        <f t="shared" si="93"/>
        <v>10.547619047619046</v>
      </c>
      <c r="BN484" s="63">
        <f t="shared" si="94"/>
        <v>13.290000000000001</v>
      </c>
      <c r="BO484" s="63">
        <f t="shared" si="95"/>
        <v>1.5262515262515262E-2</v>
      </c>
      <c r="BP484" s="63">
        <f t="shared" si="96"/>
        <v>1.9230769230769232E-2</v>
      </c>
    </row>
    <row r="485" spans="1:68" ht="27" hidden="1" customHeight="1" x14ac:dyDescent="0.25">
      <c r="A485" s="53" t="s">
        <v>765</v>
      </c>
      <c r="B485" s="53" t="s">
        <v>768</v>
      </c>
      <c r="C485" s="30">
        <v>4301031356</v>
      </c>
      <c r="D485" s="784">
        <v>4607091389746</v>
      </c>
      <c r="E485" s="785"/>
      <c r="F485" s="772">
        <v>0.7</v>
      </c>
      <c r="G485" s="31">
        <v>6</v>
      </c>
      <c r="H485" s="772">
        <v>4.2</v>
      </c>
      <c r="I485" s="772">
        <v>4.43</v>
      </c>
      <c r="J485" s="31">
        <v>156</v>
      </c>
      <c r="K485" s="31" t="s">
        <v>76</v>
      </c>
      <c r="L485" s="31"/>
      <c r="M485" s="32" t="s">
        <v>68</v>
      </c>
      <c r="N485" s="32"/>
      <c r="O485" s="31">
        <v>50</v>
      </c>
      <c r="P485" s="96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2"/>
      <c r="R485" s="782"/>
      <c r="S485" s="782"/>
      <c r="T485" s="783"/>
      <c r="U485" s="33"/>
      <c r="V485" s="33"/>
      <c r="W485" s="34" t="s">
        <v>69</v>
      </c>
      <c r="X485" s="773">
        <v>0</v>
      </c>
      <c r="Y485" s="774">
        <f t="shared" si="92"/>
        <v>0</v>
      </c>
      <c r="Z485" s="35" t="str">
        <f>IFERROR(IF(Y485=0,"",ROUNDUP(Y485/H485,0)*0.00753),"")</f>
        <v/>
      </c>
      <c r="AA485" s="55"/>
      <c r="AB485" s="56"/>
      <c r="AC485" s="563" t="s">
        <v>767</v>
      </c>
      <c r="AG485" s="63"/>
      <c r="AJ485" s="66"/>
      <c r="AK485" s="66">
        <v>0</v>
      </c>
      <c r="BB485" s="564" t="s">
        <v>1</v>
      </c>
      <c r="BM485" s="63">
        <f t="shared" si="93"/>
        <v>0</v>
      </c>
      <c r="BN485" s="63">
        <f t="shared" si="94"/>
        <v>0</v>
      </c>
      <c r="BO485" s="63">
        <f t="shared" si="95"/>
        <v>0</v>
      </c>
      <c r="BP485" s="63">
        <f t="shared" si="96"/>
        <v>0</v>
      </c>
    </row>
    <row r="486" spans="1:68" ht="27" hidden="1" customHeight="1" x14ac:dyDescent="0.25">
      <c r="A486" s="53" t="s">
        <v>769</v>
      </c>
      <c r="B486" s="53" t="s">
        <v>770</v>
      </c>
      <c r="C486" s="30">
        <v>4301031335</v>
      </c>
      <c r="D486" s="784">
        <v>4680115883147</v>
      </c>
      <c r="E486" s="785"/>
      <c r="F486" s="772">
        <v>0.28000000000000003</v>
      </c>
      <c r="G486" s="31">
        <v>6</v>
      </c>
      <c r="H486" s="772">
        <v>1.68</v>
      </c>
      <c r="I486" s="772">
        <v>1.81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87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2"/>
      <c r="R486" s="782"/>
      <c r="S486" s="782"/>
      <c r="T486" s="783"/>
      <c r="U486" s="33"/>
      <c r="V486" s="33"/>
      <c r="W486" s="34" t="s">
        <v>69</v>
      </c>
      <c r="X486" s="773">
        <v>0</v>
      </c>
      <c r="Y486" s="774">
        <f t="shared" si="92"/>
        <v>0</v>
      </c>
      <c r="Z486" s="35" t="str">
        <f t="shared" ref="Z486:Z502" si="97">IFERROR(IF(Y486=0,"",ROUNDUP(Y486/H486,0)*0.00502),"")</f>
        <v/>
      </c>
      <c r="AA486" s="55"/>
      <c r="AB486" s="56"/>
      <c r="AC486" s="565" t="s">
        <v>757</v>
      </c>
      <c r="AG486" s="63"/>
      <c r="AJ486" s="66"/>
      <c r="AK486" s="66">
        <v>0</v>
      </c>
      <c r="BB486" s="566" t="s">
        <v>1</v>
      </c>
      <c r="BM486" s="63">
        <f t="shared" si="93"/>
        <v>0</v>
      </c>
      <c r="BN486" s="63">
        <f t="shared" si="94"/>
        <v>0</v>
      </c>
      <c r="BO486" s="63">
        <f t="shared" si="95"/>
        <v>0</v>
      </c>
      <c r="BP486" s="63">
        <f t="shared" si="96"/>
        <v>0</v>
      </c>
    </row>
    <row r="487" spans="1:68" ht="27" hidden="1" customHeight="1" x14ac:dyDescent="0.25">
      <c r="A487" s="53" t="s">
        <v>769</v>
      </c>
      <c r="B487" s="53" t="s">
        <v>771</v>
      </c>
      <c r="C487" s="30">
        <v>4301031366</v>
      </c>
      <c r="D487" s="784">
        <v>4680115883147</v>
      </c>
      <c r="E487" s="785"/>
      <c r="F487" s="772">
        <v>0.28000000000000003</v>
      </c>
      <c r="G487" s="31">
        <v>6</v>
      </c>
      <c r="H487" s="772">
        <v>1.68</v>
      </c>
      <c r="I487" s="772">
        <v>1.81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75" t="s">
        <v>772</v>
      </c>
      <c r="Q487" s="782"/>
      <c r="R487" s="782"/>
      <c r="S487" s="782"/>
      <c r="T487" s="783"/>
      <c r="U487" s="33"/>
      <c r="V487" s="33"/>
      <c r="W487" s="34" t="s">
        <v>69</v>
      </c>
      <c r="X487" s="773">
        <v>0</v>
      </c>
      <c r="Y487" s="774">
        <f t="shared" si="92"/>
        <v>0</v>
      </c>
      <c r="Z487" s="35" t="str">
        <f t="shared" si="97"/>
        <v/>
      </c>
      <c r="AA487" s="55"/>
      <c r="AB487" s="56"/>
      <c r="AC487" s="567" t="s">
        <v>757</v>
      </c>
      <c r="AG487" s="63"/>
      <c r="AJ487" s="66"/>
      <c r="AK487" s="66">
        <v>0</v>
      </c>
      <c r="BB487" s="568" t="s">
        <v>1</v>
      </c>
      <c r="BM487" s="63">
        <f t="shared" si="93"/>
        <v>0</v>
      </c>
      <c r="BN487" s="63">
        <f t="shared" si="94"/>
        <v>0</v>
      </c>
      <c r="BO487" s="63">
        <f t="shared" si="95"/>
        <v>0</v>
      </c>
      <c r="BP487" s="63">
        <f t="shared" si="96"/>
        <v>0</v>
      </c>
    </row>
    <row r="488" spans="1:68" ht="27" customHeight="1" x14ac:dyDescent="0.25">
      <c r="A488" s="53" t="s">
        <v>773</v>
      </c>
      <c r="B488" s="53" t="s">
        <v>774</v>
      </c>
      <c r="C488" s="30">
        <v>4301031330</v>
      </c>
      <c r="D488" s="784">
        <v>4607091384338</v>
      </c>
      <c r="E488" s="785"/>
      <c r="F488" s="772">
        <v>0.35</v>
      </c>
      <c r="G488" s="31">
        <v>6</v>
      </c>
      <c r="H488" s="772">
        <v>2.1</v>
      </c>
      <c r="I488" s="772">
        <v>2.23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2"/>
      <c r="R488" s="782"/>
      <c r="S488" s="782"/>
      <c r="T488" s="783"/>
      <c r="U488" s="33"/>
      <c r="V488" s="33"/>
      <c r="W488" s="34" t="s">
        <v>69</v>
      </c>
      <c r="X488" s="773">
        <v>6.3</v>
      </c>
      <c r="Y488" s="774">
        <f t="shared" si="92"/>
        <v>6.3000000000000007</v>
      </c>
      <c r="Z488" s="35">
        <f t="shared" si="97"/>
        <v>1.506E-2</v>
      </c>
      <c r="AA488" s="55"/>
      <c r="AB488" s="56"/>
      <c r="AC488" s="569" t="s">
        <v>757</v>
      </c>
      <c r="AG488" s="63"/>
      <c r="AJ488" s="66"/>
      <c r="AK488" s="66">
        <v>0</v>
      </c>
      <c r="BB488" s="570" t="s">
        <v>1</v>
      </c>
      <c r="BM488" s="63">
        <f t="shared" si="93"/>
        <v>6.6899999999999995</v>
      </c>
      <c r="BN488" s="63">
        <f t="shared" si="94"/>
        <v>6.69</v>
      </c>
      <c r="BO488" s="63">
        <f t="shared" si="95"/>
        <v>1.2820512820512822E-2</v>
      </c>
      <c r="BP488" s="63">
        <f t="shared" si="96"/>
        <v>1.2820512820512822E-2</v>
      </c>
    </row>
    <row r="489" spans="1:68" ht="27" hidden="1" customHeight="1" x14ac:dyDescent="0.25">
      <c r="A489" s="53" t="s">
        <v>773</v>
      </c>
      <c r="B489" s="53" t="s">
        <v>775</v>
      </c>
      <c r="C489" s="30">
        <v>4301031362</v>
      </c>
      <c r="D489" s="784">
        <v>4607091384338</v>
      </c>
      <c r="E489" s="785"/>
      <c r="F489" s="772">
        <v>0.35</v>
      </c>
      <c r="G489" s="31">
        <v>6</v>
      </c>
      <c r="H489" s="772">
        <v>2.1</v>
      </c>
      <c r="I489" s="772">
        <v>2.23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2"/>
      <c r="R489" s="782"/>
      <c r="S489" s="782"/>
      <c r="T489" s="783"/>
      <c r="U489" s="33"/>
      <c r="V489" s="33"/>
      <c r="W489" s="34" t="s">
        <v>69</v>
      </c>
      <c r="X489" s="773">
        <v>0</v>
      </c>
      <c r="Y489" s="774">
        <f t="shared" si="92"/>
        <v>0</v>
      </c>
      <c r="Z489" s="35" t="str">
        <f t="shared" si="97"/>
        <v/>
      </c>
      <c r="AA489" s="55"/>
      <c r="AB489" s="56"/>
      <c r="AC489" s="571" t="s">
        <v>757</v>
      </c>
      <c r="AG489" s="63"/>
      <c r="AJ489" s="66"/>
      <c r="AK489" s="66">
        <v>0</v>
      </c>
      <c r="BB489" s="572" t="s">
        <v>1</v>
      </c>
      <c r="BM489" s="63">
        <f t="shared" si="93"/>
        <v>0</v>
      </c>
      <c r="BN489" s="63">
        <f t="shared" si="94"/>
        <v>0</v>
      </c>
      <c r="BO489" s="63">
        <f t="shared" si="95"/>
        <v>0</v>
      </c>
      <c r="BP489" s="63">
        <f t="shared" si="96"/>
        <v>0</v>
      </c>
    </row>
    <row r="490" spans="1:68" ht="37.5" hidden="1" customHeight="1" x14ac:dyDescent="0.25">
      <c r="A490" s="53" t="s">
        <v>776</v>
      </c>
      <c r="B490" s="53" t="s">
        <v>777</v>
      </c>
      <c r="C490" s="30">
        <v>4301031374</v>
      </c>
      <c r="D490" s="784">
        <v>4680115883154</v>
      </c>
      <c r="E490" s="785"/>
      <c r="F490" s="772">
        <v>0.28000000000000003</v>
      </c>
      <c r="G490" s="31">
        <v>6</v>
      </c>
      <c r="H490" s="772">
        <v>1.68</v>
      </c>
      <c r="I490" s="772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25" t="s">
        <v>778</v>
      </c>
      <c r="Q490" s="782"/>
      <c r="R490" s="782"/>
      <c r="S490" s="782"/>
      <c r="T490" s="783"/>
      <c r="U490" s="33"/>
      <c r="V490" s="33"/>
      <c r="W490" s="34" t="s">
        <v>69</v>
      </c>
      <c r="X490" s="773">
        <v>0</v>
      </c>
      <c r="Y490" s="774">
        <f t="shared" si="92"/>
        <v>0</v>
      </c>
      <c r="Z490" s="35" t="str">
        <f t="shared" si="97"/>
        <v/>
      </c>
      <c r="AA490" s="55"/>
      <c r="AB490" s="56"/>
      <c r="AC490" s="573" t="s">
        <v>779</v>
      </c>
      <c r="AG490" s="63"/>
      <c r="AJ490" s="66"/>
      <c r="AK490" s="66">
        <v>0</v>
      </c>
      <c r="BB490" s="574" t="s">
        <v>1</v>
      </c>
      <c r="BM490" s="63">
        <f t="shared" si="93"/>
        <v>0</v>
      </c>
      <c r="BN490" s="63">
        <f t="shared" si="94"/>
        <v>0</v>
      </c>
      <c r="BO490" s="63">
        <f t="shared" si="95"/>
        <v>0</v>
      </c>
      <c r="BP490" s="63">
        <f t="shared" si="96"/>
        <v>0</v>
      </c>
    </row>
    <row r="491" spans="1:68" ht="37.5" hidden="1" customHeight="1" x14ac:dyDescent="0.25">
      <c r="A491" s="53" t="s">
        <v>776</v>
      </c>
      <c r="B491" s="53" t="s">
        <v>780</v>
      </c>
      <c r="C491" s="30">
        <v>4301031254</v>
      </c>
      <c r="D491" s="784">
        <v>4680115883154</v>
      </c>
      <c r="E491" s="785"/>
      <c r="F491" s="772">
        <v>0.28000000000000003</v>
      </c>
      <c r="G491" s="31">
        <v>6</v>
      </c>
      <c r="H491" s="772">
        <v>1.68</v>
      </c>
      <c r="I491" s="772">
        <v>1.81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45</v>
      </c>
      <c r="P491" s="10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2"/>
      <c r="R491" s="782"/>
      <c r="S491" s="782"/>
      <c r="T491" s="783"/>
      <c r="U491" s="33"/>
      <c r="V491" s="33"/>
      <c r="W491" s="34" t="s">
        <v>69</v>
      </c>
      <c r="X491" s="773">
        <v>0</v>
      </c>
      <c r="Y491" s="774">
        <f t="shared" si="92"/>
        <v>0</v>
      </c>
      <c r="Z491" s="35" t="str">
        <f t="shared" si="97"/>
        <v/>
      </c>
      <c r="AA491" s="55"/>
      <c r="AB491" s="56"/>
      <c r="AC491" s="575" t="s">
        <v>781</v>
      </c>
      <c r="AG491" s="63"/>
      <c r="AJ491" s="66"/>
      <c r="AK491" s="66">
        <v>0</v>
      </c>
      <c r="BB491" s="576" t="s">
        <v>1</v>
      </c>
      <c r="BM491" s="63">
        <f t="shared" si="93"/>
        <v>0</v>
      </c>
      <c r="BN491" s="63">
        <f t="shared" si="94"/>
        <v>0</v>
      </c>
      <c r="BO491" s="63">
        <f t="shared" si="95"/>
        <v>0</v>
      </c>
      <c r="BP491" s="63">
        <f t="shared" si="96"/>
        <v>0</v>
      </c>
    </row>
    <row r="492" spans="1:68" ht="37.5" hidden="1" customHeight="1" x14ac:dyDescent="0.25">
      <c r="A492" s="53" t="s">
        <v>776</v>
      </c>
      <c r="B492" s="53" t="s">
        <v>782</v>
      </c>
      <c r="C492" s="30">
        <v>4301031336</v>
      </c>
      <c r="D492" s="784">
        <v>4680115883154</v>
      </c>
      <c r="E492" s="785"/>
      <c r="F492" s="772">
        <v>0.28000000000000003</v>
      </c>
      <c r="G492" s="31">
        <v>6</v>
      </c>
      <c r="H492" s="772">
        <v>1.68</v>
      </c>
      <c r="I492" s="772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3"/>
      <c r="V492" s="33"/>
      <c r="W492" s="34" t="s">
        <v>69</v>
      </c>
      <c r="X492" s="773">
        <v>0</v>
      </c>
      <c r="Y492" s="774">
        <f t="shared" si="92"/>
        <v>0</v>
      </c>
      <c r="Z492" s="35" t="str">
        <f t="shared" si="97"/>
        <v/>
      </c>
      <c r="AA492" s="55"/>
      <c r="AB492" s="56"/>
      <c r="AC492" s="577" t="s">
        <v>779</v>
      </c>
      <c r="AG492" s="63"/>
      <c r="AJ492" s="66"/>
      <c r="AK492" s="66">
        <v>0</v>
      </c>
      <c r="BB492" s="578" t="s">
        <v>1</v>
      </c>
      <c r="BM492" s="63">
        <f t="shared" si="93"/>
        <v>0</v>
      </c>
      <c r="BN492" s="63">
        <f t="shared" si="94"/>
        <v>0</v>
      </c>
      <c r="BO492" s="63">
        <f t="shared" si="95"/>
        <v>0</v>
      </c>
      <c r="BP492" s="63">
        <f t="shared" si="96"/>
        <v>0</v>
      </c>
    </row>
    <row r="493" spans="1:68" ht="37.5" customHeight="1" x14ac:dyDescent="0.25">
      <c r="A493" s="53" t="s">
        <v>783</v>
      </c>
      <c r="B493" s="53" t="s">
        <v>784</v>
      </c>
      <c r="C493" s="30">
        <v>4301031331</v>
      </c>
      <c r="D493" s="784">
        <v>4607091389524</v>
      </c>
      <c r="E493" s="785"/>
      <c r="F493" s="772">
        <v>0.35</v>
      </c>
      <c r="G493" s="31">
        <v>6</v>
      </c>
      <c r="H493" s="772">
        <v>2.1</v>
      </c>
      <c r="I493" s="772">
        <v>2.23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10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2"/>
      <c r="R493" s="782"/>
      <c r="S493" s="782"/>
      <c r="T493" s="783"/>
      <c r="U493" s="33"/>
      <c r="V493" s="33"/>
      <c r="W493" s="34" t="s">
        <v>69</v>
      </c>
      <c r="X493" s="773">
        <v>6.3</v>
      </c>
      <c r="Y493" s="774">
        <f t="shared" si="92"/>
        <v>6.3000000000000007</v>
      </c>
      <c r="Z493" s="35">
        <f t="shared" si="97"/>
        <v>1.506E-2</v>
      </c>
      <c r="AA493" s="55"/>
      <c r="AB493" s="56"/>
      <c r="AC493" s="579" t="s">
        <v>779</v>
      </c>
      <c r="AG493" s="63"/>
      <c r="AJ493" s="66"/>
      <c r="AK493" s="66">
        <v>0</v>
      </c>
      <c r="BB493" s="580" t="s">
        <v>1</v>
      </c>
      <c r="BM493" s="63">
        <f t="shared" si="93"/>
        <v>6.6899999999999995</v>
      </c>
      <c r="BN493" s="63">
        <f t="shared" si="94"/>
        <v>6.69</v>
      </c>
      <c r="BO493" s="63">
        <f t="shared" si="95"/>
        <v>1.2820512820512822E-2</v>
      </c>
      <c r="BP493" s="63">
        <f t="shared" si="96"/>
        <v>1.2820512820512822E-2</v>
      </c>
    </row>
    <row r="494" spans="1:68" ht="37.5" hidden="1" customHeight="1" x14ac:dyDescent="0.25">
      <c r="A494" s="53" t="s">
        <v>783</v>
      </c>
      <c r="B494" s="53" t="s">
        <v>785</v>
      </c>
      <c r="C494" s="30">
        <v>4301031361</v>
      </c>
      <c r="D494" s="784">
        <v>4607091389524</v>
      </c>
      <c r="E494" s="785"/>
      <c r="F494" s="772">
        <v>0.35</v>
      </c>
      <c r="G494" s="31">
        <v>6</v>
      </c>
      <c r="H494" s="772">
        <v>2.1</v>
      </c>
      <c r="I494" s="772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2"/>
      <c r="R494" s="782"/>
      <c r="S494" s="782"/>
      <c r="T494" s="783"/>
      <c r="U494" s="33"/>
      <c r="V494" s="33"/>
      <c r="W494" s="34" t="s">
        <v>69</v>
      </c>
      <c r="X494" s="773">
        <v>0</v>
      </c>
      <c r="Y494" s="774">
        <f t="shared" si="92"/>
        <v>0</v>
      </c>
      <c r="Z494" s="35" t="str">
        <f t="shared" si="97"/>
        <v/>
      </c>
      <c r="AA494" s="55"/>
      <c r="AB494" s="56"/>
      <c r="AC494" s="581" t="s">
        <v>779</v>
      </c>
      <c r="AG494" s="63"/>
      <c r="AJ494" s="66"/>
      <c r="AK494" s="66">
        <v>0</v>
      </c>
      <c r="BB494" s="582" t="s">
        <v>1</v>
      </c>
      <c r="BM494" s="63">
        <f t="shared" si="93"/>
        <v>0</v>
      </c>
      <c r="BN494" s="63">
        <f t="shared" si="94"/>
        <v>0</v>
      </c>
      <c r="BO494" s="63">
        <f t="shared" si="95"/>
        <v>0</v>
      </c>
      <c r="BP494" s="63">
        <f t="shared" si="96"/>
        <v>0</v>
      </c>
    </row>
    <row r="495" spans="1:68" ht="27" hidden="1" customHeight="1" x14ac:dyDescent="0.25">
      <c r="A495" s="53" t="s">
        <v>786</v>
      </c>
      <c r="B495" s="53" t="s">
        <v>787</v>
      </c>
      <c r="C495" s="30">
        <v>4301031337</v>
      </c>
      <c r="D495" s="784">
        <v>4680115883161</v>
      </c>
      <c r="E495" s="785"/>
      <c r="F495" s="772">
        <v>0.28000000000000003</v>
      </c>
      <c r="G495" s="31">
        <v>6</v>
      </c>
      <c r="H495" s="772">
        <v>1.68</v>
      </c>
      <c r="I495" s="772">
        <v>1.81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8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2"/>
      <c r="R495" s="782"/>
      <c r="S495" s="782"/>
      <c r="T495" s="783"/>
      <c r="U495" s="33"/>
      <c r="V495" s="33"/>
      <c r="W495" s="34" t="s">
        <v>69</v>
      </c>
      <c r="X495" s="773">
        <v>0</v>
      </c>
      <c r="Y495" s="774">
        <f t="shared" si="92"/>
        <v>0</v>
      </c>
      <c r="Z495" s="35" t="str">
        <f t="shared" si="97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3"/>
        <v>0</v>
      </c>
      <c r="BN495" s="63">
        <f t="shared" si="94"/>
        <v>0</v>
      </c>
      <c r="BO495" s="63">
        <f t="shared" si="95"/>
        <v>0</v>
      </c>
      <c r="BP495" s="63">
        <f t="shared" si="96"/>
        <v>0</v>
      </c>
    </row>
    <row r="496" spans="1:68" ht="27" hidden="1" customHeight="1" x14ac:dyDescent="0.25">
      <c r="A496" s="53" t="s">
        <v>786</v>
      </c>
      <c r="B496" s="53" t="s">
        <v>789</v>
      </c>
      <c r="C496" s="30">
        <v>4301031364</v>
      </c>
      <c r="D496" s="784">
        <v>4680115883161</v>
      </c>
      <c r="E496" s="785"/>
      <c r="F496" s="772">
        <v>0.28000000000000003</v>
      </c>
      <c r="G496" s="31">
        <v>6</v>
      </c>
      <c r="H496" s="772">
        <v>1.68</v>
      </c>
      <c r="I496" s="772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9" t="s">
        <v>790</v>
      </c>
      <c r="Q496" s="782"/>
      <c r="R496" s="782"/>
      <c r="S496" s="782"/>
      <c r="T496" s="783"/>
      <c r="U496" s="33"/>
      <c r="V496" s="33"/>
      <c r="W496" s="34" t="s">
        <v>69</v>
      </c>
      <c r="X496" s="773">
        <v>0</v>
      </c>
      <c r="Y496" s="774">
        <f t="shared" si="92"/>
        <v>0</v>
      </c>
      <c r="Z496" s="35" t="str">
        <f t="shared" si="97"/>
        <v/>
      </c>
      <c r="AA496" s="55"/>
      <c r="AB496" s="56"/>
      <c r="AC496" s="585" t="s">
        <v>788</v>
      </c>
      <c r="AG496" s="63"/>
      <c r="AJ496" s="66"/>
      <c r="AK496" s="66">
        <v>0</v>
      </c>
      <c r="BB496" s="586" t="s">
        <v>1</v>
      </c>
      <c r="BM496" s="63">
        <f t="shared" si="93"/>
        <v>0</v>
      </c>
      <c r="BN496" s="63">
        <f t="shared" si="94"/>
        <v>0</v>
      </c>
      <c r="BO496" s="63">
        <f t="shared" si="95"/>
        <v>0</v>
      </c>
      <c r="BP496" s="63">
        <f t="shared" si="96"/>
        <v>0</v>
      </c>
    </row>
    <row r="497" spans="1:68" ht="27" hidden="1" customHeight="1" x14ac:dyDescent="0.25">
      <c r="A497" s="53" t="s">
        <v>791</v>
      </c>
      <c r="B497" s="53" t="s">
        <v>792</v>
      </c>
      <c r="C497" s="30">
        <v>4301031333</v>
      </c>
      <c r="D497" s="784">
        <v>4607091389531</v>
      </c>
      <c r="E497" s="785"/>
      <c r="F497" s="772">
        <v>0.35</v>
      </c>
      <c r="G497" s="31">
        <v>6</v>
      </c>
      <c r="H497" s="772">
        <v>2.1</v>
      </c>
      <c r="I497" s="772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4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2"/>
      <c r="R497" s="782"/>
      <c r="S497" s="782"/>
      <c r="T497" s="783"/>
      <c r="U497" s="33"/>
      <c r="V497" s="33"/>
      <c r="W497" s="34" t="s">
        <v>69</v>
      </c>
      <c r="X497" s="773">
        <v>0</v>
      </c>
      <c r="Y497" s="774">
        <f t="shared" si="92"/>
        <v>0</v>
      </c>
      <c r="Z497" s="35" t="str">
        <f t="shared" si="97"/>
        <v/>
      </c>
      <c r="AA497" s="55"/>
      <c r="AB497" s="56"/>
      <c r="AC497" s="587" t="s">
        <v>793</v>
      </c>
      <c r="AG497" s="63"/>
      <c r="AJ497" s="66"/>
      <c r="AK497" s="66">
        <v>0</v>
      </c>
      <c r="BB497" s="588" t="s">
        <v>1</v>
      </c>
      <c r="BM497" s="63">
        <f t="shared" si="93"/>
        <v>0</v>
      </c>
      <c r="BN497" s="63">
        <f t="shared" si="94"/>
        <v>0</v>
      </c>
      <c r="BO497" s="63">
        <f t="shared" si="95"/>
        <v>0</v>
      </c>
      <c r="BP497" s="63">
        <f t="shared" si="96"/>
        <v>0</v>
      </c>
    </row>
    <row r="498" spans="1:68" ht="27" customHeight="1" x14ac:dyDescent="0.25">
      <c r="A498" s="53" t="s">
        <v>791</v>
      </c>
      <c r="B498" s="53" t="s">
        <v>794</v>
      </c>
      <c r="C498" s="30">
        <v>4301031358</v>
      </c>
      <c r="D498" s="784">
        <v>4607091389531</v>
      </c>
      <c r="E498" s="785"/>
      <c r="F498" s="772">
        <v>0.35</v>
      </c>
      <c r="G498" s="31">
        <v>6</v>
      </c>
      <c r="H498" s="772">
        <v>2.1</v>
      </c>
      <c r="I498" s="772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2"/>
      <c r="R498" s="782"/>
      <c r="S498" s="782"/>
      <c r="T498" s="783"/>
      <c r="U498" s="33"/>
      <c r="V498" s="33"/>
      <c r="W498" s="34" t="s">
        <v>69</v>
      </c>
      <c r="X498" s="773">
        <v>8.3999999999999986</v>
      </c>
      <c r="Y498" s="774">
        <f t="shared" si="92"/>
        <v>8.4</v>
      </c>
      <c r="Z498" s="35">
        <f t="shared" si="97"/>
        <v>2.0080000000000001E-2</v>
      </c>
      <c r="AA498" s="55"/>
      <c r="AB498" s="56"/>
      <c r="AC498" s="589" t="s">
        <v>793</v>
      </c>
      <c r="AG498" s="63"/>
      <c r="AJ498" s="66"/>
      <c r="AK498" s="66">
        <v>0</v>
      </c>
      <c r="BB498" s="590" t="s">
        <v>1</v>
      </c>
      <c r="BM498" s="63">
        <f t="shared" si="93"/>
        <v>8.9199999999999982</v>
      </c>
      <c r="BN498" s="63">
        <f t="shared" si="94"/>
        <v>8.92</v>
      </c>
      <c r="BO498" s="63">
        <f t="shared" si="95"/>
        <v>1.7094017094017092E-2</v>
      </c>
      <c r="BP498" s="63">
        <f t="shared" si="96"/>
        <v>1.7094017094017096E-2</v>
      </c>
    </row>
    <row r="499" spans="1:68" ht="37.5" customHeight="1" x14ac:dyDescent="0.25">
      <c r="A499" s="53" t="s">
        <v>795</v>
      </c>
      <c r="B499" s="53" t="s">
        <v>796</v>
      </c>
      <c r="C499" s="30">
        <v>4301031360</v>
      </c>
      <c r="D499" s="784">
        <v>4607091384345</v>
      </c>
      <c r="E499" s="785"/>
      <c r="F499" s="772">
        <v>0.35</v>
      </c>
      <c r="G499" s="31">
        <v>6</v>
      </c>
      <c r="H499" s="772">
        <v>2.1</v>
      </c>
      <c r="I499" s="772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2"/>
      <c r="R499" s="782"/>
      <c r="S499" s="782"/>
      <c r="T499" s="783"/>
      <c r="U499" s="33"/>
      <c r="V499" s="33"/>
      <c r="W499" s="34" t="s">
        <v>69</v>
      </c>
      <c r="X499" s="773">
        <v>4.1999999999999993</v>
      </c>
      <c r="Y499" s="774">
        <f t="shared" si="92"/>
        <v>4.2</v>
      </c>
      <c r="Z499" s="35">
        <f t="shared" si="97"/>
        <v>1.004E-2</v>
      </c>
      <c r="AA499" s="55"/>
      <c r="AB499" s="56"/>
      <c r="AC499" s="591" t="s">
        <v>788</v>
      </c>
      <c r="AG499" s="63"/>
      <c r="AJ499" s="66"/>
      <c r="AK499" s="66">
        <v>0</v>
      </c>
      <c r="BB499" s="592" t="s">
        <v>1</v>
      </c>
      <c r="BM499" s="63">
        <f t="shared" si="93"/>
        <v>4.4599999999999991</v>
      </c>
      <c r="BN499" s="63">
        <f t="shared" si="94"/>
        <v>4.46</v>
      </c>
      <c r="BO499" s="63">
        <f t="shared" si="95"/>
        <v>8.5470085470085461E-3</v>
      </c>
      <c r="BP499" s="63">
        <f t="shared" si="96"/>
        <v>8.5470085470085479E-3</v>
      </c>
    </row>
    <row r="500" spans="1:68" ht="27" hidden="1" customHeight="1" x14ac:dyDescent="0.25">
      <c r="A500" s="53" t="s">
        <v>797</v>
      </c>
      <c r="B500" s="53" t="s">
        <v>798</v>
      </c>
      <c r="C500" s="30">
        <v>4301031255</v>
      </c>
      <c r="D500" s="784">
        <v>4680115883185</v>
      </c>
      <c r="E500" s="785"/>
      <c r="F500" s="772">
        <v>0.28000000000000003</v>
      </c>
      <c r="G500" s="31">
        <v>6</v>
      </c>
      <c r="H500" s="772">
        <v>1.68</v>
      </c>
      <c r="I500" s="772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45</v>
      </c>
      <c r="P500" s="9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2"/>
      <c r="R500" s="782"/>
      <c r="S500" s="782"/>
      <c r="T500" s="783"/>
      <c r="U500" s="33"/>
      <c r="V500" s="33"/>
      <c r="W500" s="34" t="s">
        <v>69</v>
      </c>
      <c r="X500" s="773">
        <v>0</v>
      </c>
      <c r="Y500" s="774">
        <f t="shared" si="92"/>
        <v>0</v>
      </c>
      <c r="Z500" s="35" t="str">
        <f t="shared" si="97"/>
        <v/>
      </c>
      <c r="AA500" s="55"/>
      <c r="AB500" s="56"/>
      <c r="AC500" s="593" t="s">
        <v>799</v>
      </c>
      <c r="AG500" s="63"/>
      <c r="AJ500" s="66"/>
      <c r="AK500" s="66">
        <v>0</v>
      </c>
      <c r="BB500" s="594" t="s">
        <v>1</v>
      </c>
      <c r="BM500" s="63">
        <f t="shared" si="93"/>
        <v>0</v>
      </c>
      <c r="BN500" s="63">
        <f t="shared" si="94"/>
        <v>0</v>
      </c>
      <c r="BO500" s="63">
        <f t="shared" si="95"/>
        <v>0</v>
      </c>
      <c r="BP500" s="63">
        <f t="shared" si="96"/>
        <v>0</v>
      </c>
    </row>
    <row r="501" spans="1:68" ht="27" hidden="1" customHeight="1" x14ac:dyDescent="0.25">
      <c r="A501" s="53" t="s">
        <v>797</v>
      </c>
      <c r="B501" s="53" t="s">
        <v>800</v>
      </c>
      <c r="C501" s="30">
        <v>4301031338</v>
      </c>
      <c r="D501" s="784">
        <v>4680115883185</v>
      </c>
      <c r="E501" s="785"/>
      <c r="F501" s="772">
        <v>0.28000000000000003</v>
      </c>
      <c r="G501" s="31">
        <v>6</v>
      </c>
      <c r="H501" s="772">
        <v>1.68</v>
      </c>
      <c r="I501" s="772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10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2"/>
      <c r="R501" s="782"/>
      <c r="S501" s="782"/>
      <c r="T501" s="783"/>
      <c r="U501" s="33"/>
      <c r="V501" s="33"/>
      <c r="W501" s="34" t="s">
        <v>69</v>
      </c>
      <c r="X501" s="773">
        <v>0</v>
      </c>
      <c r="Y501" s="774">
        <f t="shared" si="92"/>
        <v>0</v>
      </c>
      <c r="Z501" s="35" t="str">
        <f t="shared" si="97"/>
        <v/>
      </c>
      <c r="AA501" s="55"/>
      <c r="AB501" s="56"/>
      <c r="AC501" s="595" t="s">
        <v>763</v>
      </c>
      <c r="AG501" s="63"/>
      <c r="AJ501" s="66"/>
      <c r="AK501" s="66">
        <v>0</v>
      </c>
      <c r="BB501" s="596" t="s">
        <v>1</v>
      </c>
      <c r="BM501" s="63">
        <f t="shared" si="93"/>
        <v>0</v>
      </c>
      <c r="BN501" s="63">
        <f t="shared" si="94"/>
        <v>0</v>
      </c>
      <c r="BO501" s="63">
        <f t="shared" si="95"/>
        <v>0</v>
      </c>
      <c r="BP501" s="63">
        <f t="shared" si="96"/>
        <v>0</v>
      </c>
    </row>
    <row r="502" spans="1:68" ht="27" hidden="1" customHeight="1" x14ac:dyDescent="0.25">
      <c r="A502" s="53" t="s">
        <v>797</v>
      </c>
      <c r="B502" s="53" t="s">
        <v>801</v>
      </c>
      <c r="C502" s="30">
        <v>4301031368</v>
      </c>
      <c r="D502" s="784">
        <v>4680115883185</v>
      </c>
      <c r="E502" s="785"/>
      <c r="F502" s="772">
        <v>0.28000000000000003</v>
      </c>
      <c r="G502" s="31">
        <v>6</v>
      </c>
      <c r="H502" s="772">
        <v>1.68</v>
      </c>
      <c r="I502" s="772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1174" t="s">
        <v>802</v>
      </c>
      <c r="Q502" s="782"/>
      <c r="R502" s="782"/>
      <c r="S502" s="782"/>
      <c r="T502" s="783"/>
      <c r="U502" s="33"/>
      <c r="V502" s="33"/>
      <c r="W502" s="34" t="s">
        <v>69</v>
      </c>
      <c r="X502" s="773">
        <v>0</v>
      </c>
      <c r="Y502" s="774">
        <f t="shared" si="92"/>
        <v>0</v>
      </c>
      <c r="Z502" s="35" t="str">
        <f t="shared" si="97"/>
        <v/>
      </c>
      <c r="AA502" s="55"/>
      <c r="AB502" s="56"/>
      <c r="AC502" s="597" t="s">
        <v>763</v>
      </c>
      <c r="AG502" s="63"/>
      <c r="AJ502" s="66"/>
      <c r="AK502" s="66">
        <v>0</v>
      </c>
      <c r="BB502" s="598" t="s">
        <v>1</v>
      </c>
      <c r="BM502" s="63">
        <f t="shared" si="93"/>
        <v>0</v>
      </c>
      <c r="BN502" s="63">
        <f t="shared" si="94"/>
        <v>0</v>
      </c>
      <c r="BO502" s="63">
        <f t="shared" si="95"/>
        <v>0</v>
      </c>
      <c r="BP502" s="63">
        <f t="shared" si="96"/>
        <v>0</v>
      </c>
    </row>
    <row r="503" spans="1:68" x14ac:dyDescent="0.2">
      <c r="A503" s="791"/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793"/>
      <c r="P503" s="787" t="s">
        <v>71</v>
      </c>
      <c r="Q503" s="788"/>
      <c r="R503" s="788"/>
      <c r="S503" s="788"/>
      <c r="T503" s="788"/>
      <c r="U503" s="788"/>
      <c r="V503" s="789"/>
      <c r="W503" s="36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14.38095238095238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15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8.2830000000000015E-2</v>
      </c>
      <c r="AA503" s="776"/>
      <c r="AB503" s="776"/>
      <c r="AC503" s="776"/>
    </row>
    <row r="504" spans="1:68" x14ac:dyDescent="0.2">
      <c r="A504" s="792"/>
      <c r="B504" s="792"/>
      <c r="C504" s="792"/>
      <c r="D504" s="792"/>
      <c r="E504" s="792"/>
      <c r="F504" s="792"/>
      <c r="G504" s="792"/>
      <c r="H504" s="792"/>
      <c r="I504" s="792"/>
      <c r="J504" s="792"/>
      <c r="K504" s="792"/>
      <c r="L504" s="792"/>
      <c r="M504" s="792"/>
      <c r="N504" s="792"/>
      <c r="O504" s="793"/>
      <c r="P504" s="787" t="s">
        <v>71</v>
      </c>
      <c r="Q504" s="788"/>
      <c r="R504" s="788"/>
      <c r="S504" s="788"/>
      <c r="T504" s="788"/>
      <c r="U504" s="788"/>
      <c r="V504" s="789"/>
      <c r="W504" s="36" t="s">
        <v>69</v>
      </c>
      <c r="X504" s="775">
        <f>IFERROR(SUM(X479:X502),"0")</f>
        <v>35.200000000000003</v>
      </c>
      <c r="Y504" s="775">
        <f>IFERROR(SUM(Y479:Y502),"0")</f>
        <v>37.800000000000004</v>
      </c>
      <c r="Z504" s="36"/>
      <c r="AA504" s="776"/>
      <c r="AB504" s="776"/>
      <c r="AC504" s="776"/>
    </row>
    <row r="505" spans="1:68" ht="14.25" hidden="1" customHeight="1" x14ac:dyDescent="0.25">
      <c r="A505" s="808" t="s">
        <v>73</v>
      </c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2"/>
      <c r="P505" s="792"/>
      <c r="Q505" s="792"/>
      <c r="R505" s="792"/>
      <c r="S505" s="792"/>
      <c r="T505" s="792"/>
      <c r="U505" s="792"/>
      <c r="V505" s="792"/>
      <c r="W505" s="792"/>
      <c r="X505" s="792"/>
      <c r="Y505" s="792"/>
      <c r="Z505" s="792"/>
      <c r="AA505" s="767"/>
      <c r="AB505" s="767"/>
      <c r="AC505" s="767"/>
    </row>
    <row r="506" spans="1:68" ht="27" hidden="1" customHeight="1" x14ac:dyDescent="0.25">
      <c r="A506" s="53" t="s">
        <v>803</v>
      </c>
      <c r="B506" s="53" t="s">
        <v>804</v>
      </c>
      <c r="C506" s="30">
        <v>4301051284</v>
      </c>
      <c r="D506" s="784">
        <v>4607091384352</v>
      </c>
      <c r="E506" s="785"/>
      <c r="F506" s="772">
        <v>0.6</v>
      </c>
      <c r="G506" s="31">
        <v>4</v>
      </c>
      <c r="H506" s="772">
        <v>2.4</v>
      </c>
      <c r="I506" s="772">
        <v>2.6459999999999999</v>
      </c>
      <c r="J506" s="31">
        <v>132</v>
      </c>
      <c r="K506" s="31" t="s">
        <v>76</v>
      </c>
      <c r="L506" s="31"/>
      <c r="M506" s="32" t="s">
        <v>80</v>
      </c>
      <c r="N506" s="32"/>
      <c r="O506" s="31">
        <v>45</v>
      </c>
      <c r="P506" s="9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2"/>
      <c r="R506" s="782"/>
      <c r="S506" s="782"/>
      <c r="T506" s="783"/>
      <c r="U506" s="33"/>
      <c r="V506" s="33"/>
      <c r="W506" s="34" t="s">
        <v>69</v>
      </c>
      <c r="X506" s="773">
        <v>0</v>
      </c>
      <c r="Y506" s="774">
        <f>IFERROR(IF(X506="",0,CEILING((X506/$H506),1)*$H506),"")</f>
        <v>0</v>
      </c>
      <c r="Z506" s="35" t="str">
        <f>IFERROR(IF(Y506=0,"",ROUNDUP(Y506/H506,0)*0.00902),"")</f>
        <v/>
      </c>
      <c r="AA506" s="55"/>
      <c r="AB506" s="56"/>
      <c r="AC506" s="599" t="s">
        <v>805</v>
      </c>
      <c r="AG506" s="63"/>
      <c r="AJ506" s="66"/>
      <c r="AK506" s="66">
        <v>0</v>
      </c>
      <c r="BB506" s="600" t="s">
        <v>1</v>
      </c>
      <c r="BM506" s="63">
        <f>IFERROR(X506*I506/H506,"0")</f>
        <v>0</v>
      </c>
      <c r="BN506" s="63">
        <f>IFERROR(Y506*I506/H506,"0")</f>
        <v>0</v>
      </c>
      <c r="BO506" s="63">
        <f>IFERROR(1/J506*(X506/H506),"0")</f>
        <v>0</v>
      </c>
      <c r="BP506" s="63">
        <f>IFERROR(1/J506*(Y506/H506),"0")</f>
        <v>0</v>
      </c>
    </row>
    <row r="507" spans="1:68" ht="27" hidden="1" customHeight="1" x14ac:dyDescent="0.25">
      <c r="A507" s="53" t="s">
        <v>806</v>
      </c>
      <c r="B507" s="53" t="s">
        <v>807</v>
      </c>
      <c r="C507" s="30">
        <v>4301051431</v>
      </c>
      <c r="D507" s="784">
        <v>4607091389654</v>
      </c>
      <c r="E507" s="785"/>
      <c r="F507" s="772">
        <v>0.33</v>
      </c>
      <c r="G507" s="31">
        <v>6</v>
      </c>
      <c r="H507" s="772">
        <v>1.98</v>
      </c>
      <c r="I507" s="772">
        <v>2.238</v>
      </c>
      <c r="J507" s="31">
        <v>182</v>
      </c>
      <c r="K507" s="31" t="s">
        <v>186</v>
      </c>
      <c r="L507" s="31"/>
      <c r="M507" s="32" t="s">
        <v>80</v>
      </c>
      <c r="N507" s="32"/>
      <c r="O507" s="31">
        <v>45</v>
      </c>
      <c r="P507" s="8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2"/>
      <c r="R507" s="782"/>
      <c r="S507" s="782"/>
      <c r="T507" s="783"/>
      <c r="U507" s="33"/>
      <c r="V507" s="33"/>
      <c r="W507" s="34" t="s">
        <v>69</v>
      </c>
      <c r="X507" s="773">
        <v>0</v>
      </c>
      <c r="Y507" s="774">
        <f>IFERROR(IF(X507="",0,CEILING((X507/$H507),1)*$H507),"")</f>
        <v>0</v>
      </c>
      <c r="Z507" s="35" t="str">
        <f>IFERROR(IF(Y507=0,"",ROUNDUP(Y507/H507,0)*0.00651),"")</f>
        <v/>
      </c>
      <c r="AA507" s="55"/>
      <c r="AB507" s="56"/>
      <c r="AC507" s="601" t="s">
        <v>808</v>
      </c>
      <c r="AG507" s="63"/>
      <c r="AJ507" s="66"/>
      <c r="AK507" s="66">
        <v>0</v>
      </c>
      <c r="BB507" s="602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hidden="1" x14ac:dyDescent="0.2">
      <c r="A508" s="791"/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3"/>
      <c r="P508" s="787" t="s">
        <v>71</v>
      </c>
      <c r="Q508" s="788"/>
      <c r="R508" s="788"/>
      <c r="S508" s="788"/>
      <c r="T508" s="788"/>
      <c r="U508" s="788"/>
      <c r="V508" s="789"/>
      <c r="W508" s="36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92"/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3"/>
      <c r="P509" s="787" t="s">
        <v>71</v>
      </c>
      <c r="Q509" s="788"/>
      <c r="R509" s="788"/>
      <c r="S509" s="788"/>
      <c r="T509" s="788"/>
      <c r="U509" s="788"/>
      <c r="V509" s="789"/>
      <c r="W509" s="36" t="s">
        <v>69</v>
      </c>
      <c r="X509" s="775">
        <f>IFERROR(SUM(X506:X507),"0")</f>
        <v>0</v>
      </c>
      <c r="Y509" s="775">
        <f>IFERROR(SUM(Y506:Y507),"0")</f>
        <v>0</v>
      </c>
      <c r="Z509" s="36"/>
      <c r="AA509" s="776"/>
      <c r="AB509" s="776"/>
      <c r="AC509" s="776"/>
    </row>
    <row r="510" spans="1:68" ht="14.25" hidden="1" customHeight="1" x14ac:dyDescent="0.25">
      <c r="A510" s="808" t="s">
        <v>107</v>
      </c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2"/>
      <c r="P510" s="792"/>
      <c r="Q510" s="792"/>
      <c r="R510" s="792"/>
      <c r="S510" s="792"/>
      <c r="T510" s="792"/>
      <c r="U510" s="792"/>
      <c r="V510" s="792"/>
      <c r="W510" s="792"/>
      <c r="X510" s="792"/>
      <c r="Y510" s="792"/>
      <c r="Z510" s="792"/>
      <c r="AA510" s="767"/>
      <c r="AB510" s="767"/>
      <c r="AC510" s="767"/>
    </row>
    <row r="511" spans="1:68" ht="27" hidden="1" customHeight="1" x14ac:dyDescent="0.25">
      <c r="A511" s="53" t="s">
        <v>809</v>
      </c>
      <c r="B511" s="53" t="s">
        <v>810</v>
      </c>
      <c r="C511" s="30">
        <v>4301032045</v>
      </c>
      <c r="D511" s="784">
        <v>4680115884335</v>
      </c>
      <c r="E511" s="785"/>
      <c r="F511" s="772">
        <v>0.06</v>
      </c>
      <c r="G511" s="31">
        <v>20</v>
      </c>
      <c r="H511" s="772">
        <v>1.2</v>
      </c>
      <c r="I511" s="772">
        <v>1.8</v>
      </c>
      <c r="J511" s="31">
        <v>200</v>
      </c>
      <c r="K511" s="31" t="s">
        <v>811</v>
      </c>
      <c r="L511" s="31"/>
      <c r="M511" s="32" t="s">
        <v>812</v>
      </c>
      <c r="N511" s="32"/>
      <c r="O511" s="31">
        <v>60</v>
      </c>
      <c r="P511" s="10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2"/>
      <c r="R511" s="782"/>
      <c r="S511" s="782"/>
      <c r="T511" s="783"/>
      <c r="U511" s="33"/>
      <c r="V511" s="33"/>
      <c r="W511" s="34" t="s">
        <v>69</v>
      </c>
      <c r="X511" s="773">
        <v>0</v>
      </c>
      <c r="Y511" s="774">
        <f>IFERROR(IF(X511="",0,CEILING((X511/$H511),1)*$H511),"")</f>
        <v>0</v>
      </c>
      <c r="Z511" s="35" t="str">
        <f>IFERROR(IF(Y511=0,"",ROUNDUP(Y511/H511,0)*0.00627),"")</f>
        <v/>
      </c>
      <c r="AA511" s="55"/>
      <c r="AB511" s="56"/>
      <c r="AC511" s="603" t="s">
        <v>813</v>
      </c>
      <c r="AG511" s="63"/>
      <c r="AJ511" s="66"/>
      <c r="AK511" s="66">
        <v>0</v>
      </c>
      <c r="BB511" s="604" t="s">
        <v>1</v>
      </c>
      <c r="BM511" s="63">
        <f>IFERROR(X511*I511/H511,"0")</f>
        <v>0</v>
      </c>
      <c r="BN511" s="63">
        <f>IFERROR(Y511*I511/H511,"0")</f>
        <v>0</v>
      </c>
      <c r="BO511" s="63">
        <f>IFERROR(1/J511*(X511/H511),"0")</f>
        <v>0</v>
      </c>
      <c r="BP511" s="63">
        <f>IFERROR(1/J511*(Y511/H511),"0")</f>
        <v>0</v>
      </c>
    </row>
    <row r="512" spans="1:68" ht="27" hidden="1" customHeight="1" x14ac:dyDescent="0.25">
      <c r="A512" s="53" t="s">
        <v>814</v>
      </c>
      <c r="B512" s="53" t="s">
        <v>815</v>
      </c>
      <c r="C512" s="30">
        <v>4301170011</v>
      </c>
      <c r="D512" s="784">
        <v>4680115884113</v>
      </c>
      <c r="E512" s="785"/>
      <c r="F512" s="772">
        <v>0.11</v>
      </c>
      <c r="G512" s="31">
        <v>12</v>
      </c>
      <c r="H512" s="772">
        <v>1.32</v>
      </c>
      <c r="I512" s="772">
        <v>1.88</v>
      </c>
      <c r="J512" s="31">
        <v>200</v>
      </c>
      <c r="K512" s="31" t="s">
        <v>811</v>
      </c>
      <c r="L512" s="31"/>
      <c r="M512" s="32" t="s">
        <v>812</v>
      </c>
      <c r="N512" s="32"/>
      <c r="O512" s="31">
        <v>150</v>
      </c>
      <c r="P512" s="9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2"/>
      <c r="R512" s="782"/>
      <c r="S512" s="782"/>
      <c r="T512" s="783"/>
      <c r="U512" s="33"/>
      <c r="V512" s="33"/>
      <c r="W512" s="34" t="s">
        <v>69</v>
      </c>
      <c r="X512" s="773">
        <v>0</v>
      </c>
      <c r="Y512" s="774">
        <f>IFERROR(IF(X512="",0,CEILING((X512/$H512),1)*$H512),"")</f>
        <v>0</v>
      </c>
      <c r="Z512" s="35" t="str">
        <f>IFERROR(IF(Y512=0,"",ROUNDUP(Y512/H512,0)*0.00627),"")</f>
        <v/>
      </c>
      <c r="AA512" s="55"/>
      <c r="AB512" s="56"/>
      <c r="AC512" s="605" t="s">
        <v>816</v>
      </c>
      <c r="AG512" s="63"/>
      <c r="AJ512" s="66"/>
      <c r="AK512" s="66">
        <v>0</v>
      </c>
      <c r="BB512" s="606" t="s">
        <v>1</v>
      </c>
      <c r="BM512" s="63">
        <f>IFERROR(X512*I512/H512,"0")</f>
        <v>0</v>
      </c>
      <c r="BN512" s="63">
        <f>IFERROR(Y512*I512/H512,"0")</f>
        <v>0</v>
      </c>
      <c r="BO512" s="63">
        <f>IFERROR(1/J512*(X512/H512),"0")</f>
        <v>0</v>
      </c>
      <c r="BP512" s="63">
        <f>IFERROR(1/J512*(Y512/H512),"0")</f>
        <v>0</v>
      </c>
    </row>
    <row r="513" spans="1:68" hidden="1" x14ac:dyDescent="0.2">
      <c r="A513" s="791"/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3"/>
      <c r="P513" s="787" t="s">
        <v>71</v>
      </c>
      <c r="Q513" s="788"/>
      <c r="R513" s="788"/>
      <c r="S513" s="788"/>
      <c r="T513" s="788"/>
      <c r="U513" s="788"/>
      <c r="V513" s="789"/>
      <c r="W513" s="36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92"/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3"/>
      <c r="P514" s="787" t="s">
        <v>71</v>
      </c>
      <c r="Q514" s="788"/>
      <c r="R514" s="788"/>
      <c r="S514" s="788"/>
      <c r="T514" s="788"/>
      <c r="U514" s="788"/>
      <c r="V514" s="789"/>
      <c r="W514" s="36" t="s">
        <v>69</v>
      </c>
      <c r="X514" s="775">
        <f>IFERROR(SUM(X511:X512),"0")</f>
        <v>0</v>
      </c>
      <c r="Y514" s="775">
        <f>IFERROR(SUM(Y511:Y512),"0")</f>
        <v>0</v>
      </c>
      <c r="Z514" s="36"/>
      <c r="AA514" s="776"/>
      <c r="AB514" s="776"/>
      <c r="AC514" s="776"/>
    </row>
    <row r="515" spans="1:68" ht="16.5" hidden="1" customHeight="1" x14ac:dyDescent="0.25">
      <c r="A515" s="800" t="s">
        <v>817</v>
      </c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2"/>
      <c r="P515" s="792"/>
      <c r="Q515" s="792"/>
      <c r="R515" s="792"/>
      <c r="S515" s="792"/>
      <c r="T515" s="792"/>
      <c r="U515" s="792"/>
      <c r="V515" s="792"/>
      <c r="W515" s="792"/>
      <c r="X515" s="792"/>
      <c r="Y515" s="792"/>
      <c r="Z515" s="792"/>
      <c r="AA515" s="766"/>
      <c r="AB515" s="766"/>
      <c r="AC515" s="766"/>
    </row>
    <row r="516" spans="1:68" ht="14.25" hidden="1" customHeight="1" x14ac:dyDescent="0.25">
      <c r="A516" s="808" t="s">
        <v>175</v>
      </c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2"/>
      <c r="P516" s="792"/>
      <c r="Q516" s="792"/>
      <c r="R516" s="792"/>
      <c r="S516" s="792"/>
      <c r="T516" s="792"/>
      <c r="U516" s="792"/>
      <c r="V516" s="792"/>
      <c r="W516" s="792"/>
      <c r="X516" s="792"/>
      <c r="Y516" s="792"/>
      <c r="Z516" s="792"/>
      <c r="AA516" s="767"/>
      <c r="AB516" s="767"/>
      <c r="AC516" s="767"/>
    </row>
    <row r="517" spans="1:68" ht="27" hidden="1" customHeight="1" x14ac:dyDescent="0.25">
      <c r="A517" s="53" t="s">
        <v>818</v>
      </c>
      <c r="B517" s="53" t="s">
        <v>819</v>
      </c>
      <c r="C517" s="30">
        <v>4301020315</v>
      </c>
      <c r="D517" s="784">
        <v>4607091389364</v>
      </c>
      <c r="E517" s="785"/>
      <c r="F517" s="772">
        <v>0.42</v>
      </c>
      <c r="G517" s="31">
        <v>6</v>
      </c>
      <c r="H517" s="772">
        <v>2.52</v>
      </c>
      <c r="I517" s="772">
        <v>2.75</v>
      </c>
      <c r="J517" s="31">
        <v>156</v>
      </c>
      <c r="K517" s="31" t="s">
        <v>76</v>
      </c>
      <c r="L517" s="31"/>
      <c r="M517" s="32" t="s">
        <v>68</v>
      </c>
      <c r="N517" s="32"/>
      <c r="O517" s="31">
        <v>40</v>
      </c>
      <c r="P517" s="10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2"/>
      <c r="R517" s="782"/>
      <c r="S517" s="782"/>
      <c r="T517" s="783"/>
      <c r="U517" s="33"/>
      <c r="V517" s="33"/>
      <c r="W517" s="34" t="s">
        <v>69</v>
      </c>
      <c r="X517" s="773">
        <v>0</v>
      </c>
      <c r="Y517" s="774">
        <f>IFERROR(IF(X517="",0,CEILING((X517/$H517),1)*$H517),"")</f>
        <v>0</v>
      </c>
      <c r="Z517" s="35" t="str">
        <f>IFERROR(IF(Y517=0,"",ROUNDUP(Y517/H517,0)*0.00753),"")</f>
        <v/>
      </c>
      <c r="AA517" s="55"/>
      <c r="AB517" s="56"/>
      <c r="AC517" s="607" t="s">
        <v>820</v>
      </c>
      <c r="AG517" s="63"/>
      <c r="AJ517" s="66"/>
      <c r="AK517" s="66">
        <v>0</v>
      </c>
      <c r="BB517" s="608" t="s">
        <v>1</v>
      </c>
      <c r="BM517" s="63">
        <f>IFERROR(X517*I517/H517,"0")</f>
        <v>0</v>
      </c>
      <c r="BN517" s="63">
        <f>IFERROR(Y517*I517/H517,"0")</f>
        <v>0</v>
      </c>
      <c r="BO517" s="63">
        <f>IFERROR(1/J517*(X517/H517),"0")</f>
        <v>0</v>
      </c>
      <c r="BP517" s="63">
        <f>IFERROR(1/J517*(Y517/H517),"0")</f>
        <v>0</v>
      </c>
    </row>
    <row r="518" spans="1:68" hidden="1" x14ac:dyDescent="0.2">
      <c r="A518" s="791"/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3"/>
      <c r="P518" s="787" t="s">
        <v>71</v>
      </c>
      <c r="Q518" s="788"/>
      <c r="R518" s="788"/>
      <c r="S518" s="788"/>
      <c r="T518" s="788"/>
      <c r="U518" s="788"/>
      <c r="V518" s="789"/>
      <c r="W518" s="36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92"/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3"/>
      <c r="P519" s="787" t="s">
        <v>71</v>
      </c>
      <c r="Q519" s="788"/>
      <c r="R519" s="788"/>
      <c r="S519" s="788"/>
      <c r="T519" s="788"/>
      <c r="U519" s="788"/>
      <c r="V519" s="789"/>
      <c r="W519" s="36" t="s">
        <v>69</v>
      </c>
      <c r="X519" s="775">
        <f>IFERROR(SUM(X517:X517),"0")</f>
        <v>0</v>
      </c>
      <c r="Y519" s="775">
        <f>IFERROR(SUM(Y517:Y517),"0")</f>
        <v>0</v>
      </c>
      <c r="Z519" s="36"/>
      <c r="AA519" s="776"/>
      <c r="AB519" s="776"/>
      <c r="AC519" s="776"/>
    </row>
    <row r="520" spans="1:68" ht="14.25" hidden="1" customHeight="1" x14ac:dyDescent="0.25">
      <c r="A520" s="808" t="s">
        <v>64</v>
      </c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2"/>
      <c r="P520" s="792"/>
      <c r="Q520" s="792"/>
      <c r="R520" s="792"/>
      <c r="S520" s="792"/>
      <c r="T520" s="792"/>
      <c r="U520" s="792"/>
      <c r="V520" s="792"/>
      <c r="W520" s="792"/>
      <c r="X520" s="792"/>
      <c r="Y520" s="792"/>
      <c r="Z520" s="792"/>
      <c r="AA520" s="767"/>
      <c r="AB520" s="767"/>
      <c r="AC520" s="767"/>
    </row>
    <row r="521" spans="1:68" ht="27" hidden="1" customHeight="1" x14ac:dyDescent="0.25">
      <c r="A521" s="53" t="s">
        <v>821</v>
      </c>
      <c r="B521" s="53" t="s">
        <v>822</v>
      </c>
      <c r="C521" s="30">
        <v>4301031403</v>
      </c>
      <c r="D521" s="784">
        <v>4680115886094</v>
      </c>
      <c r="E521" s="785"/>
      <c r="F521" s="772">
        <v>0.9</v>
      </c>
      <c r="G521" s="31">
        <v>6</v>
      </c>
      <c r="H521" s="772">
        <v>5.4</v>
      </c>
      <c r="I521" s="772">
        <v>5.61</v>
      </c>
      <c r="J521" s="31">
        <v>132</v>
      </c>
      <c r="K521" s="31" t="s">
        <v>76</v>
      </c>
      <c r="L521" s="31"/>
      <c r="M521" s="32" t="s">
        <v>124</v>
      </c>
      <c r="N521" s="32"/>
      <c r="O521" s="31">
        <v>50</v>
      </c>
      <c r="P521" s="1158" t="s">
        <v>823</v>
      </c>
      <c r="Q521" s="782"/>
      <c r="R521" s="782"/>
      <c r="S521" s="782"/>
      <c r="T521" s="783"/>
      <c r="U521" s="33"/>
      <c r="V521" s="33"/>
      <c r="W521" s="34" t="s">
        <v>69</v>
      </c>
      <c r="X521" s="773">
        <v>0</v>
      </c>
      <c r="Y521" s="774">
        <f t="shared" ref="Y521:Y527" si="98">IFERROR(IF(X521="",0,CEILING((X521/$H521),1)*$H521),"")</f>
        <v>0</v>
      </c>
      <c r="Z521" s="35" t="str">
        <f>IFERROR(IF(Y521=0,"",ROUNDUP(Y521/H521,0)*0.00902),"")</f>
        <v/>
      </c>
      <c r="AA521" s="55"/>
      <c r="AB521" s="56"/>
      <c r="AC521" s="609" t="s">
        <v>824</v>
      </c>
      <c r="AG521" s="63"/>
      <c r="AJ521" s="66"/>
      <c r="AK521" s="66">
        <v>0</v>
      </c>
      <c r="BB521" s="610" t="s">
        <v>1</v>
      </c>
      <c r="BM521" s="63">
        <f t="shared" ref="BM521:BM527" si="99">IFERROR(X521*I521/H521,"0")</f>
        <v>0</v>
      </c>
      <c r="BN521" s="63">
        <f t="shared" ref="BN521:BN527" si="100">IFERROR(Y521*I521/H521,"0")</f>
        <v>0</v>
      </c>
      <c r="BO521" s="63">
        <f t="shared" ref="BO521:BO527" si="101">IFERROR(1/J521*(X521/H521),"0")</f>
        <v>0</v>
      </c>
      <c r="BP521" s="63">
        <f t="shared" ref="BP521:BP527" si="102">IFERROR(1/J521*(Y521/H521),"0")</f>
        <v>0</v>
      </c>
    </row>
    <row r="522" spans="1:68" ht="27" hidden="1" customHeight="1" x14ac:dyDescent="0.25">
      <c r="A522" s="53" t="s">
        <v>821</v>
      </c>
      <c r="B522" s="53" t="s">
        <v>825</v>
      </c>
      <c r="C522" s="30">
        <v>4301031324</v>
      </c>
      <c r="D522" s="784">
        <v>4607091389739</v>
      </c>
      <c r="E522" s="785"/>
      <c r="F522" s="772">
        <v>0.7</v>
      </c>
      <c r="G522" s="31">
        <v>6</v>
      </c>
      <c r="H522" s="772">
        <v>4.2</v>
      </c>
      <c r="I522" s="772">
        <v>4.43</v>
      </c>
      <c r="J522" s="31">
        <v>156</v>
      </c>
      <c r="K522" s="31" t="s">
        <v>76</v>
      </c>
      <c r="L522" s="31"/>
      <c r="M522" s="32" t="s">
        <v>68</v>
      </c>
      <c r="N522" s="32"/>
      <c r="O522" s="31">
        <v>50</v>
      </c>
      <c r="P522" s="11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2"/>
      <c r="R522" s="782"/>
      <c r="S522" s="782"/>
      <c r="T522" s="783"/>
      <c r="U522" s="33"/>
      <c r="V522" s="33"/>
      <c r="W522" s="34" t="s">
        <v>69</v>
      </c>
      <c r="X522" s="773">
        <v>0</v>
      </c>
      <c r="Y522" s="774">
        <f t="shared" si="98"/>
        <v>0</v>
      </c>
      <c r="Z522" s="35" t="str">
        <f>IFERROR(IF(Y522=0,"",ROUNDUP(Y522/H522,0)*0.00753),"")</f>
        <v/>
      </c>
      <c r="AA522" s="55"/>
      <c r="AB522" s="56"/>
      <c r="AC522" s="611" t="s">
        <v>824</v>
      </c>
      <c r="AG522" s="63"/>
      <c r="AJ522" s="66"/>
      <c r="AK522" s="66">
        <v>0</v>
      </c>
      <c r="BB522" s="612" t="s">
        <v>1</v>
      </c>
      <c r="BM522" s="63">
        <f t="shared" si="99"/>
        <v>0</v>
      </c>
      <c r="BN522" s="63">
        <f t="shared" si="100"/>
        <v>0</v>
      </c>
      <c r="BO522" s="63">
        <f t="shared" si="101"/>
        <v>0</v>
      </c>
      <c r="BP522" s="63">
        <f t="shared" si="102"/>
        <v>0</v>
      </c>
    </row>
    <row r="523" spans="1:68" ht="27" hidden="1" customHeight="1" x14ac:dyDescent="0.25">
      <c r="A523" s="53" t="s">
        <v>826</v>
      </c>
      <c r="B523" s="53" t="s">
        <v>827</v>
      </c>
      <c r="C523" s="30">
        <v>4301031363</v>
      </c>
      <c r="D523" s="784">
        <v>4607091389425</v>
      </c>
      <c r="E523" s="785"/>
      <c r="F523" s="772">
        <v>0.35</v>
      </c>
      <c r="G523" s="31">
        <v>6</v>
      </c>
      <c r="H523" s="772">
        <v>2.1</v>
      </c>
      <c r="I523" s="772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11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2"/>
      <c r="R523" s="782"/>
      <c r="S523" s="782"/>
      <c r="T523" s="783"/>
      <c r="U523" s="33"/>
      <c r="V523" s="33"/>
      <c r="W523" s="34" t="s">
        <v>69</v>
      </c>
      <c r="X523" s="773">
        <v>0</v>
      </c>
      <c r="Y523" s="774">
        <f t="shared" si="98"/>
        <v>0</v>
      </c>
      <c r="Z523" s="35" t="str">
        <f>IFERROR(IF(Y523=0,"",ROUNDUP(Y523/H523,0)*0.00502),"")</f>
        <v/>
      </c>
      <c r="AA523" s="55"/>
      <c r="AB523" s="56"/>
      <c r="AC523" s="613" t="s">
        <v>828</v>
      </c>
      <c r="AG523" s="63"/>
      <c r="AJ523" s="66"/>
      <c r="AK523" s="66">
        <v>0</v>
      </c>
      <c r="BB523" s="614" t="s">
        <v>1</v>
      </c>
      <c r="BM523" s="63">
        <f t="shared" si="99"/>
        <v>0</v>
      </c>
      <c r="BN523" s="63">
        <f t="shared" si="100"/>
        <v>0</v>
      </c>
      <c r="BO523" s="63">
        <f t="shared" si="101"/>
        <v>0</v>
      </c>
      <c r="BP523" s="63">
        <f t="shared" si="102"/>
        <v>0</v>
      </c>
    </row>
    <row r="524" spans="1:68" ht="27" hidden="1" customHeight="1" x14ac:dyDescent="0.25">
      <c r="A524" s="53" t="s">
        <v>829</v>
      </c>
      <c r="B524" s="53" t="s">
        <v>830</v>
      </c>
      <c r="C524" s="30">
        <v>4301031334</v>
      </c>
      <c r="D524" s="784">
        <v>4680115880771</v>
      </c>
      <c r="E524" s="785"/>
      <c r="F524" s="772">
        <v>0.28000000000000003</v>
      </c>
      <c r="G524" s="31">
        <v>6</v>
      </c>
      <c r="H524" s="772">
        <v>1.68</v>
      </c>
      <c r="I524" s="772">
        <v>1.81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107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2"/>
      <c r="R524" s="782"/>
      <c r="S524" s="782"/>
      <c r="T524" s="783"/>
      <c r="U524" s="33"/>
      <c r="V524" s="33"/>
      <c r="W524" s="34" t="s">
        <v>69</v>
      </c>
      <c r="X524" s="773">
        <v>0</v>
      </c>
      <c r="Y524" s="774">
        <f t="shared" si="98"/>
        <v>0</v>
      </c>
      <c r="Z524" s="35" t="str">
        <f>IFERROR(IF(Y524=0,"",ROUNDUP(Y524/H524,0)*0.00502),"")</f>
        <v/>
      </c>
      <c r="AA524" s="55"/>
      <c r="AB524" s="56"/>
      <c r="AC524" s="615" t="s">
        <v>831</v>
      </c>
      <c r="AG524" s="63"/>
      <c r="AJ524" s="66"/>
      <c r="AK524" s="66">
        <v>0</v>
      </c>
      <c r="BB524" s="616" t="s">
        <v>1</v>
      </c>
      <c r="BM524" s="63">
        <f t="shared" si="99"/>
        <v>0</v>
      </c>
      <c r="BN524" s="63">
        <f t="shared" si="100"/>
        <v>0</v>
      </c>
      <c r="BO524" s="63">
        <f t="shared" si="101"/>
        <v>0</v>
      </c>
      <c r="BP524" s="63">
        <f t="shared" si="102"/>
        <v>0</v>
      </c>
    </row>
    <row r="525" spans="1:68" ht="27" hidden="1" customHeight="1" x14ac:dyDescent="0.25">
      <c r="A525" s="53" t="s">
        <v>829</v>
      </c>
      <c r="B525" s="53" t="s">
        <v>832</v>
      </c>
      <c r="C525" s="30">
        <v>4301031373</v>
      </c>
      <c r="D525" s="784">
        <v>4680115880771</v>
      </c>
      <c r="E525" s="785"/>
      <c r="F525" s="772">
        <v>0.28000000000000003</v>
      </c>
      <c r="G525" s="31">
        <v>6</v>
      </c>
      <c r="H525" s="772">
        <v>1.68</v>
      </c>
      <c r="I525" s="772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944" t="s">
        <v>833</v>
      </c>
      <c r="Q525" s="782"/>
      <c r="R525" s="782"/>
      <c r="S525" s="782"/>
      <c r="T525" s="783"/>
      <c r="U525" s="33"/>
      <c r="V525" s="33"/>
      <c r="W525" s="34" t="s">
        <v>69</v>
      </c>
      <c r="X525" s="773">
        <v>0</v>
      </c>
      <c r="Y525" s="774">
        <f t="shared" si="98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99"/>
        <v>0</v>
      </c>
      <c r="BN525" s="63">
        <f t="shared" si="100"/>
        <v>0</v>
      </c>
      <c r="BO525" s="63">
        <f t="shared" si="101"/>
        <v>0</v>
      </c>
      <c r="BP525" s="63">
        <f t="shared" si="102"/>
        <v>0</v>
      </c>
    </row>
    <row r="526" spans="1:68" ht="27" customHeight="1" x14ac:dyDescent="0.25">
      <c r="A526" s="53" t="s">
        <v>834</v>
      </c>
      <c r="B526" s="53" t="s">
        <v>835</v>
      </c>
      <c r="C526" s="30">
        <v>4301031359</v>
      </c>
      <c r="D526" s="784">
        <v>4607091389500</v>
      </c>
      <c r="E526" s="785"/>
      <c r="F526" s="772">
        <v>0.35</v>
      </c>
      <c r="G526" s="31">
        <v>6</v>
      </c>
      <c r="H526" s="772">
        <v>2.1</v>
      </c>
      <c r="I526" s="772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9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3"/>
      <c r="V526" s="33"/>
      <c r="W526" s="34" t="s">
        <v>69</v>
      </c>
      <c r="X526" s="773">
        <v>2.1</v>
      </c>
      <c r="Y526" s="774">
        <f t="shared" si="98"/>
        <v>2.1</v>
      </c>
      <c r="Z526" s="35">
        <f>IFERROR(IF(Y526=0,"",ROUNDUP(Y526/H526,0)*0.00502),"")</f>
        <v>5.0200000000000002E-3</v>
      </c>
      <c r="AA526" s="55"/>
      <c r="AB526" s="56"/>
      <c r="AC526" s="619" t="s">
        <v>831</v>
      </c>
      <c r="AG526" s="63"/>
      <c r="AJ526" s="66"/>
      <c r="AK526" s="66">
        <v>0</v>
      </c>
      <c r="BB526" s="620" t="s">
        <v>1</v>
      </c>
      <c r="BM526" s="63">
        <f t="shared" si="99"/>
        <v>2.23</v>
      </c>
      <c r="BN526" s="63">
        <f t="shared" si="100"/>
        <v>2.23</v>
      </c>
      <c r="BO526" s="63">
        <f t="shared" si="101"/>
        <v>4.2735042735042739E-3</v>
      </c>
      <c r="BP526" s="63">
        <f t="shared" si="102"/>
        <v>4.2735042735042739E-3</v>
      </c>
    </row>
    <row r="527" spans="1:68" ht="27" hidden="1" customHeight="1" x14ac:dyDescent="0.25">
      <c r="A527" s="53" t="s">
        <v>834</v>
      </c>
      <c r="B527" s="53" t="s">
        <v>836</v>
      </c>
      <c r="C527" s="30">
        <v>4301031327</v>
      </c>
      <c r="D527" s="784">
        <v>4607091389500</v>
      </c>
      <c r="E527" s="785"/>
      <c r="F527" s="772">
        <v>0.35</v>
      </c>
      <c r="G527" s="31">
        <v>6</v>
      </c>
      <c r="H527" s="772">
        <v>2.1</v>
      </c>
      <c r="I527" s="772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11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3"/>
      <c r="V527" s="33"/>
      <c r="W527" s="34" t="s">
        <v>69</v>
      </c>
      <c r="X527" s="773">
        <v>0</v>
      </c>
      <c r="Y527" s="774">
        <f t="shared" si="98"/>
        <v>0</v>
      </c>
      <c r="Z527" s="35" t="str">
        <f>IFERROR(IF(Y527=0,"",ROUNDUP(Y527/H527,0)*0.00502),"")</f>
        <v/>
      </c>
      <c r="AA527" s="55"/>
      <c r="AB527" s="56"/>
      <c r="AC527" s="621" t="s">
        <v>831</v>
      </c>
      <c r="AG527" s="63"/>
      <c r="AJ527" s="66"/>
      <c r="AK527" s="66">
        <v>0</v>
      </c>
      <c r="BB527" s="622" t="s">
        <v>1</v>
      </c>
      <c r="BM527" s="63">
        <f t="shared" si="99"/>
        <v>0</v>
      </c>
      <c r="BN527" s="63">
        <f t="shared" si="100"/>
        <v>0</v>
      </c>
      <c r="BO527" s="63">
        <f t="shared" si="101"/>
        <v>0</v>
      </c>
      <c r="BP527" s="63">
        <f t="shared" si="102"/>
        <v>0</v>
      </c>
    </row>
    <row r="528" spans="1:68" x14ac:dyDescent="0.2">
      <c r="A528" s="791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3"/>
      <c r="P528" s="787" t="s">
        <v>71</v>
      </c>
      <c r="Q528" s="788"/>
      <c r="R528" s="788"/>
      <c r="S528" s="788"/>
      <c r="T528" s="788"/>
      <c r="U528" s="788"/>
      <c r="V528" s="789"/>
      <c r="W528" s="36" t="s">
        <v>72</v>
      </c>
      <c r="X528" s="775">
        <f>IFERROR(X521/H521,"0")+IFERROR(X522/H522,"0")+IFERROR(X523/H523,"0")+IFERROR(X524/H524,"0")+IFERROR(X525/H525,"0")+IFERROR(X526/H526,"0")+IFERROR(X527/H527,"0")</f>
        <v>1</v>
      </c>
      <c r="Y528" s="775">
        <f>IFERROR(Y521/H521,"0")+IFERROR(Y522/H522,"0")+IFERROR(Y523/H523,"0")+IFERROR(Y524/H524,"0")+IFERROR(Y525/H525,"0")+IFERROR(Y526/H526,"0")+IFERROR(Y527/H527,"0")</f>
        <v>1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5.0200000000000002E-3</v>
      </c>
      <c r="AA528" s="776"/>
      <c r="AB528" s="776"/>
      <c r="AC528" s="776"/>
    </row>
    <row r="529" spans="1:68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87" t="s">
        <v>71</v>
      </c>
      <c r="Q529" s="788"/>
      <c r="R529" s="788"/>
      <c r="S529" s="788"/>
      <c r="T529" s="788"/>
      <c r="U529" s="788"/>
      <c r="V529" s="789"/>
      <c r="W529" s="36" t="s">
        <v>69</v>
      </c>
      <c r="X529" s="775">
        <f>IFERROR(SUM(X521:X527),"0")</f>
        <v>2.1</v>
      </c>
      <c r="Y529" s="775">
        <f>IFERROR(SUM(Y521:Y527),"0")</f>
        <v>2.1</v>
      </c>
      <c r="Z529" s="36"/>
      <c r="AA529" s="776"/>
      <c r="AB529" s="776"/>
      <c r="AC529" s="776"/>
    </row>
    <row r="530" spans="1:68" ht="14.25" hidden="1" customHeight="1" x14ac:dyDescent="0.25">
      <c r="A530" s="808" t="s">
        <v>107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67"/>
      <c r="AB530" s="767"/>
      <c r="AC530" s="767"/>
    </row>
    <row r="531" spans="1:68" ht="27" hidden="1" customHeight="1" x14ac:dyDescent="0.25">
      <c r="A531" s="53" t="s">
        <v>837</v>
      </c>
      <c r="B531" s="53" t="s">
        <v>838</v>
      </c>
      <c r="C531" s="30">
        <v>4301032046</v>
      </c>
      <c r="D531" s="784">
        <v>4680115884359</v>
      </c>
      <c r="E531" s="785"/>
      <c r="F531" s="772">
        <v>0.06</v>
      </c>
      <c r="G531" s="31">
        <v>20</v>
      </c>
      <c r="H531" s="772">
        <v>1.2</v>
      </c>
      <c r="I531" s="772">
        <v>1.8</v>
      </c>
      <c r="J531" s="31">
        <v>200</v>
      </c>
      <c r="K531" s="31" t="s">
        <v>811</v>
      </c>
      <c r="L531" s="31"/>
      <c r="M531" s="32" t="s">
        <v>812</v>
      </c>
      <c r="N531" s="32"/>
      <c r="O531" s="31">
        <v>60</v>
      </c>
      <c r="P531" s="11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3"/>
      <c r="V531" s="33"/>
      <c r="W531" s="34" t="s">
        <v>69</v>
      </c>
      <c r="X531" s="773">
        <v>0</v>
      </c>
      <c r="Y531" s="774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816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hidden="1" x14ac:dyDescent="0.2">
      <c r="A532" s="791"/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3"/>
      <c r="P532" s="787" t="s">
        <v>71</v>
      </c>
      <c r="Q532" s="788"/>
      <c r="R532" s="788"/>
      <c r="S532" s="788"/>
      <c r="T532" s="788"/>
      <c r="U532" s="788"/>
      <c r="V532" s="789"/>
      <c r="W532" s="36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92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87" t="s">
        <v>71</v>
      </c>
      <c r="Q533" s="788"/>
      <c r="R533" s="788"/>
      <c r="S533" s="788"/>
      <c r="T533" s="788"/>
      <c r="U533" s="788"/>
      <c r="V533" s="789"/>
      <c r="W533" s="36" t="s">
        <v>69</v>
      </c>
      <c r="X533" s="775">
        <f>IFERROR(SUM(X531:X531),"0")</f>
        <v>0</v>
      </c>
      <c r="Y533" s="775">
        <f>IFERROR(SUM(Y531:Y531),"0")</f>
        <v>0</v>
      </c>
      <c r="Z533" s="36"/>
      <c r="AA533" s="776"/>
      <c r="AB533" s="776"/>
      <c r="AC533" s="776"/>
    </row>
    <row r="534" spans="1:68" ht="14.25" hidden="1" customHeight="1" x14ac:dyDescent="0.25">
      <c r="A534" s="808" t="s">
        <v>839</v>
      </c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2"/>
      <c r="P534" s="792"/>
      <c r="Q534" s="792"/>
      <c r="R534" s="792"/>
      <c r="S534" s="792"/>
      <c r="T534" s="792"/>
      <c r="U534" s="792"/>
      <c r="V534" s="792"/>
      <c r="W534" s="792"/>
      <c r="X534" s="792"/>
      <c r="Y534" s="792"/>
      <c r="Z534" s="792"/>
      <c r="AA534" s="767"/>
      <c r="AB534" s="767"/>
      <c r="AC534" s="767"/>
    </row>
    <row r="535" spans="1:68" ht="27" hidden="1" customHeight="1" x14ac:dyDescent="0.25">
      <c r="A535" s="53" t="s">
        <v>840</v>
      </c>
      <c r="B535" s="53" t="s">
        <v>841</v>
      </c>
      <c r="C535" s="30">
        <v>4301040357</v>
      </c>
      <c r="D535" s="784">
        <v>4680115884564</v>
      </c>
      <c r="E535" s="785"/>
      <c r="F535" s="772">
        <v>0.15</v>
      </c>
      <c r="G535" s="31">
        <v>20</v>
      </c>
      <c r="H535" s="772">
        <v>3</v>
      </c>
      <c r="I535" s="772">
        <v>3.6</v>
      </c>
      <c r="J535" s="31">
        <v>200</v>
      </c>
      <c r="K535" s="31" t="s">
        <v>811</v>
      </c>
      <c r="L535" s="31"/>
      <c r="M535" s="32" t="s">
        <v>812</v>
      </c>
      <c r="N535" s="32"/>
      <c r="O535" s="31">
        <v>60</v>
      </c>
      <c r="P535" s="98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3"/>
      <c r="V535" s="33"/>
      <c r="W535" s="34" t="s">
        <v>69</v>
      </c>
      <c r="X535" s="773">
        <v>0</v>
      </c>
      <c r="Y535" s="774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842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791"/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3"/>
      <c r="P536" s="787" t="s">
        <v>71</v>
      </c>
      <c r="Q536" s="788"/>
      <c r="R536" s="788"/>
      <c r="S536" s="788"/>
      <c r="T536" s="788"/>
      <c r="U536" s="788"/>
      <c r="V536" s="789"/>
      <c r="W536" s="36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92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87" t="s">
        <v>71</v>
      </c>
      <c r="Q537" s="788"/>
      <c r="R537" s="788"/>
      <c r="S537" s="788"/>
      <c r="T537" s="788"/>
      <c r="U537" s="788"/>
      <c r="V537" s="789"/>
      <c r="W537" s="36" t="s">
        <v>69</v>
      </c>
      <c r="X537" s="775">
        <f>IFERROR(SUM(X535:X535),"0")</f>
        <v>0</v>
      </c>
      <c r="Y537" s="775">
        <f>IFERROR(SUM(Y535:Y535),"0")</f>
        <v>0</v>
      </c>
      <c r="Z537" s="36"/>
      <c r="AA537" s="776"/>
      <c r="AB537" s="776"/>
      <c r="AC537" s="776"/>
    </row>
    <row r="538" spans="1:68" ht="16.5" hidden="1" customHeight="1" x14ac:dyDescent="0.25">
      <c r="A538" s="800" t="s">
        <v>843</v>
      </c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2"/>
      <c r="P538" s="792"/>
      <c r="Q538" s="792"/>
      <c r="R538" s="792"/>
      <c r="S538" s="792"/>
      <c r="T538" s="792"/>
      <c r="U538" s="792"/>
      <c r="V538" s="792"/>
      <c r="W538" s="792"/>
      <c r="X538" s="792"/>
      <c r="Y538" s="792"/>
      <c r="Z538" s="792"/>
      <c r="AA538" s="766"/>
      <c r="AB538" s="766"/>
      <c r="AC538" s="766"/>
    </row>
    <row r="539" spans="1:68" ht="14.25" hidden="1" customHeight="1" x14ac:dyDescent="0.25">
      <c r="A539" s="808" t="s">
        <v>64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67"/>
      <c r="AB539" s="767"/>
      <c r="AC539" s="767"/>
    </row>
    <row r="540" spans="1:68" ht="27" hidden="1" customHeight="1" x14ac:dyDescent="0.25">
      <c r="A540" s="53" t="s">
        <v>844</v>
      </c>
      <c r="B540" s="53" t="s">
        <v>845</v>
      </c>
      <c r="C540" s="30">
        <v>4301031294</v>
      </c>
      <c r="D540" s="784">
        <v>4680115885189</v>
      </c>
      <c r="E540" s="785"/>
      <c r="F540" s="772">
        <v>0.2</v>
      </c>
      <c r="G540" s="31">
        <v>6</v>
      </c>
      <c r="H540" s="772">
        <v>1.2</v>
      </c>
      <c r="I540" s="772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3"/>
      <c r="V540" s="33"/>
      <c r="W540" s="34" t="s">
        <v>69</v>
      </c>
      <c r="X540" s="773">
        <v>0</v>
      </c>
      <c r="Y540" s="774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846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hidden="1" customHeight="1" x14ac:dyDescent="0.25">
      <c r="A541" s="53" t="s">
        <v>847</v>
      </c>
      <c r="B541" s="53" t="s">
        <v>848</v>
      </c>
      <c r="C541" s="30">
        <v>4301031293</v>
      </c>
      <c r="D541" s="784">
        <v>4680115885172</v>
      </c>
      <c r="E541" s="785"/>
      <c r="F541" s="772">
        <v>0.2</v>
      </c>
      <c r="G541" s="31">
        <v>6</v>
      </c>
      <c r="H541" s="772">
        <v>1.2</v>
      </c>
      <c r="I541" s="772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9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3"/>
      <c r="V541" s="33"/>
      <c r="W541" s="34" t="s">
        <v>69</v>
      </c>
      <c r="X541" s="773">
        <v>0</v>
      </c>
      <c r="Y541" s="774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846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4301031291</v>
      </c>
      <c r="D542" s="784">
        <v>4680115885110</v>
      </c>
      <c r="E542" s="785"/>
      <c r="F542" s="772">
        <v>0.2</v>
      </c>
      <c r="G542" s="31">
        <v>6</v>
      </c>
      <c r="H542" s="772">
        <v>1.2</v>
      </c>
      <c r="I542" s="772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11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3"/>
      <c r="V542" s="33"/>
      <c r="W542" s="34" t="s">
        <v>69</v>
      </c>
      <c r="X542" s="773">
        <v>0</v>
      </c>
      <c r="Y542" s="774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851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852</v>
      </c>
      <c r="B543" s="53" t="s">
        <v>853</v>
      </c>
      <c r="C543" s="30">
        <v>4301031329</v>
      </c>
      <c r="D543" s="784">
        <v>4680115885219</v>
      </c>
      <c r="E543" s="785"/>
      <c r="F543" s="772">
        <v>0.28000000000000003</v>
      </c>
      <c r="G543" s="31">
        <v>6</v>
      </c>
      <c r="H543" s="772">
        <v>1.68</v>
      </c>
      <c r="I543" s="772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3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3"/>
      <c r="V543" s="33"/>
      <c r="W543" s="34" t="s">
        <v>69</v>
      </c>
      <c r="X543" s="773">
        <v>0</v>
      </c>
      <c r="Y543" s="774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854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idden="1" x14ac:dyDescent="0.2">
      <c r="A544" s="791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3"/>
      <c r="P544" s="787" t="s">
        <v>71</v>
      </c>
      <c r="Q544" s="788"/>
      <c r="R544" s="788"/>
      <c r="S544" s="788"/>
      <c r="T544" s="788"/>
      <c r="U544" s="788"/>
      <c r="V544" s="789"/>
      <c r="W544" s="36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92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87" t="s">
        <v>71</v>
      </c>
      <c r="Q545" s="788"/>
      <c r="R545" s="788"/>
      <c r="S545" s="788"/>
      <c r="T545" s="788"/>
      <c r="U545" s="788"/>
      <c r="V545" s="789"/>
      <c r="W545" s="36" t="s">
        <v>69</v>
      </c>
      <c r="X545" s="775">
        <f>IFERROR(SUM(X540:X543),"0")</f>
        <v>0</v>
      </c>
      <c r="Y545" s="775">
        <f>IFERROR(SUM(Y540:Y543),"0")</f>
        <v>0</v>
      </c>
      <c r="Z545" s="36"/>
      <c r="AA545" s="776"/>
      <c r="AB545" s="776"/>
      <c r="AC545" s="776"/>
    </row>
    <row r="546" spans="1:68" ht="16.5" hidden="1" customHeight="1" x14ac:dyDescent="0.25">
      <c r="A546" s="800" t="s">
        <v>855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66"/>
      <c r="AB546" s="766"/>
      <c r="AC546" s="766"/>
    </row>
    <row r="547" spans="1:68" ht="14.25" hidden="1" customHeight="1" x14ac:dyDescent="0.25">
      <c r="A547" s="808" t="s">
        <v>64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67"/>
      <c r="AB547" s="767"/>
      <c r="AC547" s="767"/>
    </row>
    <row r="548" spans="1:68" ht="27" hidden="1" customHeight="1" x14ac:dyDescent="0.25">
      <c r="A548" s="53" t="s">
        <v>856</v>
      </c>
      <c r="B548" s="53" t="s">
        <v>857</v>
      </c>
      <c r="C548" s="30">
        <v>4301031261</v>
      </c>
      <c r="D548" s="784">
        <v>4680115885103</v>
      </c>
      <c r="E548" s="785"/>
      <c r="F548" s="772">
        <v>0.27</v>
      </c>
      <c r="G548" s="31">
        <v>6</v>
      </c>
      <c r="H548" s="772">
        <v>1.62</v>
      </c>
      <c r="I548" s="772">
        <v>1.82</v>
      </c>
      <c r="J548" s="31">
        <v>156</v>
      </c>
      <c r="K548" s="31" t="s">
        <v>76</v>
      </c>
      <c r="L548" s="31"/>
      <c r="M548" s="32" t="s">
        <v>68</v>
      </c>
      <c r="N548" s="32"/>
      <c r="O548" s="31">
        <v>40</v>
      </c>
      <c r="P548" s="11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3"/>
      <c r="V548" s="33"/>
      <c r="W548" s="34" t="s">
        <v>69</v>
      </c>
      <c r="X548" s="773">
        <v>0</v>
      </c>
      <c r="Y548" s="774">
        <f>IFERROR(IF(X548="",0,CEILING((X548/$H548),1)*$H548),"")</f>
        <v>0</v>
      </c>
      <c r="Z548" s="35" t="str">
        <f>IFERROR(IF(Y548=0,"",ROUNDUP(Y548/H548,0)*0.00753),"")</f>
        <v/>
      </c>
      <c r="AA548" s="55"/>
      <c r="AB548" s="56"/>
      <c r="AC548" s="635" t="s">
        <v>858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hidden="1" x14ac:dyDescent="0.2">
      <c r="A549" s="791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793"/>
      <c r="P549" s="787" t="s">
        <v>71</v>
      </c>
      <c r="Q549" s="788"/>
      <c r="R549" s="788"/>
      <c r="S549" s="788"/>
      <c r="T549" s="788"/>
      <c r="U549" s="788"/>
      <c r="V549" s="789"/>
      <c r="W549" s="36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92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87" t="s">
        <v>71</v>
      </c>
      <c r="Q550" s="788"/>
      <c r="R550" s="788"/>
      <c r="S550" s="788"/>
      <c r="T550" s="788"/>
      <c r="U550" s="788"/>
      <c r="V550" s="789"/>
      <c r="W550" s="36" t="s">
        <v>69</v>
      </c>
      <c r="X550" s="775">
        <f>IFERROR(SUM(X548:X548),"0")</f>
        <v>0</v>
      </c>
      <c r="Y550" s="775">
        <f>IFERROR(SUM(Y548:Y548),"0")</f>
        <v>0</v>
      </c>
      <c r="Z550" s="36"/>
      <c r="AA550" s="776"/>
      <c r="AB550" s="776"/>
      <c r="AC550" s="776"/>
    </row>
    <row r="551" spans="1:68" ht="27.75" hidden="1" customHeight="1" x14ac:dyDescent="0.2">
      <c r="A551" s="804" t="s">
        <v>859</v>
      </c>
      <c r="B551" s="805"/>
      <c r="C551" s="805"/>
      <c r="D551" s="805"/>
      <c r="E551" s="805"/>
      <c r="F551" s="805"/>
      <c r="G551" s="805"/>
      <c r="H551" s="805"/>
      <c r="I551" s="805"/>
      <c r="J551" s="805"/>
      <c r="K551" s="805"/>
      <c r="L551" s="805"/>
      <c r="M551" s="805"/>
      <c r="N551" s="805"/>
      <c r="O551" s="805"/>
      <c r="P551" s="805"/>
      <c r="Q551" s="805"/>
      <c r="R551" s="805"/>
      <c r="S551" s="805"/>
      <c r="T551" s="805"/>
      <c r="U551" s="805"/>
      <c r="V551" s="805"/>
      <c r="W551" s="805"/>
      <c r="X551" s="805"/>
      <c r="Y551" s="805"/>
      <c r="Z551" s="805"/>
      <c r="AA551" s="47"/>
      <c r="AB551" s="47"/>
      <c r="AC551" s="47"/>
    </row>
    <row r="552" spans="1:68" ht="16.5" hidden="1" customHeight="1" x14ac:dyDescent="0.25">
      <c r="A552" s="800" t="s">
        <v>859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766"/>
      <c r="AB552" s="766"/>
      <c r="AC552" s="766"/>
    </row>
    <row r="553" spans="1:68" ht="14.25" hidden="1" customHeight="1" x14ac:dyDescent="0.25">
      <c r="A553" s="808" t="s">
        <v>118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67"/>
      <c r="AB553" s="767"/>
      <c r="AC553" s="767"/>
    </row>
    <row r="554" spans="1:68" ht="27" customHeight="1" x14ac:dyDescent="0.25">
      <c r="A554" s="53" t="s">
        <v>860</v>
      </c>
      <c r="B554" s="53" t="s">
        <v>861</v>
      </c>
      <c r="C554" s="30">
        <v>4301011795</v>
      </c>
      <c r="D554" s="784">
        <v>4607091389067</v>
      </c>
      <c r="E554" s="785"/>
      <c r="F554" s="772">
        <v>0.88</v>
      </c>
      <c r="G554" s="31">
        <v>6</v>
      </c>
      <c r="H554" s="772">
        <v>5.28</v>
      </c>
      <c r="I554" s="772">
        <v>5.64</v>
      </c>
      <c r="J554" s="31">
        <v>104</v>
      </c>
      <c r="K554" s="31" t="s">
        <v>121</v>
      </c>
      <c r="L554" s="31"/>
      <c r="M554" s="32" t="s">
        <v>124</v>
      </c>
      <c r="N554" s="32"/>
      <c r="O554" s="31">
        <v>60</v>
      </c>
      <c r="P554" s="9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2"/>
      <c r="R554" s="782"/>
      <c r="S554" s="782"/>
      <c r="T554" s="783"/>
      <c r="U554" s="33"/>
      <c r="V554" s="33"/>
      <c r="W554" s="34" t="s">
        <v>69</v>
      </c>
      <c r="X554" s="773">
        <v>110</v>
      </c>
      <c r="Y554" s="774">
        <f t="shared" ref="Y554:Y564" si="103">IFERROR(IF(X554="",0,CEILING((X554/$H554),1)*$H554),"")</f>
        <v>110.88000000000001</v>
      </c>
      <c r="Z554" s="35">
        <f t="shared" ref="Z554:Z559" si="104">IFERROR(IF(Y554=0,"",ROUNDUP(Y554/H554,0)*0.01196),"")</f>
        <v>0.25115999999999999</v>
      </c>
      <c r="AA554" s="55"/>
      <c r="AB554" s="56"/>
      <c r="AC554" s="637" t="s">
        <v>122</v>
      </c>
      <c r="AG554" s="63"/>
      <c r="AJ554" s="66"/>
      <c r="AK554" s="66">
        <v>0</v>
      </c>
      <c r="BB554" s="638" t="s">
        <v>1</v>
      </c>
      <c r="BM554" s="63">
        <f t="shared" ref="BM554:BM564" si="105">IFERROR(X554*I554/H554,"0")</f>
        <v>117.49999999999999</v>
      </c>
      <c r="BN554" s="63">
        <f t="shared" ref="BN554:BN564" si="106">IFERROR(Y554*I554/H554,"0")</f>
        <v>118.44</v>
      </c>
      <c r="BO554" s="63">
        <f t="shared" ref="BO554:BO564" si="107">IFERROR(1/J554*(X554/H554),"0")</f>
        <v>0.20032051282051283</v>
      </c>
      <c r="BP554" s="63">
        <f t="shared" ref="BP554:BP564" si="108">IFERROR(1/J554*(Y554/H554),"0")</f>
        <v>0.20192307692307693</v>
      </c>
    </row>
    <row r="555" spans="1:68" ht="27" customHeight="1" x14ac:dyDescent="0.25">
      <c r="A555" s="53" t="s">
        <v>862</v>
      </c>
      <c r="B555" s="53" t="s">
        <v>863</v>
      </c>
      <c r="C555" s="30">
        <v>4301011961</v>
      </c>
      <c r="D555" s="784">
        <v>4680115885271</v>
      </c>
      <c r="E555" s="785"/>
      <c r="F555" s="772">
        <v>0.88</v>
      </c>
      <c r="G555" s="31">
        <v>6</v>
      </c>
      <c r="H555" s="772">
        <v>5.28</v>
      </c>
      <c r="I555" s="772">
        <v>5.64</v>
      </c>
      <c r="J555" s="31">
        <v>104</v>
      </c>
      <c r="K555" s="31" t="s">
        <v>121</v>
      </c>
      <c r="L555" s="31"/>
      <c r="M555" s="32" t="s">
        <v>124</v>
      </c>
      <c r="N555" s="32"/>
      <c r="O555" s="31">
        <v>60</v>
      </c>
      <c r="P555" s="9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2"/>
      <c r="R555" s="782"/>
      <c r="S555" s="782"/>
      <c r="T555" s="783"/>
      <c r="U555" s="33"/>
      <c r="V555" s="33"/>
      <c r="W555" s="34" t="s">
        <v>69</v>
      </c>
      <c r="X555" s="773">
        <v>5</v>
      </c>
      <c r="Y555" s="774">
        <f t="shared" si="103"/>
        <v>5.28</v>
      </c>
      <c r="Z555" s="35">
        <f t="shared" si="104"/>
        <v>1.196E-2</v>
      </c>
      <c r="AA555" s="55"/>
      <c r="AB555" s="56"/>
      <c r="AC555" s="639" t="s">
        <v>864</v>
      </c>
      <c r="AG555" s="63"/>
      <c r="AJ555" s="66"/>
      <c r="AK555" s="66">
        <v>0</v>
      </c>
      <c r="BB555" s="640" t="s">
        <v>1</v>
      </c>
      <c r="BM555" s="63">
        <f t="shared" si="105"/>
        <v>5.3409090909090908</v>
      </c>
      <c r="BN555" s="63">
        <f t="shared" si="106"/>
        <v>5.64</v>
      </c>
      <c r="BO555" s="63">
        <f t="shared" si="107"/>
        <v>9.1054778554778559E-3</v>
      </c>
      <c r="BP555" s="63">
        <f t="shared" si="108"/>
        <v>9.6153846153846159E-3</v>
      </c>
    </row>
    <row r="556" spans="1:68" ht="16.5" hidden="1" customHeight="1" x14ac:dyDescent="0.25">
      <c r="A556" s="53" t="s">
        <v>865</v>
      </c>
      <c r="B556" s="53" t="s">
        <v>866</v>
      </c>
      <c r="C556" s="30">
        <v>4301011774</v>
      </c>
      <c r="D556" s="784">
        <v>4680115884502</v>
      </c>
      <c r="E556" s="785"/>
      <c r="F556" s="772">
        <v>0.88</v>
      </c>
      <c r="G556" s="31">
        <v>6</v>
      </c>
      <c r="H556" s="772">
        <v>5.28</v>
      </c>
      <c r="I556" s="772">
        <v>5.64</v>
      </c>
      <c r="J556" s="31">
        <v>104</v>
      </c>
      <c r="K556" s="31" t="s">
        <v>121</v>
      </c>
      <c r="L556" s="31"/>
      <c r="M556" s="32" t="s">
        <v>124</v>
      </c>
      <c r="N556" s="32"/>
      <c r="O556" s="31">
        <v>60</v>
      </c>
      <c r="P556" s="11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2"/>
      <c r="R556" s="782"/>
      <c r="S556" s="782"/>
      <c r="T556" s="783"/>
      <c r="U556" s="33"/>
      <c r="V556" s="33"/>
      <c r="W556" s="34" t="s">
        <v>69</v>
      </c>
      <c r="X556" s="773">
        <v>0</v>
      </c>
      <c r="Y556" s="774">
        <f t="shared" si="103"/>
        <v>0</v>
      </c>
      <c r="Z556" s="35" t="str">
        <f t="shared" si="104"/>
        <v/>
      </c>
      <c r="AA556" s="55"/>
      <c r="AB556" s="56"/>
      <c r="AC556" s="641" t="s">
        <v>867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27" customHeight="1" x14ac:dyDescent="0.25">
      <c r="A557" s="53" t="s">
        <v>868</v>
      </c>
      <c r="B557" s="53" t="s">
        <v>869</v>
      </c>
      <c r="C557" s="30">
        <v>4301011771</v>
      </c>
      <c r="D557" s="784">
        <v>4607091389104</v>
      </c>
      <c r="E557" s="785"/>
      <c r="F557" s="772">
        <v>0.88</v>
      </c>
      <c r="G557" s="31">
        <v>6</v>
      </c>
      <c r="H557" s="772">
        <v>5.28</v>
      </c>
      <c r="I557" s="772">
        <v>5.64</v>
      </c>
      <c r="J557" s="31">
        <v>104</v>
      </c>
      <c r="K557" s="31" t="s">
        <v>121</v>
      </c>
      <c r="L557" s="31"/>
      <c r="M557" s="32" t="s">
        <v>124</v>
      </c>
      <c r="N557" s="32"/>
      <c r="O557" s="31">
        <v>60</v>
      </c>
      <c r="P557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2"/>
      <c r="R557" s="782"/>
      <c r="S557" s="782"/>
      <c r="T557" s="783"/>
      <c r="U557" s="33"/>
      <c r="V557" s="33"/>
      <c r="W557" s="34" t="s">
        <v>69</v>
      </c>
      <c r="X557" s="773">
        <v>22</v>
      </c>
      <c r="Y557" s="774">
        <f t="shared" si="103"/>
        <v>26.400000000000002</v>
      </c>
      <c r="Z557" s="35">
        <f t="shared" si="104"/>
        <v>5.9799999999999999E-2</v>
      </c>
      <c r="AA557" s="55"/>
      <c r="AB557" s="56"/>
      <c r="AC557" s="643" t="s">
        <v>870</v>
      </c>
      <c r="AG557" s="63"/>
      <c r="AJ557" s="66"/>
      <c r="AK557" s="66">
        <v>0</v>
      </c>
      <c r="BB557" s="644" t="s">
        <v>1</v>
      </c>
      <c r="BM557" s="63">
        <f t="shared" si="105"/>
        <v>23.5</v>
      </c>
      <c r="BN557" s="63">
        <f t="shared" si="106"/>
        <v>28.200000000000003</v>
      </c>
      <c r="BO557" s="63">
        <f t="shared" si="107"/>
        <v>4.0064102564102561E-2</v>
      </c>
      <c r="BP557" s="63">
        <f t="shared" si="108"/>
        <v>4.807692307692308E-2</v>
      </c>
    </row>
    <row r="558" spans="1:68" ht="16.5" hidden="1" customHeight="1" x14ac:dyDescent="0.25">
      <c r="A558" s="53" t="s">
        <v>871</v>
      </c>
      <c r="B558" s="53" t="s">
        <v>872</v>
      </c>
      <c r="C558" s="30">
        <v>4301011799</v>
      </c>
      <c r="D558" s="784">
        <v>4680115884519</v>
      </c>
      <c r="E558" s="785"/>
      <c r="F558" s="772">
        <v>0.88</v>
      </c>
      <c r="G558" s="31">
        <v>6</v>
      </c>
      <c r="H558" s="772">
        <v>5.28</v>
      </c>
      <c r="I558" s="772">
        <v>5.64</v>
      </c>
      <c r="J558" s="31">
        <v>104</v>
      </c>
      <c r="K558" s="31" t="s">
        <v>121</v>
      </c>
      <c r="L558" s="31"/>
      <c r="M558" s="32" t="s">
        <v>80</v>
      </c>
      <c r="N558" s="32"/>
      <c r="O558" s="31">
        <v>60</v>
      </c>
      <c r="P558" s="10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2"/>
      <c r="R558" s="782"/>
      <c r="S558" s="782"/>
      <c r="T558" s="783"/>
      <c r="U558" s="33"/>
      <c r="V558" s="33"/>
      <c r="W558" s="34" t="s">
        <v>69</v>
      </c>
      <c r="X558" s="773">
        <v>0</v>
      </c>
      <c r="Y558" s="774">
        <f t="shared" si="103"/>
        <v>0</v>
      </c>
      <c r="Z558" s="35" t="str">
        <f t="shared" si="104"/>
        <v/>
      </c>
      <c r="AA558" s="55"/>
      <c r="AB558" s="56"/>
      <c r="AC558" s="645" t="s">
        <v>873</v>
      </c>
      <c r="AG558" s="63"/>
      <c r="AJ558" s="66"/>
      <c r="AK558" s="66">
        <v>0</v>
      </c>
      <c r="BB558" s="646" t="s">
        <v>1</v>
      </c>
      <c r="BM558" s="63">
        <f t="shared" si="105"/>
        <v>0</v>
      </c>
      <c r="BN558" s="63">
        <f t="shared" si="106"/>
        <v>0</v>
      </c>
      <c r="BO558" s="63">
        <f t="shared" si="107"/>
        <v>0</v>
      </c>
      <c r="BP558" s="63">
        <f t="shared" si="108"/>
        <v>0</v>
      </c>
    </row>
    <row r="559" spans="1:68" ht="27" customHeight="1" x14ac:dyDescent="0.25">
      <c r="A559" s="53" t="s">
        <v>874</v>
      </c>
      <c r="B559" s="53" t="s">
        <v>875</v>
      </c>
      <c r="C559" s="30">
        <v>4301011376</v>
      </c>
      <c r="D559" s="784">
        <v>4680115885226</v>
      </c>
      <c r="E559" s="785"/>
      <c r="F559" s="772">
        <v>0.88</v>
      </c>
      <c r="G559" s="31">
        <v>6</v>
      </c>
      <c r="H559" s="772">
        <v>5.28</v>
      </c>
      <c r="I559" s="772">
        <v>5.64</v>
      </c>
      <c r="J559" s="31">
        <v>104</v>
      </c>
      <c r="K559" s="31" t="s">
        <v>121</v>
      </c>
      <c r="L559" s="31"/>
      <c r="M559" s="32" t="s">
        <v>80</v>
      </c>
      <c r="N559" s="32"/>
      <c r="O559" s="31">
        <v>60</v>
      </c>
      <c r="P559" s="10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2"/>
      <c r="R559" s="782"/>
      <c r="S559" s="782"/>
      <c r="T559" s="783"/>
      <c r="U559" s="33"/>
      <c r="V559" s="33"/>
      <c r="W559" s="34" t="s">
        <v>69</v>
      </c>
      <c r="X559" s="773">
        <v>18</v>
      </c>
      <c r="Y559" s="774">
        <f t="shared" si="103"/>
        <v>21.12</v>
      </c>
      <c r="Z559" s="35">
        <f t="shared" si="104"/>
        <v>4.7840000000000001E-2</v>
      </c>
      <c r="AA559" s="55"/>
      <c r="AB559" s="56"/>
      <c r="AC559" s="647" t="s">
        <v>876</v>
      </c>
      <c r="AG559" s="63"/>
      <c r="AJ559" s="66"/>
      <c r="AK559" s="66">
        <v>0</v>
      </c>
      <c r="BB559" s="648" t="s">
        <v>1</v>
      </c>
      <c r="BM559" s="63">
        <f t="shared" si="105"/>
        <v>19.227272727272727</v>
      </c>
      <c r="BN559" s="63">
        <f t="shared" si="106"/>
        <v>22.56</v>
      </c>
      <c r="BO559" s="63">
        <f t="shared" si="107"/>
        <v>3.277972027972028E-2</v>
      </c>
      <c r="BP559" s="63">
        <f t="shared" si="108"/>
        <v>3.8461538461538464E-2</v>
      </c>
    </row>
    <row r="560" spans="1:68" ht="27" hidden="1" customHeight="1" x14ac:dyDescent="0.25">
      <c r="A560" s="53" t="s">
        <v>877</v>
      </c>
      <c r="B560" s="53" t="s">
        <v>878</v>
      </c>
      <c r="C560" s="30">
        <v>4301011778</v>
      </c>
      <c r="D560" s="784">
        <v>4680115880603</v>
      </c>
      <c r="E560" s="785"/>
      <c r="F560" s="772">
        <v>0.6</v>
      </c>
      <c r="G560" s="31">
        <v>6</v>
      </c>
      <c r="H560" s="772">
        <v>3.6</v>
      </c>
      <c r="I560" s="772">
        <v>3.81</v>
      </c>
      <c r="J560" s="31">
        <v>132</v>
      </c>
      <c r="K560" s="31" t="s">
        <v>76</v>
      </c>
      <c r="L560" s="31"/>
      <c r="M560" s="32" t="s">
        <v>124</v>
      </c>
      <c r="N560" s="32"/>
      <c r="O560" s="31">
        <v>60</v>
      </c>
      <c r="P560" s="9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2"/>
      <c r="R560" s="782"/>
      <c r="S560" s="782"/>
      <c r="T560" s="783"/>
      <c r="U560" s="33"/>
      <c r="V560" s="33"/>
      <c r="W560" s="34" t="s">
        <v>69</v>
      </c>
      <c r="X560" s="773">
        <v>0</v>
      </c>
      <c r="Y560" s="774">
        <f t="shared" si="103"/>
        <v>0</v>
      </c>
      <c r="Z560" s="35" t="str">
        <f>IFERROR(IF(Y560=0,"",ROUNDUP(Y560/H560,0)*0.00902),"")</f>
        <v/>
      </c>
      <c r="AA560" s="55"/>
      <c r="AB560" s="56"/>
      <c r="AC560" s="649" t="s">
        <v>122</v>
      </c>
      <c r="AG560" s="63"/>
      <c r="AJ560" s="66"/>
      <c r="AK560" s="66">
        <v>0</v>
      </c>
      <c r="BB560" s="650" t="s">
        <v>1</v>
      </c>
      <c r="BM560" s="63">
        <f t="shared" si="105"/>
        <v>0</v>
      </c>
      <c r="BN560" s="63">
        <f t="shared" si="106"/>
        <v>0</v>
      </c>
      <c r="BO560" s="63">
        <f t="shared" si="107"/>
        <v>0</v>
      </c>
      <c r="BP560" s="63">
        <f t="shared" si="108"/>
        <v>0</v>
      </c>
    </row>
    <row r="561" spans="1:68" ht="27" hidden="1" customHeight="1" x14ac:dyDescent="0.25">
      <c r="A561" s="53" t="s">
        <v>877</v>
      </c>
      <c r="B561" s="53" t="s">
        <v>879</v>
      </c>
      <c r="C561" s="30">
        <v>4301012035</v>
      </c>
      <c r="D561" s="784">
        <v>4680115880603</v>
      </c>
      <c r="E561" s="785"/>
      <c r="F561" s="772">
        <v>0.6</v>
      </c>
      <c r="G561" s="31">
        <v>8</v>
      </c>
      <c r="H561" s="772">
        <v>4.8</v>
      </c>
      <c r="I561" s="772">
        <v>6.96</v>
      </c>
      <c r="J561" s="31">
        <v>120</v>
      </c>
      <c r="K561" s="31" t="s">
        <v>76</v>
      </c>
      <c r="L561" s="31"/>
      <c r="M561" s="32" t="s">
        <v>124</v>
      </c>
      <c r="N561" s="32"/>
      <c r="O561" s="31">
        <v>60</v>
      </c>
      <c r="P561" s="98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2"/>
      <c r="R561" s="782"/>
      <c r="S561" s="782"/>
      <c r="T561" s="783"/>
      <c r="U561" s="33"/>
      <c r="V561" s="33"/>
      <c r="W561" s="34" t="s">
        <v>69</v>
      </c>
      <c r="X561" s="773">
        <v>0</v>
      </c>
      <c r="Y561" s="774">
        <f t="shared" si="103"/>
        <v>0</v>
      </c>
      <c r="Z561" s="35" t="str">
        <f>IFERROR(IF(Y561=0,"",ROUNDUP(Y561/H561,0)*0.00937),"")</f>
        <v/>
      </c>
      <c r="AA561" s="55"/>
      <c r="AB561" s="56"/>
      <c r="AC561" s="651" t="s">
        <v>122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hidden="1" customHeight="1" x14ac:dyDescent="0.25">
      <c r="A562" s="53" t="s">
        <v>880</v>
      </c>
      <c r="B562" s="53" t="s">
        <v>881</v>
      </c>
      <c r="C562" s="30">
        <v>4301012036</v>
      </c>
      <c r="D562" s="784">
        <v>4680115882782</v>
      </c>
      <c r="E562" s="785"/>
      <c r="F562" s="772">
        <v>0.6</v>
      </c>
      <c r="G562" s="31">
        <v>8</v>
      </c>
      <c r="H562" s="772">
        <v>4.8</v>
      </c>
      <c r="I562" s="772">
        <v>6.96</v>
      </c>
      <c r="J562" s="31">
        <v>120</v>
      </c>
      <c r="K562" s="31" t="s">
        <v>76</v>
      </c>
      <c r="L562" s="31"/>
      <c r="M562" s="32" t="s">
        <v>124</v>
      </c>
      <c r="N562" s="32"/>
      <c r="O562" s="31">
        <v>60</v>
      </c>
      <c r="P562" s="12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2"/>
      <c r="R562" s="782"/>
      <c r="S562" s="782"/>
      <c r="T562" s="783"/>
      <c r="U562" s="33"/>
      <c r="V562" s="33"/>
      <c r="W562" s="34" t="s">
        <v>69</v>
      </c>
      <c r="X562" s="773">
        <v>0</v>
      </c>
      <c r="Y562" s="774">
        <f t="shared" si="103"/>
        <v>0</v>
      </c>
      <c r="Z562" s="35" t="str">
        <f>IFERROR(IF(Y562=0,"",ROUNDUP(Y562/H562,0)*0.00937),"")</f>
        <v/>
      </c>
      <c r="AA562" s="55"/>
      <c r="AB562" s="56"/>
      <c r="AC562" s="653" t="s">
        <v>864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hidden="1" customHeight="1" x14ac:dyDescent="0.25">
      <c r="A563" s="53" t="s">
        <v>882</v>
      </c>
      <c r="B563" s="53" t="s">
        <v>883</v>
      </c>
      <c r="C563" s="30">
        <v>4301011784</v>
      </c>
      <c r="D563" s="784">
        <v>4607091389982</v>
      </c>
      <c r="E563" s="785"/>
      <c r="F563" s="772">
        <v>0.6</v>
      </c>
      <c r="G563" s="31">
        <v>6</v>
      </c>
      <c r="H563" s="772">
        <v>3.6</v>
      </c>
      <c r="I563" s="772">
        <v>3.81</v>
      </c>
      <c r="J563" s="31">
        <v>132</v>
      </c>
      <c r="K563" s="31" t="s">
        <v>76</v>
      </c>
      <c r="L563" s="31"/>
      <c r="M563" s="32" t="s">
        <v>124</v>
      </c>
      <c r="N563" s="32"/>
      <c r="O563" s="31">
        <v>60</v>
      </c>
      <c r="P563" s="11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2"/>
      <c r="R563" s="782"/>
      <c r="S563" s="782"/>
      <c r="T563" s="783"/>
      <c r="U563" s="33"/>
      <c r="V563" s="33"/>
      <c r="W563" s="34" t="s">
        <v>69</v>
      </c>
      <c r="X563" s="773">
        <v>0</v>
      </c>
      <c r="Y563" s="774">
        <f t="shared" si="103"/>
        <v>0</v>
      </c>
      <c r="Z563" s="35" t="str">
        <f>IFERROR(IF(Y563=0,"",ROUNDUP(Y563/H563,0)*0.00902),"")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hidden="1" customHeight="1" x14ac:dyDescent="0.25">
      <c r="A564" s="53" t="s">
        <v>882</v>
      </c>
      <c r="B564" s="53" t="s">
        <v>884</v>
      </c>
      <c r="C564" s="30">
        <v>4301012034</v>
      </c>
      <c r="D564" s="784">
        <v>4607091389982</v>
      </c>
      <c r="E564" s="785"/>
      <c r="F564" s="772">
        <v>0.6</v>
      </c>
      <c r="G564" s="31">
        <v>8</v>
      </c>
      <c r="H564" s="772">
        <v>4.8</v>
      </c>
      <c r="I564" s="772">
        <v>6.96</v>
      </c>
      <c r="J564" s="31">
        <v>120</v>
      </c>
      <c r="K564" s="31" t="s">
        <v>76</v>
      </c>
      <c r="L564" s="31"/>
      <c r="M564" s="32" t="s">
        <v>124</v>
      </c>
      <c r="N564" s="32"/>
      <c r="O564" s="31">
        <v>60</v>
      </c>
      <c r="P564" s="10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3"/>
      <c r="V564" s="33"/>
      <c r="W564" s="34" t="s">
        <v>69</v>
      </c>
      <c r="X564" s="773">
        <v>0</v>
      </c>
      <c r="Y564" s="774">
        <f t="shared" si="103"/>
        <v>0</v>
      </c>
      <c r="Z564" s="35" t="str">
        <f>IFERROR(IF(Y564=0,"",ROUNDUP(Y564/H564,0)*0.00937),"")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x14ac:dyDescent="0.2">
      <c r="A565" s="791"/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3"/>
      <c r="P565" s="787" t="s">
        <v>71</v>
      </c>
      <c r="Q565" s="788"/>
      <c r="R565" s="788"/>
      <c r="S565" s="788"/>
      <c r="T565" s="788"/>
      <c r="U565" s="788"/>
      <c r="V565" s="789"/>
      <c r="W565" s="36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29.356060606060606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31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0.37076000000000003</v>
      </c>
      <c r="AA565" s="776"/>
      <c r="AB565" s="776"/>
      <c r="AC565" s="776"/>
    </row>
    <row r="566" spans="1:68" x14ac:dyDescent="0.2">
      <c r="A566" s="792"/>
      <c r="B566" s="792"/>
      <c r="C566" s="792"/>
      <c r="D566" s="792"/>
      <c r="E566" s="792"/>
      <c r="F566" s="792"/>
      <c r="G566" s="792"/>
      <c r="H566" s="792"/>
      <c r="I566" s="792"/>
      <c r="J566" s="792"/>
      <c r="K566" s="792"/>
      <c r="L566" s="792"/>
      <c r="M566" s="792"/>
      <c r="N566" s="792"/>
      <c r="O566" s="793"/>
      <c r="P566" s="787" t="s">
        <v>71</v>
      </c>
      <c r="Q566" s="788"/>
      <c r="R566" s="788"/>
      <c r="S566" s="788"/>
      <c r="T566" s="788"/>
      <c r="U566" s="788"/>
      <c r="V566" s="789"/>
      <c r="W566" s="36" t="s">
        <v>69</v>
      </c>
      <c r="X566" s="775">
        <f>IFERROR(SUM(X554:X564),"0")</f>
        <v>155</v>
      </c>
      <c r="Y566" s="775">
        <f>IFERROR(SUM(Y554:Y564),"0")</f>
        <v>163.68</v>
      </c>
      <c r="Z566" s="36"/>
      <c r="AA566" s="776"/>
      <c r="AB566" s="776"/>
      <c r="AC566" s="776"/>
    </row>
    <row r="567" spans="1:68" ht="14.25" hidden="1" customHeight="1" x14ac:dyDescent="0.25">
      <c r="A567" s="808" t="s">
        <v>175</v>
      </c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2"/>
      <c r="P567" s="792"/>
      <c r="Q567" s="792"/>
      <c r="R567" s="792"/>
      <c r="S567" s="792"/>
      <c r="T567" s="792"/>
      <c r="U567" s="792"/>
      <c r="V567" s="792"/>
      <c r="W567" s="792"/>
      <c r="X567" s="792"/>
      <c r="Y567" s="792"/>
      <c r="Z567" s="792"/>
      <c r="AA567" s="767"/>
      <c r="AB567" s="767"/>
      <c r="AC567" s="767"/>
    </row>
    <row r="568" spans="1:68" ht="16.5" hidden="1" customHeight="1" x14ac:dyDescent="0.25">
      <c r="A568" s="53" t="s">
        <v>885</v>
      </c>
      <c r="B568" s="53" t="s">
        <v>886</v>
      </c>
      <c r="C568" s="30">
        <v>4301020222</v>
      </c>
      <c r="D568" s="784">
        <v>4607091388930</v>
      </c>
      <c r="E568" s="785"/>
      <c r="F568" s="772">
        <v>0.88</v>
      </c>
      <c r="G568" s="31">
        <v>6</v>
      </c>
      <c r="H568" s="772">
        <v>5.28</v>
      </c>
      <c r="I568" s="772">
        <v>5.64</v>
      </c>
      <c r="J568" s="31">
        <v>104</v>
      </c>
      <c r="K568" s="31" t="s">
        <v>121</v>
      </c>
      <c r="L568" s="31"/>
      <c r="M568" s="32" t="s">
        <v>124</v>
      </c>
      <c r="N568" s="32"/>
      <c r="O568" s="31">
        <v>55</v>
      </c>
      <c r="P568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2"/>
      <c r="R568" s="782"/>
      <c r="S568" s="782"/>
      <c r="T568" s="783"/>
      <c r="U568" s="33"/>
      <c r="V568" s="33"/>
      <c r="W568" s="34" t="s">
        <v>69</v>
      </c>
      <c r="X568" s="773">
        <v>0</v>
      </c>
      <c r="Y568" s="774">
        <f>IFERROR(IF(X568="",0,CEILING((X568/$H568),1)*$H568),"")</f>
        <v>0</v>
      </c>
      <c r="Z568" s="35" t="str">
        <f>IFERROR(IF(Y568=0,"",ROUNDUP(Y568/H568,0)*0.01196),"")</f>
        <v/>
      </c>
      <c r="AA568" s="55"/>
      <c r="AB568" s="56"/>
      <c r="AC568" s="659" t="s">
        <v>887</v>
      </c>
      <c r="AG568" s="63"/>
      <c r="AJ568" s="66"/>
      <c r="AK568" s="66">
        <v>0</v>
      </c>
      <c r="BB568" s="660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hidden="1" customHeight="1" x14ac:dyDescent="0.25">
      <c r="A569" s="53" t="s">
        <v>888</v>
      </c>
      <c r="B569" s="53" t="s">
        <v>889</v>
      </c>
      <c r="C569" s="30">
        <v>4301020364</v>
      </c>
      <c r="D569" s="784">
        <v>4680115880054</v>
      </c>
      <c r="E569" s="785"/>
      <c r="F569" s="772">
        <v>0.6</v>
      </c>
      <c r="G569" s="31">
        <v>8</v>
      </c>
      <c r="H569" s="772">
        <v>4.8</v>
      </c>
      <c r="I569" s="772">
        <v>6.96</v>
      </c>
      <c r="J569" s="31">
        <v>120</v>
      </c>
      <c r="K569" s="31" t="s">
        <v>76</v>
      </c>
      <c r="L569" s="31"/>
      <c r="M569" s="32" t="s">
        <v>124</v>
      </c>
      <c r="N569" s="32"/>
      <c r="O569" s="31">
        <v>55</v>
      </c>
      <c r="P569" s="94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2"/>
      <c r="R569" s="782"/>
      <c r="S569" s="782"/>
      <c r="T569" s="783"/>
      <c r="U569" s="33"/>
      <c r="V569" s="33"/>
      <c r="W569" s="34" t="s">
        <v>69</v>
      </c>
      <c r="X569" s="773">
        <v>0</v>
      </c>
      <c r="Y569" s="774">
        <f>IFERROR(IF(X569="",0,CEILING((X569/$H569),1)*$H569),"")</f>
        <v>0</v>
      </c>
      <c r="Z569" s="35" t="str">
        <f>IFERROR(IF(Y569=0,"",ROUNDUP(Y569/H569,0)*0.00937),"")</f>
        <v/>
      </c>
      <c r="AA569" s="55"/>
      <c r="AB569" s="56"/>
      <c r="AC569" s="661" t="s">
        <v>887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hidden="1" customHeight="1" x14ac:dyDescent="0.25">
      <c r="A570" s="53" t="s">
        <v>888</v>
      </c>
      <c r="B570" s="53" t="s">
        <v>890</v>
      </c>
      <c r="C570" s="30">
        <v>4301020206</v>
      </c>
      <c r="D570" s="784">
        <v>4680115880054</v>
      </c>
      <c r="E570" s="785"/>
      <c r="F570" s="772">
        <v>0.6</v>
      </c>
      <c r="G570" s="31">
        <v>6</v>
      </c>
      <c r="H570" s="772">
        <v>3.6</v>
      </c>
      <c r="I570" s="772">
        <v>3.81</v>
      </c>
      <c r="J570" s="31">
        <v>132</v>
      </c>
      <c r="K570" s="31" t="s">
        <v>76</v>
      </c>
      <c r="L570" s="31"/>
      <c r="M570" s="32" t="s">
        <v>124</v>
      </c>
      <c r="N570" s="32"/>
      <c r="O570" s="31">
        <v>55</v>
      </c>
      <c r="P570" s="11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3"/>
      <c r="V570" s="33"/>
      <c r="W570" s="34" t="s">
        <v>69</v>
      </c>
      <c r="X570" s="773">
        <v>0</v>
      </c>
      <c r="Y570" s="774">
        <f>IFERROR(IF(X570="",0,CEILING((X570/$H570),1)*$H570),"")</f>
        <v>0</v>
      </c>
      <c r="Z570" s="35" t="str">
        <f>IFERROR(IF(Y570=0,"",ROUNDUP(Y570/H570,0)*0.00902),"")</f>
        <v/>
      </c>
      <c r="AA570" s="55"/>
      <c r="AB570" s="56"/>
      <c r="AC570" s="663" t="s">
        <v>887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idden="1" x14ac:dyDescent="0.2">
      <c r="A571" s="791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3"/>
      <c r="P571" s="787" t="s">
        <v>71</v>
      </c>
      <c r="Q571" s="788"/>
      <c r="R571" s="788"/>
      <c r="S571" s="788"/>
      <c r="T571" s="788"/>
      <c r="U571" s="788"/>
      <c r="V571" s="789"/>
      <c r="W571" s="36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92"/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793"/>
      <c r="P572" s="787" t="s">
        <v>71</v>
      </c>
      <c r="Q572" s="788"/>
      <c r="R572" s="788"/>
      <c r="S572" s="788"/>
      <c r="T572" s="788"/>
      <c r="U572" s="788"/>
      <c r="V572" s="789"/>
      <c r="W572" s="36" t="s">
        <v>69</v>
      </c>
      <c r="X572" s="775">
        <f>IFERROR(SUM(X568:X570),"0")</f>
        <v>0</v>
      </c>
      <c r="Y572" s="775">
        <f>IFERROR(SUM(Y568:Y570),"0")</f>
        <v>0</v>
      </c>
      <c r="Z572" s="36"/>
      <c r="AA572" s="776"/>
      <c r="AB572" s="776"/>
      <c r="AC572" s="776"/>
    </row>
    <row r="573" spans="1:68" ht="14.25" hidden="1" customHeight="1" x14ac:dyDescent="0.25">
      <c r="A573" s="808" t="s">
        <v>64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767"/>
      <c r="AB573" s="767"/>
      <c r="AC573" s="767"/>
    </row>
    <row r="574" spans="1:68" ht="27" customHeight="1" x14ac:dyDescent="0.25">
      <c r="A574" s="53" t="s">
        <v>891</v>
      </c>
      <c r="B574" s="53" t="s">
        <v>892</v>
      </c>
      <c r="C574" s="30">
        <v>4301031252</v>
      </c>
      <c r="D574" s="784">
        <v>4680115883116</v>
      </c>
      <c r="E574" s="785"/>
      <c r="F574" s="772">
        <v>0.88</v>
      </c>
      <c r="G574" s="31">
        <v>6</v>
      </c>
      <c r="H574" s="772">
        <v>5.28</v>
      </c>
      <c r="I574" s="772">
        <v>5.64</v>
      </c>
      <c r="J574" s="31">
        <v>104</v>
      </c>
      <c r="K574" s="31" t="s">
        <v>121</v>
      </c>
      <c r="L574" s="31"/>
      <c r="M574" s="32" t="s">
        <v>124</v>
      </c>
      <c r="N574" s="32"/>
      <c r="O574" s="31">
        <v>60</v>
      </c>
      <c r="P574" s="1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2"/>
      <c r="R574" s="782"/>
      <c r="S574" s="782"/>
      <c r="T574" s="783"/>
      <c r="U574" s="33"/>
      <c r="V574" s="33"/>
      <c r="W574" s="34" t="s">
        <v>69</v>
      </c>
      <c r="X574" s="773">
        <v>10</v>
      </c>
      <c r="Y574" s="774">
        <f t="shared" ref="Y574:Y582" si="109">IFERROR(IF(X574="",0,CEILING((X574/$H574),1)*$H574),"")</f>
        <v>10.56</v>
      </c>
      <c r="Z574" s="35">
        <f>IFERROR(IF(Y574=0,"",ROUNDUP(Y574/H574,0)*0.01196),"")</f>
        <v>2.392E-2</v>
      </c>
      <c r="AA574" s="55"/>
      <c r="AB574" s="56"/>
      <c r="AC574" s="665" t="s">
        <v>893</v>
      </c>
      <c r="AG574" s="63"/>
      <c r="AJ574" s="66"/>
      <c r="AK574" s="66">
        <v>0</v>
      </c>
      <c r="BB574" s="666" t="s">
        <v>1</v>
      </c>
      <c r="BM574" s="63">
        <f t="shared" ref="BM574:BM582" si="110">IFERROR(X574*I574/H574,"0")</f>
        <v>10.681818181818182</v>
      </c>
      <c r="BN574" s="63">
        <f t="shared" ref="BN574:BN582" si="111">IFERROR(Y574*I574/H574,"0")</f>
        <v>11.28</v>
      </c>
      <c r="BO574" s="63">
        <f t="shared" ref="BO574:BO582" si="112">IFERROR(1/J574*(X574/H574),"0")</f>
        <v>1.8210955710955712E-2</v>
      </c>
      <c r="BP574" s="63">
        <f t="shared" ref="BP574:BP582" si="113">IFERROR(1/J574*(Y574/H574),"0")</f>
        <v>1.9230769230769232E-2</v>
      </c>
    </row>
    <row r="575" spans="1:68" ht="27" hidden="1" customHeight="1" x14ac:dyDescent="0.25">
      <c r="A575" s="53" t="s">
        <v>894</v>
      </c>
      <c r="B575" s="53" t="s">
        <v>895</v>
      </c>
      <c r="C575" s="30">
        <v>4301031248</v>
      </c>
      <c r="D575" s="784">
        <v>4680115883093</v>
      </c>
      <c r="E575" s="785"/>
      <c r="F575" s="772">
        <v>0.88</v>
      </c>
      <c r="G575" s="31">
        <v>6</v>
      </c>
      <c r="H575" s="772">
        <v>5.28</v>
      </c>
      <c r="I575" s="772">
        <v>5.64</v>
      </c>
      <c r="J575" s="31">
        <v>104</v>
      </c>
      <c r="K575" s="31" t="s">
        <v>121</v>
      </c>
      <c r="L575" s="31"/>
      <c r="M575" s="32" t="s">
        <v>68</v>
      </c>
      <c r="N575" s="32"/>
      <c r="O575" s="31">
        <v>60</v>
      </c>
      <c r="P575" s="8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2"/>
      <c r="R575" s="782"/>
      <c r="S575" s="782"/>
      <c r="T575" s="783"/>
      <c r="U575" s="33"/>
      <c r="V575" s="33"/>
      <c r="W575" s="34" t="s">
        <v>69</v>
      </c>
      <c r="X575" s="773">
        <v>0</v>
      </c>
      <c r="Y575" s="774">
        <f t="shared" si="109"/>
        <v>0</v>
      </c>
      <c r="Z575" s="35" t="str">
        <f>IFERROR(IF(Y575=0,"",ROUNDUP(Y575/H575,0)*0.01196),"")</f>
        <v/>
      </c>
      <c r="AA575" s="55"/>
      <c r="AB575" s="56"/>
      <c r="AC575" s="667" t="s">
        <v>896</v>
      </c>
      <c r="AG575" s="63"/>
      <c r="AJ575" s="66"/>
      <c r="AK575" s="66">
        <v>0</v>
      </c>
      <c r="BB575" s="66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hidden="1" customHeight="1" x14ac:dyDescent="0.25">
      <c r="A576" s="53" t="s">
        <v>897</v>
      </c>
      <c r="B576" s="53" t="s">
        <v>898</v>
      </c>
      <c r="C576" s="30">
        <v>4301031250</v>
      </c>
      <c r="D576" s="784">
        <v>4680115883109</v>
      </c>
      <c r="E576" s="785"/>
      <c r="F576" s="772">
        <v>0.88</v>
      </c>
      <c r="G576" s="31">
        <v>6</v>
      </c>
      <c r="H576" s="772">
        <v>5.28</v>
      </c>
      <c r="I576" s="772">
        <v>5.64</v>
      </c>
      <c r="J576" s="31">
        <v>104</v>
      </c>
      <c r="K576" s="31" t="s">
        <v>121</v>
      </c>
      <c r="L576" s="31"/>
      <c r="M576" s="32" t="s">
        <v>68</v>
      </c>
      <c r="N576" s="32"/>
      <c r="O576" s="31">
        <v>60</v>
      </c>
      <c r="P576" s="9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2"/>
      <c r="R576" s="782"/>
      <c r="S576" s="782"/>
      <c r="T576" s="783"/>
      <c r="U576" s="33"/>
      <c r="V576" s="33"/>
      <c r="W576" s="34" t="s">
        <v>69</v>
      </c>
      <c r="X576" s="773">
        <v>0</v>
      </c>
      <c r="Y576" s="774">
        <f t="shared" si="109"/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hidden="1" customHeight="1" x14ac:dyDescent="0.25">
      <c r="A577" s="53" t="s">
        <v>900</v>
      </c>
      <c r="B577" s="53" t="s">
        <v>901</v>
      </c>
      <c r="C577" s="30">
        <v>4301031383</v>
      </c>
      <c r="D577" s="784">
        <v>4680115882072</v>
      </c>
      <c r="E577" s="785"/>
      <c r="F577" s="772">
        <v>0.6</v>
      </c>
      <c r="G577" s="31">
        <v>8</v>
      </c>
      <c r="H577" s="772">
        <v>4.8</v>
      </c>
      <c r="I577" s="772">
        <v>6.96</v>
      </c>
      <c r="J577" s="31">
        <v>120</v>
      </c>
      <c r="K577" s="31" t="s">
        <v>76</v>
      </c>
      <c r="L577" s="31"/>
      <c r="M577" s="32" t="s">
        <v>124</v>
      </c>
      <c r="N577" s="32"/>
      <c r="O577" s="31">
        <v>60</v>
      </c>
      <c r="P577" s="90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2"/>
      <c r="R577" s="782"/>
      <c r="S577" s="782"/>
      <c r="T577" s="783"/>
      <c r="U577" s="33"/>
      <c r="V577" s="33"/>
      <c r="W577" s="34" t="s">
        <v>69</v>
      </c>
      <c r="X577" s="773">
        <v>0</v>
      </c>
      <c r="Y577" s="774">
        <f t="shared" si="109"/>
        <v>0</v>
      </c>
      <c r="Z577" s="35" t="str">
        <f>IFERROR(IF(Y577=0,"",ROUNDUP(Y577/H577,0)*0.00937),"")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hidden="1" customHeight="1" x14ac:dyDescent="0.25">
      <c r="A578" s="53" t="s">
        <v>900</v>
      </c>
      <c r="B578" s="53" t="s">
        <v>903</v>
      </c>
      <c r="C578" s="30">
        <v>4301031249</v>
      </c>
      <c r="D578" s="784">
        <v>4680115882072</v>
      </c>
      <c r="E578" s="785"/>
      <c r="F578" s="772">
        <v>0.6</v>
      </c>
      <c r="G578" s="31">
        <v>6</v>
      </c>
      <c r="H578" s="772">
        <v>3.6</v>
      </c>
      <c r="I578" s="772">
        <v>3.81</v>
      </c>
      <c r="J578" s="31">
        <v>132</v>
      </c>
      <c r="K578" s="31" t="s">
        <v>76</v>
      </c>
      <c r="L578" s="31"/>
      <c r="M578" s="32" t="s">
        <v>124</v>
      </c>
      <c r="N578" s="32"/>
      <c r="O578" s="31">
        <v>60</v>
      </c>
      <c r="P578" s="9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3"/>
      <c r="V578" s="33"/>
      <c r="W578" s="34" t="s">
        <v>69</v>
      </c>
      <c r="X578" s="773">
        <v>0</v>
      </c>
      <c r="Y578" s="774">
        <f t="shared" si="109"/>
        <v>0</v>
      </c>
      <c r="Z578" s="35" t="str">
        <f>IFERROR(IF(Y578=0,"",ROUNDUP(Y578/H578,0)*0.00902),"")</f>
        <v/>
      </c>
      <c r="AA578" s="55"/>
      <c r="AB578" s="56"/>
      <c r="AC578" s="673" t="s">
        <v>902</v>
      </c>
      <c r="AG578" s="63"/>
      <c r="AJ578" s="66"/>
      <c r="AK578" s="66">
        <v>0</v>
      </c>
      <c r="BB578" s="67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ht="27" hidden="1" customHeight="1" x14ac:dyDescent="0.25">
      <c r="A579" s="53" t="s">
        <v>904</v>
      </c>
      <c r="B579" s="53" t="s">
        <v>905</v>
      </c>
      <c r="C579" s="30">
        <v>4301031385</v>
      </c>
      <c r="D579" s="784">
        <v>4680115882102</v>
      </c>
      <c r="E579" s="785"/>
      <c r="F579" s="772">
        <v>0.6</v>
      </c>
      <c r="G579" s="31">
        <v>8</v>
      </c>
      <c r="H579" s="772">
        <v>4.8</v>
      </c>
      <c r="I579" s="772">
        <v>6.69</v>
      </c>
      <c r="J579" s="31">
        <v>120</v>
      </c>
      <c r="K579" s="31" t="s">
        <v>76</v>
      </c>
      <c r="L579" s="31"/>
      <c r="M579" s="32" t="s">
        <v>68</v>
      </c>
      <c r="N579" s="32"/>
      <c r="O579" s="31">
        <v>60</v>
      </c>
      <c r="P579" s="85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2"/>
      <c r="R579" s="782"/>
      <c r="S579" s="782"/>
      <c r="T579" s="783"/>
      <c r="U579" s="33"/>
      <c r="V579" s="33"/>
      <c r="W579" s="34" t="s">
        <v>69</v>
      </c>
      <c r="X579" s="773">
        <v>0</v>
      </c>
      <c r="Y579" s="774">
        <f t="shared" si="109"/>
        <v>0</v>
      </c>
      <c r="Z579" s="35" t="str">
        <f>IFERROR(IF(Y579=0,"",ROUNDUP(Y579/H579,0)*0.00937),"")</f>
        <v/>
      </c>
      <c r="AA579" s="55"/>
      <c r="AB579" s="56"/>
      <c r="AC579" s="675" t="s">
        <v>906</v>
      </c>
      <c r="AG579" s="63"/>
      <c r="AJ579" s="66"/>
      <c r="AK579" s="66">
        <v>0</v>
      </c>
      <c r="BB579" s="676" t="s">
        <v>1</v>
      </c>
      <c r="BM579" s="63">
        <f t="shared" si="110"/>
        <v>0</v>
      </c>
      <c r="BN579" s="63">
        <f t="shared" si="111"/>
        <v>0</v>
      </c>
      <c r="BO579" s="63">
        <f t="shared" si="112"/>
        <v>0</v>
      </c>
      <c r="BP579" s="63">
        <f t="shared" si="113"/>
        <v>0</v>
      </c>
    </row>
    <row r="580" spans="1:68" ht="27" hidden="1" customHeight="1" x14ac:dyDescent="0.25">
      <c r="A580" s="53" t="s">
        <v>904</v>
      </c>
      <c r="B580" s="53" t="s">
        <v>907</v>
      </c>
      <c r="C580" s="30">
        <v>4301031251</v>
      </c>
      <c r="D580" s="784">
        <v>4680115882102</v>
      </c>
      <c r="E580" s="785"/>
      <c r="F580" s="772">
        <v>0.6</v>
      </c>
      <c r="G580" s="31">
        <v>6</v>
      </c>
      <c r="H580" s="772">
        <v>3.6</v>
      </c>
      <c r="I580" s="772">
        <v>3.81</v>
      </c>
      <c r="J580" s="31">
        <v>132</v>
      </c>
      <c r="K580" s="31" t="s">
        <v>76</v>
      </c>
      <c r="L580" s="31"/>
      <c r="M580" s="32" t="s">
        <v>68</v>
      </c>
      <c r="N580" s="32"/>
      <c r="O580" s="31">
        <v>60</v>
      </c>
      <c r="P580" s="9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3"/>
      <c r="V580" s="33"/>
      <c r="W580" s="34" t="s">
        <v>69</v>
      </c>
      <c r="X580" s="773">
        <v>0</v>
      </c>
      <c r="Y580" s="774">
        <f t="shared" si="109"/>
        <v>0</v>
      </c>
      <c r="Z580" s="35" t="str">
        <f>IFERROR(IF(Y580=0,"",ROUNDUP(Y580/H580,0)*0.00902),"")</f>
        <v/>
      </c>
      <c r="AA580" s="55"/>
      <c r="AB580" s="56"/>
      <c r="AC580" s="677" t="s">
        <v>896</v>
      </c>
      <c r="AG580" s="63"/>
      <c r="AJ580" s="66"/>
      <c r="AK580" s="66">
        <v>0</v>
      </c>
      <c r="BB580" s="678" t="s">
        <v>1</v>
      </c>
      <c r="BM580" s="63">
        <f t="shared" si="110"/>
        <v>0</v>
      </c>
      <c r="BN580" s="63">
        <f t="shared" si="111"/>
        <v>0</v>
      </c>
      <c r="BO580" s="63">
        <f t="shared" si="112"/>
        <v>0</v>
      </c>
      <c r="BP580" s="63">
        <f t="shared" si="113"/>
        <v>0</v>
      </c>
    </row>
    <row r="581" spans="1:68" ht="27" hidden="1" customHeight="1" x14ac:dyDescent="0.25">
      <c r="A581" s="53" t="s">
        <v>908</v>
      </c>
      <c r="B581" s="53" t="s">
        <v>909</v>
      </c>
      <c r="C581" s="30">
        <v>4301031384</v>
      </c>
      <c r="D581" s="784">
        <v>4680115882096</v>
      </c>
      <c r="E581" s="785"/>
      <c r="F581" s="772">
        <v>0.6</v>
      </c>
      <c r="G581" s="31">
        <v>8</v>
      </c>
      <c r="H581" s="772">
        <v>4.8</v>
      </c>
      <c r="I581" s="772">
        <v>6.69</v>
      </c>
      <c r="J581" s="31">
        <v>120</v>
      </c>
      <c r="K581" s="31" t="s">
        <v>76</v>
      </c>
      <c r="L581" s="31"/>
      <c r="M581" s="32" t="s">
        <v>68</v>
      </c>
      <c r="N581" s="32"/>
      <c r="O581" s="31">
        <v>60</v>
      </c>
      <c r="P581" s="10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2"/>
      <c r="R581" s="782"/>
      <c r="S581" s="782"/>
      <c r="T581" s="783"/>
      <c r="U581" s="33"/>
      <c r="V581" s="33"/>
      <c r="W581" s="34" t="s">
        <v>69</v>
      </c>
      <c r="X581" s="773">
        <v>0</v>
      </c>
      <c r="Y581" s="774">
        <f t="shared" si="109"/>
        <v>0</v>
      </c>
      <c r="Z581" s="35" t="str">
        <f>IFERROR(IF(Y581=0,"",ROUNDUP(Y581/H581,0)*0.00937),"")</f>
        <v/>
      </c>
      <c r="AA581" s="55"/>
      <c r="AB581" s="56"/>
      <c r="AC581" s="679" t="s">
        <v>910</v>
      </c>
      <c r="AG581" s="63"/>
      <c r="AJ581" s="66"/>
      <c r="AK581" s="66">
        <v>0</v>
      </c>
      <c r="BB581" s="680" t="s">
        <v>1</v>
      </c>
      <c r="BM581" s="63">
        <f t="shared" si="110"/>
        <v>0</v>
      </c>
      <c r="BN581" s="63">
        <f t="shared" si="111"/>
        <v>0</v>
      </c>
      <c r="BO581" s="63">
        <f t="shared" si="112"/>
        <v>0</v>
      </c>
      <c r="BP581" s="63">
        <f t="shared" si="113"/>
        <v>0</v>
      </c>
    </row>
    <row r="582" spans="1:68" ht="27" hidden="1" customHeight="1" x14ac:dyDescent="0.25">
      <c r="A582" s="53" t="s">
        <v>908</v>
      </c>
      <c r="B582" s="53" t="s">
        <v>911</v>
      </c>
      <c r="C582" s="30">
        <v>4301031253</v>
      </c>
      <c r="D582" s="784">
        <v>4680115882096</v>
      </c>
      <c r="E582" s="785"/>
      <c r="F582" s="772">
        <v>0.6</v>
      </c>
      <c r="G582" s="31">
        <v>6</v>
      </c>
      <c r="H582" s="772">
        <v>3.6</v>
      </c>
      <c r="I582" s="772">
        <v>3.81</v>
      </c>
      <c r="J582" s="31">
        <v>132</v>
      </c>
      <c r="K582" s="31" t="s">
        <v>76</v>
      </c>
      <c r="L582" s="31"/>
      <c r="M582" s="32" t="s">
        <v>68</v>
      </c>
      <c r="N582" s="32"/>
      <c r="O582" s="31">
        <v>60</v>
      </c>
      <c r="P582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3"/>
      <c r="V582" s="33"/>
      <c r="W582" s="34" t="s">
        <v>69</v>
      </c>
      <c r="X582" s="773">
        <v>0</v>
      </c>
      <c r="Y582" s="774">
        <f t="shared" si="109"/>
        <v>0</v>
      </c>
      <c r="Z582" s="35" t="str">
        <f>IFERROR(IF(Y582=0,"",ROUNDUP(Y582/H582,0)*0.00902),"")</f>
        <v/>
      </c>
      <c r="AA582" s="55"/>
      <c r="AB582" s="56"/>
      <c r="AC582" s="681" t="s">
        <v>899</v>
      </c>
      <c r="AG582" s="63"/>
      <c r="AJ582" s="66"/>
      <c r="AK582" s="66">
        <v>0</v>
      </c>
      <c r="BB582" s="682" t="s">
        <v>1</v>
      </c>
      <c r="BM582" s="63">
        <f t="shared" si="110"/>
        <v>0</v>
      </c>
      <c r="BN582" s="63">
        <f t="shared" si="111"/>
        <v>0</v>
      </c>
      <c r="BO582" s="63">
        <f t="shared" si="112"/>
        <v>0</v>
      </c>
      <c r="BP582" s="63">
        <f t="shared" si="113"/>
        <v>0</v>
      </c>
    </row>
    <row r="583" spans="1:68" x14ac:dyDescent="0.2">
      <c r="A583" s="791"/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3"/>
      <c r="P583" s="787" t="s">
        <v>71</v>
      </c>
      <c r="Q583" s="788"/>
      <c r="R583" s="788"/>
      <c r="S583" s="788"/>
      <c r="T583" s="788"/>
      <c r="U583" s="788"/>
      <c r="V583" s="789"/>
      <c r="W583" s="36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1.8939393939393938</v>
      </c>
      <c r="Y583" s="775">
        <f>IFERROR(Y574/H574,"0")+IFERROR(Y575/H575,"0")+IFERROR(Y576/H576,"0")+IFERROR(Y577/H577,"0")+IFERROR(Y578/H578,"0")+IFERROR(Y579/H579,"0")+IFERROR(Y580/H580,"0")+IFERROR(Y581/H581,"0")+IFERROR(Y582/H582,"0")</f>
        <v>2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2.392E-2</v>
      </c>
      <c r="AA583" s="776"/>
      <c r="AB583" s="776"/>
      <c r="AC583" s="776"/>
    </row>
    <row r="584" spans="1:68" x14ac:dyDescent="0.2">
      <c r="A584" s="792"/>
      <c r="B584" s="792"/>
      <c r="C584" s="792"/>
      <c r="D584" s="792"/>
      <c r="E584" s="792"/>
      <c r="F584" s="792"/>
      <c r="G584" s="792"/>
      <c r="H584" s="792"/>
      <c r="I584" s="792"/>
      <c r="J584" s="792"/>
      <c r="K584" s="792"/>
      <c r="L584" s="792"/>
      <c r="M584" s="792"/>
      <c r="N584" s="792"/>
      <c r="O584" s="793"/>
      <c r="P584" s="787" t="s">
        <v>71</v>
      </c>
      <c r="Q584" s="788"/>
      <c r="R584" s="788"/>
      <c r="S584" s="788"/>
      <c r="T584" s="788"/>
      <c r="U584" s="788"/>
      <c r="V584" s="789"/>
      <c r="W584" s="36" t="s">
        <v>69</v>
      </c>
      <c r="X584" s="775">
        <f>IFERROR(SUM(X574:X582),"0")</f>
        <v>10</v>
      </c>
      <c r="Y584" s="775">
        <f>IFERROR(SUM(Y574:Y582),"0")</f>
        <v>10.56</v>
      </c>
      <c r="Z584" s="36"/>
      <c r="AA584" s="776"/>
      <c r="AB584" s="776"/>
      <c r="AC584" s="776"/>
    </row>
    <row r="585" spans="1:68" ht="14.25" hidden="1" customHeight="1" x14ac:dyDescent="0.25">
      <c r="A585" s="808" t="s">
        <v>73</v>
      </c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2"/>
      <c r="P585" s="792"/>
      <c r="Q585" s="792"/>
      <c r="R585" s="792"/>
      <c r="S585" s="792"/>
      <c r="T585" s="792"/>
      <c r="U585" s="792"/>
      <c r="V585" s="792"/>
      <c r="W585" s="792"/>
      <c r="X585" s="792"/>
      <c r="Y585" s="792"/>
      <c r="Z585" s="792"/>
      <c r="AA585" s="767"/>
      <c r="AB585" s="767"/>
      <c r="AC585" s="767"/>
    </row>
    <row r="586" spans="1:68" ht="27" hidden="1" customHeight="1" x14ac:dyDescent="0.25">
      <c r="A586" s="53" t="s">
        <v>912</v>
      </c>
      <c r="B586" s="53" t="s">
        <v>913</v>
      </c>
      <c r="C586" s="30">
        <v>4301051230</v>
      </c>
      <c r="D586" s="784">
        <v>4607091383409</v>
      </c>
      <c r="E586" s="785"/>
      <c r="F586" s="772">
        <v>1.3</v>
      </c>
      <c r="G586" s="31">
        <v>6</v>
      </c>
      <c r="H586" s="772">
        <v>7.8</v>
      </c>
      <c r="I586" s="772">
        <v>8.3460000000000001</v>
      </c>
      <c r="J586" s="31">
        <v>56</v>
      </c>
      <c r="K586" s="31" t="s">
        <v>121</v>
      </c>
      <c r="L586" s="31"/>
      <c r="M586" s="32" t="s">
        <v>68</v>
      </c>
      <c r="N586" s="32"/>
      <c r="O586" s="31">
        <v>45</v>
      </c>
      <c r="P586" s="10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2"/>
      <c r="R586" s="782"/>
      <c r="S586" s="782"/>
      <c r="T586" s="783"/>
      <c r="U586" s="33"/>
      <c r="V586" s="33"/>
      <c r="W586" s="34" t="s">
        <v>69</v>
      </c>
      <c r="X586" s="773">
        <v>0</v>
      </c>
      <c r="Y586" s="774">
        <f>IFERROR(IF(X586="",0,CEILING((X586/$H586),1)*$H586),"")</f>
        <v>0</v>
      </c>
      <c r="Z586" s="35" t="str">
        <f>IFERROR(IF(Y586=0,"",ROUNDUP(Y586/H586,0)*0.02175),"")</f>
        <v/>
      </c>
      <c r="AA586" s="55"/>
      <c r="AB586" s="56"/>
      <c r="AC586" s="683" t="s">
        <v>914</v>
      </c>
      <c r="AG586" s="63"/>
      <c r="AJ586" s="66"/>
      <c r="AK586" s="66">
        <v>0</v>
      </c>
      <c r="BB586" s="684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t="27" hidden="1" customHeight="1" x14ac:dyDescent="0.25">
      <c r="A587" s="53" t="s">
        <v>915</v>
      </c>
      <c r="B587" s="53" t="s">
        <v>916</v>
      </c>
      <c r="C587" s="30">
        <v>4301051231</v>
      </c>
      <c r="D587" s="784">
        <v>4607091383416</v>
      </c>
      <c r="E587" s="785"/>
      <c r="F587" s="772">
        <v>1.3</v>
      </c>
      <c r="G587" s="31">
        <v>6</v>
      </c>
      <c r="H587" s="772">
        <v>7.8</v>
      </c>
      <c r="I587" s="772">
        <v>8.3460000000000001</v>
      </c>
      <c r="J587" s="31">
        <v>56</v>
      </c>
      <c r="K587" s="31" t="s">
        <v>121</v>
      </c>
      <c r="L587" s="31"/>
      <c r="M587" s="32" t="s">
        <v>68</v>
      </c>
      <c r="N587" s="32"/>
      <c r="O587" s="31">
        <v>45</v>
      </c>
      <c r="P587" s="10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2"/>
      <c r="R587" s="782"/>
      <c r="S587" s="782"/>
      <c r="T587" s="783"/>
      <c r="U587" s="33"/>
      <c r="V587" s="33"/>
      <c r="W587" s="34" t="s">
        <v>69</v>
      </c>
      <c r="X587" s="773">
        <v>0</v>
      </c>
      <c r="Y587" s="774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917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37.5" hidden="1" customHeight="1" x14ac:dyDescent="0.25">
      <c r="A588" s="53" t="s">
        <v>918</v>
      </c>
      <c r="B588" s="53" t="s">
        <v>919</v>
      </c>
      <c r="C588" s="30">
        <v>4301051058</v>
      </c>
      <c r="D588" s="784">
        <v>4680115883536</v>
      </c>
      <c r="E588" s="785"/>
      <c r="F588" s="772">
        <v>0.3</v>
      </c>
      <c r="G588" s="31">
        <v>6</v>
      </c>
      <c r="H588" s="772">
        <v>1.8</v>
      </c>
      <c r="I588" s="772">
        <v>2.0659999999999998</v>
      </c>
      <c r="J588" s="31">
        <v>156</v>
      </c>
      <c r="K588" s="31" t="s">
        <v>76</v>
      </c>
      <c r="L588" s="31"/>
      <c r="M588" s="32" t="s">
        <v>68</v>
      </c>
      <c r="N588" s="32"/>
      <c r="O588" s="31">
        <v>45</v>
      </c>
      <c r="P588" s="8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2"/>
      <c r="R588" s="782"/>
      <c r="S588" s="782"/>
      <c r="T588" s="783"/>
      <c r="U588" s="33"/>
      <c r="V588" s="33"/>
      <c r="W588" s="34" t="s">
        <v>69</v>
      </c>
      <c r="X588" s="773">
        <v>0</v>
      </c>
      <c r="Y588" s="774">
        <f>IFERROR(IF(X588="",0,CEILING((X588/$H588),1)*$H588),"")</f>
        <v>0</v>
      </c>
      <c r="Z588" s="35" t="str">
        <f>IFERROR(IF(Y588=0,"",ROUNDUP(Y588/H588,0)*0.00753),"")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idden="1" x14ac:dyDescent="0.2">
      <c r="A589" s="791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3"/>
      <c r="P589" s="787" t="s">
        <v>71</v>
      </c>
      <c r="Q589" s="788"/>
      <c r="R589" s="788"/>
      <c r="S589" s="788"/>
      <c r="T589" s="788"/>
      <c r="U589" s="788"/>
      <c r="V589" s="789"/>
      <c r="W589" s="36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92"/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793"/>
      <c r="P590" s="787" t="s">
        <v>71</v>
      </c>
      <c r="Q590" s="788"/>
      <c r="R590" s="788"/>
      <c r="S590" s="788"/>
      <c r="T590" s="788"/>
      <c r="U590" s="788"/>
      <c r="V590" s="789"/>
      <c r="W590" s="36" t="s">
        <v>69</v>
      </c>
      <c r="X590" s="775">
        <f>IFERROR(SUM(X586:X588),"0")</f>
        <v>0</v>
      </c>
      <c r="Y590" s="775">
        <f>IFERROR(SUM(Y586:Y588),"0")</f>
        <v>0</v>
      </c>
      <c r="Z590" s="36"/>
      <c r="AA590" s="776"/>
      <c r="AB590" s="776"/>
      <c r="AC590" s="776"/>
    </row>
    <row r="591" spans="1:68" ht="14.25" hidden="1" customHeight="1" x14ac:dyDescent="0.25">
      <c r="A591" s="808" t="s">
        <v>217</v>
      </c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2"/>
      <c r="P591" s="792"/>
      <c r="Q591" s="792"/>
      <c r="R591" s="792"/>
      <c r="S591" s="792"/>
      <c r="T591" s="792"/>
      <c r="U591" s="792"/>
      <c r="V591" s="792"/>
      <c r="W591" s="792"/>
      <c r="X591" s="792"/>
      <c r="Y591" s="792"/>
      <c r="Z591" s="792"/>
      <c r="AA591" s="767"/>
      <c r="AB591" s="767"/>
      <c r="AC591" s="767"/>
    </row>
    <row r="592" spans="1:68" ht="27" hidden="1" customHeight="1" x14ac:dyDescent="0.25">
      <c r="A592" s="53" t="s">
        <v>921</v>
      </c>
      <c r="B592" s="53" t="s">
        <v>922</v>
      </c>
      <c r="C592" s="30">
        <v>4301060363</v>
      </c>
      <c r="D592" s="784">
        <v>4680115885035</v>
      </c>
      <c r="E592" s="785"/>
      <c r="F592" s="772">
        <v>1</v>
      </c>
      <c r="G592" s="31">
        <v>4</v>
      </c>
      <c r="H592" s="772">
        <v>4</v>
      </c>
      <c r="I592" s="772">
        <v>4.4160000000000004</v>
      </c>
      <c r="J592" s="31">
        <v>104</v>
      </c>
      <c r="K592" s="31" t="s">
        <v>121</v>
      </c>
      <c r="L592" s="31"/>
      <c r="M592" s="32" t="s">
        <v>68</v>
      </c>
      <c r="N592" s="32"/>
      <c r="O592" s="31">
        <v>35</v>
      </c>
      <c r="P592" s="10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2"/>
      <c r="R592" s="782"/>
      <c r="S592" s="782"/>
      <c r="T592" s="783"/>
      <c r="U592" s="33"/>
      <c r="V592" s="33"/>
      <c r="W592" s="34" t="s">
        <v>69</v>
      </c>
      <c r="X592" s="773">
        <v>0</v>
      </c>
      <c r="Y592" s="774">
        <f>IFERROR(IF(X592="",0,CEILING((X592/$H592),1)*$H592),"")</f>
        <v>0</v>
      </c>
      <c r="Z592" s="35" t="str">
        <f>IFERROR(IF(Y592=0,"",ROUNDUP(Y592/H592,0)*0.01196),"")</f>
        <v/>
      </c>
      <c r="AA592" s="55"/>
      <c r="AB592" s="56"/>
      <c r="AC592" s="689" t="s">
        <v>923</v>
      </c>
      <c r="AG592" s="63"/>
      <c r="AJ592" s="66"/>
      <c r="AK592" s="66">
        <v>0</v>
      </c>
      <c r="BB592" s="690" t="s">
        <v>1</v>
      </c>
      <c r="BM592" s="63">
        <f>IFERROR(X592*I592/H592,"0")</f>
        <v>0</v>
      </c>
      <c r="BN592" s="63">
        <f>IFERROR(Y592*I592/H592,"0")</f>
        <v>0</v>
      </c>
      <c r="BO592" s="63">
        <f>IFERROR(1/J592*(X592/H592),"0")</f>
        <v>0</v>
      </c>
      <c r="BP592" s="63">
        <f>IFERROR(1/J592*(Y592/H592),"0")</f>
        <v>0</v>
      </c>
    </row>
    <row r="593" spans="1:68" ht="27" hidden="1" customHeight="1" x14ac:dyDescent="0.25">
      <c r="A593" s="53" t="s">
        <v>924</v>
      </c>
      <c r="B593" s="53" t="s">
        <v>925</v>
      </c>
      <c r="C593" s="30">
        <v>4301060436</v>
      </c>
      <c r="D593" s="784">
        <v>4680115885936</v>
      </c>
      <c r="E593" s="785"/>
      <c r="F593" s="772">
        <v>1.3</v>
      </c>
      <c r="G593" s="31">
        <v>6</v>
      </c>
      <c r="H593" s="772">
        <v>7.8</v>
      </c>
      <c r="I593" s="772">
        <v>8.2799999999999994</v>
      </c>
      <c r="J593" s="31">
        <v>56</v>
      </c>
      <c r="K593" s="31" t="s">
        <v>121</v>
      </c>
      <c r="L593" s="31"/>
      <c r="M593" s="32" t="s">
        <v>68</v>
      </c>
      <c r="N593" s="32"/>
      <c r="O593" s="31">
        <v>35</v>
      </c>
      <c r="P593" s="1088" t="s">
        <v>926</v>
      </c>
      <c r="Q593" s="782"/>
      <c r="R593" s="782"/>
      <c r="S593" s="782"/>
      <c r="T593" s="783"/>
      <c r="U593" s="33"/>
      <c r="V593" s="33"/>
      <c r="W593" s="34" t="s">
        <v>69</v>
      </c>
      <c r="X593" s="773">
        <v>0</v>
      </c>
      <c r="Y593" s="774">
        <f>IFERROR(IF(X593="",0,CEILING((X593/$H593),1)*$H593),"")</f>
        <v>0</v>
      </c>
      <c r="Z593" s="35" t="str">
        <f>IFERROR(IF(Y593=0,"",ROUNDUP(Y593/H593,0)*0.02175),"")</f>
        <v/>
      </c>
      <c r="AA593" s="55"/>
      <c r="AB593" s="56"/>
      <c r="AC593" s="691" t="s">
        <v>923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hidden="1" x14ac:dyDescent="0.2">
      <c r="A594" s="791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793"/>
      <c r="P594" s="787" t="s">
        <v>71</v>
      </c>
      <c r="Q594" s="788"/>
      <c r="R594" s="788"/>
      <c r="S594" s="788"/>
      <c r="T594" s="788"/>
      <c r="U594" s="788"/>
      <c r="V594" s="789"/>
      <c r="W594" s="36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92"/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793"/>
      <c r="P595" s="787" t="s">
        <v>71</v>
      </c>
      <c r="Q595" s="788"/>
      <c r="R595" s="788"/>
      <c r="S595" s="788"/>
      <c r="T595" s="788"/>
      <c r="U595" s="788"/>
      <c r="V595" s="789"/>
      <c r="W595" s="36" t="s">
        <v>69</v>
      </c>
      <c r="X595" s="775">
        <f>IFERROR(SUM(X592:X593),"0")</f>
        <v>0</v>
      </c>
      <c r="Y595" s="775">
        <f>IFERROR(SUM(Y592:Y593),"0")</f>
        <v>0</v>
      </c>
      <c r="Z595" s="36"/>
      <c r="AA595" s="776"/>
      <c r="AB595" s="776"/>
      <c r="AC595" s="776"/>
    </row>
    <row r="596" spans="1:68" ht="27.75" hidden="1" customHeight="1" x14ac:dyDescent="0.2">
      <c r="A596" s="804" t="s">
        <v>927</v>
      </c>
      <c r="B596" s="805"/>
      <c r="C596" s="805"/>
      <c r="D596" s="805"/>
      <c r="E596" s="805"/>
      <c r="F596" s="805"/>
      <c r="G596" s="805"/>
      <c r="H596" s="805"/>
      <c r="I596" s="805"/>
      <c r="J596" s="805"/>
      <c r="K596" s="805"/>
      <c r="L596" s="805"/>
      <c r="M596" s="805"/>
      <c r="N596" s="805"/>
      <c r="O596" s="805"/>
      <c r="P596" s="805"/>
      <c r="Q596" s="805"/>
      <c r="R596" s="805"/>
      <c r="S596" s="805"/>
      <c r="T596" s="805"/>
      <c r="U596" s="805"/>
      <c r="V596" s="805"/>
      <c r="W596" s="805"/>
      <c r="X596" s="805"/>
      <c r="Y596" s="805"/>
      <c r="Z596" s="805"/>
      <c r="AA596" s="47"/>
      <c r="AB596" s="47"/>
      <c r="AC596" s="47"/>
    </row>
    <row r="597" spans="1:68" ht="16.5" hidden="1" customHeight="1" x14ac:dyDescent="0.25">
      <c r="A597" s="800" t="s">
        <v>927</v>
      </c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2"/>
      <c r="P597" s="792"/>
      <c r="Q597" s="792"/>
      <c r="R597" s="792"/>
      <c r="S597" s="792"/>
      <c r="T597" s="792"/>
      <c r="U597" s="792"/>
      <c r="V597" s="792"/>
      <c r="W597" s="792"/>
      <c r="X597" s="792"/>
      <c r="Y597" s="792"/>
      <c r="Z597" s="792"/>
      <c r="AA597" s="766"/>
      <c r="AB597" s="766"/>
      <c r="AC597" s="766"/>
    </row>
    <row r="598" spans="1:68" ht="14.25" hidden="1" customHeight="1" x14ac:dyDescent="0.25">
      <c r="A598" s="808" t="s">
        <v>118</v>
      </c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2"/>
      <c r="P598" s="792"/>
      <c r="Q598" s="792"/>
      <c r="R598" s="792"/>
      <c r="S598" s="792"/>
      <c r="T598" s="792"/>
      <c r="U598" s="792"/>
      <c r="V598" s="792"/>
      <c r="W598" s="792"/>
      <c r="X598" s="792"/>
      <c r="Y598" s="792"/>
      <c r="Z598" s="792"/>
      <c r="AA598" s="767"/>
      <c r="AB598" s="767"/>
      <c r="AC598" s="767"/>
    </row>
    <row r="599" spans="1:68" ht="27" hidden="1" customHeight="1" x14ac:dyDescent="0.25">
      <c r="A599" s="53" t="s">
        <v>928</v>
      </c>
      <c r="B599" s="53" t="s">
        <v>929</v>
      </c>
      <c r="C599" s="30">
        <v>4301011763</v>
      </c>
      <c r="D599" s="784">
        <v>4640242181011</v>
      </c>
      <c r="E599" s="785"/>
      <c r="F599" s="772">
        <v>1.35</v>
      </c>
      <c r="G599" s="31">
        <v>8</v>
      </c>
      <c r="H599" s="772">
        <v>10.8</v>
      </c>
      <c r="I599" s="772">
        <v>11.28</v>
      </c>
      <c r="J599" s="31">
        <v>56</v>
      </c>
      <c r="K599" s="31" t="s">
        <v>121</v>
      </c>
      <c r="L599" s="31"/>
      <c r="M599" s="32" t="s">
        <v>80</v>
      </c>
      <c r="N599" s="32"/>
      <c r="O599" s="31">
        <v>55</v>
      </c>
      <c r="P599" s="825" t="s">
        <v>930</v>
      </c>
      <c r="Q599" s="782"/>
      <c r="R599" s="782"/>
      <c r="S599" s="782"/>
      <c r="T599" s="783"/>
      <c r="U599" s="33"/>
      <c r="V599" s="33"/>
      <c r="W599" s="34" t="s">
        <v>69</v>
      </c>
      <c r="X599" s="773">
        <v>0</v>
      </c>
      <c r="Y599" s="774">
        <f t="shared" ref="Y599:Y605" si="114">IFERROR(IF(X599="",0,CEILING((X599/$H599),1)*$H599),"")</f>
        <v>0</v>
      </c>
      <c r="Z599" s="35" t="str">
        <f>IFERROR(IF(Y599=0,"",ROUNDUP(Y599/H599,0)*0.02175),"")</f>
        <v/>
      </c>
      <c r="AA599" s="55"/>
      <c r="AB599" s="56"/>
      <c r="AC599" s="693" t="s">
        <v>931</v>
      </c>
      <c r="AG599" s="63"/>
      <c r="AJ599" s="66"/>
      <c r="AK599" s="66">
        <v>0</v>
      </c>
      <c r="BB599" s="694" t="s">
        <v>1</v>
      </c>
      <c r="BM599" s="63">
        <f t="shared" ref="BM599:BM605" si="115">IFERROR(X599*I599/H599,"0")</f>
        <v>0</v>
      </c>
      <c r="BN599" s="63">
        <f t="shared" ref="BN599:BN605" si="116">IFERROR(Y599*I599/H599,"0")</f>
        <v>0</v>
      </c>
      <c r="BO599" s="63">
        <f t="shared" ref="BO599:BO605" si="117">IFERROR(1/J599*(X599/H599),"0")</f>
        <v>0</v>
      </c>
      <c r="BP599" s="63">
        <f t="shared" ref="BP599:BP605" si="118">IFERROR(1/J599*(Y599/H599),"0")</f>
        <v>0</v>
      </c>
    </row>
    <row r="600" spans="1:68" ht="27" hidden="1" customHeight="1" x14ac:dyDescent="0.25">
      <c r="A600" s="53" t="s">
        <v>932</v>
      </c>
      <c r="B600" s="53" t="s">
        <v>933</v>
      </c>
      <c r="C600" s="30">
        <v>4301011585</v>
      </c>
      <c r="D600" s="784">
        <v>4640242180441</v>
      </c>
      <c r="E600" s="785"/>
      <c r="F600" s="772">
        <v>1.5</v>
      </c>
      <c r="G600" s="31">
        <v>8</v>
      </c>
      <c r="H600" s="772">
        <v>12</v>
      </c>
      <c r="I600" s="772">
        <v>12.48</v>
      </c>
      <c r="J600" s="31">
        <v>56</v>
      </c>
      <c r="K600" s="31" t="s">
        <v>121</v>
      </c>
      <c r="L600" s="31"/>
      <c r="M600" s="32" t="s">
        <v>124</v>
      </c>
      <c r="N600" s="32"/>
      <c r="O600" s="31">
        <v>50</v>
      </c>
      <c r="P600" s="1214" t="s">
        <v>934</v>
      </c>
      <c r="Q600" s="782"/>
      <c r="R600" s="782"/>
      <c r="S600" s="782"/>
      <c r="T600" s="783"/>
      <c r="U600" s="33"/>
      <c r="V600" s="33"/>
      <c r="W600" s="34" t="s">
        <v>69</v>
      </c>
      <c r="X600" s="773">
        <v>0</v>
      </c>
      <c r="Y600" s="774">
        <f t="shared" si="114"/>
        <v>0</v>
      </c>
      <c r="Z600" s="35" t="str">
        <f>IFERROR(IF(Y600=0,"",ROUNDUP(Y600/H600,0)*0.02175),"")</f>
        <v/>
      </c>
      <c r="AA600" s="55"/>
      <c r="AB600" s="56"/>
      <c r="AC600" s="695" t="s">
        <v>935</v>
      </c>
      <c r="AG600" s="63"/>
      <c r="AJ600" s="66"/>
      <c r="AK600" s="66">
        <v>0</v>
      </c>
      <c r="BB600" s="696" t="s">
        <v>1</v>
      </c>
      <c r="BM600" s="63">
        <f t="shared" si="115"/>
        <v>0</v>
      </c>
      <c r="BN600" s="63">
        <f t="shared" si="116"/>
        <v>0</v>
      </c>
      <c r="BO600" s="63">
        <f t="shared" si="117"/>
        <v>0</v>
      </c>
      <c r="BP600" s="63">
        <f t="shared" si="118"/>
        <v>0</v>
      </c>
    </row>
    <row r="601" spans="1:68" ht="27" customHeight="1" x14ac:dyDescent="0.25">
      <c r="A601" s="53" t="s">
        <v>936</v>
      </c>
      <c r="B601" s="53" t="s">
        <v>937</v>
      </c>
      <c r="C601" s="30">
        <v>4301011584</v>
      </c>
      <c r="D601" s="784">
        <v>4640242180564</v>
      </c>
      <c r="E601" s="785"/>
      <c r="F601" s="772">
        <v>1.5</v>
      </c>
      <c r="G601" s="31">
        <v>8</v>
      </c>
      <c r="H601" s="772">
        <v>12</v>
      </c>
      <c r="I601" s="772">
        <v>12.48</v>
      </c>
      <c r="J601" s="31">
        <v>56</v>
      </c>
      <c r="K601" s="31" t="s">
        <v>121</v>
      </c>
      <c r="L601" s="31"/>
      <c r="M601" s="32" t="s">
        <v>124</v>
      </c>
      <c r="N601" s="32"/>
      <c r="O601" s="31">
        <v>50</v>
      </c>
      <c r="P601" s="866" t="s">
        <v>938</v>
      </c>
      <c r="Q601" s="782"/>
      <c r="R601" s="782"/>
      <c r="S601" s="782"/>
      <c r="T601" s="783"/>
      <c r="U601" s="33"/>
      <c r="V601" s="33"/>
      <c r="W601" s="34" t="s">
        <v>69</v>
      </c>
      <c r="X601" s="773">
        <v>30</v>
      </c>
      <c r="Y601" s="774">
        <f t="shared" si="114"/>
        <v>36</v>
      </c>
      <c r="Z601" s="35">
        <f>IFERROR(IF(Y601=0,"",ROUNDUP(Y601/H601,0)*0.02175),"")</f>
        <v>6.5250000000000002E-2</v>
      </c>
      <c r="AA601" s="55"/>
      <c r="AB601" s="56"/>
      <c r="AC601" s="697" t="s">
        <v>939</v>
      </c>
      <c r="AG601" s="63"/>
      <c r="AJ601" s="66"/>
      <c r="AK601" s="66">
        <v>0</v>
      </c>
      <c r="BB601" s="698" t="s">
        <v>1</v>
      </c>
      <c r="BM601" s="63">
        <f t="shared" si="115"/>
        <v>31.200000000000003</v>
      </c>
      <c r="BN601" s="63">
        <f t="shared" si="116"/>
        <v>37.440000000000005</v>
      </c>
      <c r="BO601" s="63">
        <f t="shared" si="117"/>
        <v>4.4642857142857137E-2</v>
      </c>
      <c r="BP601" s="63">
        <f t="shared" si="118"/>
        <v>5.3571428571428568E-2</v>
      </c>
    </row>
    <row r="602" spans="1:68" ht="27" hidden="1" customHeight="1" x14ac:dyDescent="0.25">
      <c r="A602" s="53" t="s">
        <v>940</v>
      </c>
      <c r="B602" s="53" t="s">
        <v>941</v>
      </c>
      <c r="C602" s="30">
        <v>4301011762</v>
      </c>
      <c r="D602" s="784">
        <v>4640242180922</v>
      </c>
      <c r="E602" s="785"/>
      <c r="F602" s="772">
        <v>1.35</v>
      </c>
      <c r="G602" s="31">
        <v>8</v>
      </c>
      <c r="H602" s="772">
        <v>10.8</v>
      </c>
      <c r="I602" s="772">
        <v>11.28</v>
      </c>
      <c r="J602" s="31">
        <v>56</v>
      </c>
      <c r="K602" s="31" t="s">
        <v>121</v>
      </c>
      <c r="L602" s="31"/>
      <c r="M602" s="32" t="s">
        <v>124</v>
      </c>
      <c r="N602" s="32"/>
      <c r="O602" s="31">
        <v>55</v>
      </c>
      <c r="P602" s="992" t="s">
        <v>942</v>
      </c>
      <c r="Q602" s="782"/>
      <c r="R602" s="782"/>
      <c r="S602" s="782"/>
      <c r="T602" s="783"/>
      <c r="U602" s="33"/>
      <c r="V602" s="33"/>
      <c r="W602" s="34" t="s">
        <v>69</v>
      </c>
      <c r="X602" s="773">
        <v>0</v>
      </c>
      <c r="Y602" s="774">
        <f t="shared" si="114"/>
        <v>0</v>
      </c>
      <c r="Z602" s="35" t="str">
        <f>IFERROR(IF(Y602=0,"",ROUNDUP(Y602/H602,0)*0.02175),"")</f>
        <v/>
      </c>
      <c r="AA602" s="55"/>
      <c r="AB602" s="56"/>
      <c r="AC602" s="699" t="s">
        <v>943</v>
      </c>
      <c r="AG602" s="63"/>
      <c r="AJ602" s="66"/>
      <c r="AK602" s="66">
        <v>0</v>
      </c>
      <c r="BB602" s="700" t="s">
        <v>1</v>
      </c>
      <c r="BM602" s="63">
        <f t="shared" si="115"/>
        <v>0</v>
      </c>
      <c r="BN602" s="63">
        <f t="shared" si="116"/>
        <v>0</v>
      </c>
      <c r="BO602" s="63">
        <f t="shared" si="117"/>
        <v>0</v>
      </c>
      <c r="BP602" s="63">
        <f t="shared" si="118"/>
        <v>0</v>
      </c>
    </row>
    <row r="603" spans="1:68" ht="27" hidden="1" customHeight="1" x14ac:dyDescent="0.25">
      <c r="A603" s="53" t="s">
        <v>944</v>
      </c>
      <c r="B603" s="53" t="s">
        <v>945</v>
      </c>
      <c r="C603" s="30">
        <v>4301011764</v>
      </c>
      <c r="D603" s="784">
        <v>4640242181189</v>
      </c>
      <c r="E603" s="785"/>
      <c r="F603" s="772">
        <v>0.4</v>
      </c>
      <c r="G603" s="31">
        <v>10</v>
      </c>
      <c r="H603" s="772">
        <v>4</v>
      </c>
      <c r="I603" s="772">
        <v>4.21</v>
      </c>
      <c r="J603" s="31">
        <v>132</v>
      </c>
      <c r="K603" s="31" t="s">
        <v>76</v>
      </c>
      <c r="L603" s="31"/>
      <c r="M603" s="32" t="s">
        <v>80</v>
      </c>
      <c r="N603" s="32"/>
      <c r="O603" s="31">
        <v>55</v>
      </c>
      <c r="P603" s="870" t="s">
        <v>946</v>
      </c>
      <c r="Q603" s="782"/>
      <c r="R603" s="782"/>
      <c r="S603" s="782"/>
      <c r="T603" s="783"/>
      <c r="U603" s="33"/>
      <c r="V603" s="33"/>
      <c r="W603" s="34" t="s">
        <v>69</v>
      </c>
      <c r="X603" s="773">
        <v>0</v>
      </c>
      <c r="Y603" s="774">
        <f t="shared" si="114"/>
        <v>0</v>
      </c>
      <c r="Z603" s="35" t="str">
        <f>IFERROR(IF(Y603=0,"",ROUNDUP(Y603/H603,0)*0.00902),"")</f>
        <v/>
      </c>
      <c r="AA603" s="55"/>
      <c r="AB603" s="56"/>
      <c r="AC603" s="701" t="s">
        <v>931</v>
      </c>
      <c r="AG603" s="63"/>
      <c r="AJ603" s="66"/>
      <c r="AK603" s="66">
        <v>0</v>
      </c>
      <c r="BB603" s="702" t="s">
        <v>1</v>
      </c>
      <c r="BM603" s="63">
        <f t="shared" si="115"/>
        <v>0</v>
      </c>
      <c r="BN603" s="63">
        <f t="shared" si="116"/>
        <v>0</v>
      </c>
      <c r="BO603" s="63">
        <f t="shared" si="117"/>
        <v>0</v>
      </c>
      <c r="BP603" s="63">
        <f t="shared" si="118"/>
        <v>0</v>
      </c>
    </row>
    <row r="604" spans="1:68" ht="27" hidden="1" customHeight="1" x14ac:dyDescent="0.25">
      <c r="A604" s="53" t="s">
        <v>947</v>
      </c>
      <c r="B604" s="53" t="s">
        <v>948</v>
      </c>
      <c r="C604" s="30">
        <v>4301011551</v>
      </c>
      <c r="D604" s="784">
        <v>4640242180038</v>
      </c>
      <c r="E604" s="785"/>
      <c r="F604" s="772">
        <v>0.4</v>
      </c>
      <c r="G604" s="31">
        <v>10</v>
      </c>
      <c r="H604" s="772">
        <v>4</v>
      </c>
      <c r="I604" s="772">
        <v>4.21</v>
      </c>
      <c r="J604" s="31">
        <v>132</v>
      </c>
      <c r="K604" s="31" t="s">
        <v>76</v>
      </c>
      <c r="L604" s="31"/>
      <c r="M604" s="32" t="s">
        <v>124</v>
      </c>
      <c r="N604" s="32"/>
      <c r="O604" s="31">
        <v>50</v>
      </c>
      <c r="P604" s="1000" t="s">
        <v>949</v>
      </c>
      <c r="Q604" s="782"/>
      <c r="R604" s="782"/>
      <c r="S604" s="782"/>
      <c r="T604" s="783"/>
      <c r="U604" s="33"/>
      <c r="V604" s="33"/>
      <c r="W604" s="34" t="s">
        <v>69</v>
      </c>
      <c r="X604" s="773">
        <v>0</v>
      </c>
      <c r="Y604" s="774">
        <f t="shared" si="114"/>
        <v>0</v>
      </c>
      <c r="Z604" s="35" t="str">
        <f>IFERROR(IF(Y604=0,"",ROUNDUP(Y604/H604,0)*0.00902),"")</f>
        <v/>
      </c>
      <c r="AA604" s="55"/>
      <c r="AB604" s="56"/>
      <c r="AC604" s="703" t="s">
        <v>939</v>
      </c>
      <c r="AG604" s="63"/>
      <c r="AJ604" s="66"/>
      <c r="AK604" s="66">
        <v>0</v>
      </c>
      <c r="BB604" s="704" t="s">
        <v>1</v>
      </c>
      <c r="BM604" s="63">
        <f t="shared" si="115"/>
        <v>0</v>
      </c>
      <c r="BN604" s="63">
        <f t="shared" si="116"/>
        <v>0</v>
      </c>
      <c r="BO604" s="63">
        <f t="shared" si="117"/>
        <v>0</v>
      </c>
      <c r="BP604" s="63">
        <f t="shared" si="118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4301011765</v>
      </c>
      <c r="D605" s="784">
        <v>4640242181172</v>
      </c>
      <c r="E605" s="785"/>
      <c r="F605" s="772">
        <v>0.4</v>
      </c>
      <c r="G605" s="31">
        <v>10</v>
      </c>
      <c r="H605" s="772">
        <v>4</v>
      </c>
      <c r="I605" s="772">
        <v>4.21</v>
      </c>
      <c r="J605" s="31">
        <v>132</v>
      </c>
      <c r="K605" s="31" t="s">
        <v>76</v>
      </c>
      <c r="L605" s="31"/>
      <c r="M605" s="32" t="s">
        <v>124</v>
      </c>
      <c r="N605" s="32"/>
      <c r="O605" s="31">
        <v>55</v>
      </c>
      <c r="P605" s="964" t="s">
        <v>952</v>
      </c>
      <c r="Q605" s="782"/>
      <c r="R605" s="782"/>
      <c r="S605" s="782"/>
      <c r="T605" s="783"/>
      <c r="U605" s="33"/>
      <c r="V605" s="33"/>
      <c r="W605" s="34" t="s">
        <v>69</v>
      </c>
      <c r="X605" s="773">
        <v>0</v>
      </c>
      <c r="Y605" s="774">
        <f t="shared" si="114"/>
        <v>0</v>
      </c>
      <c r="Z605" s="35" t="str">
        <f>IFERROR(IF(Y605=0,"",ROUNDUP(Y605/H605,0)*0.00902),"")</f>
        <v/>
      </c>
      <c r="AA605" s="55"/>
      <c r="AB605" s="56"/>
      <c r="AC605" s="705" t="s">
        <v>943</v>
      </c>
      <c r="AG605" s="63"/>
      <c r="AJ605" s="66"/>
      <c r="AK605" s="66">
        <v>0</v>
      </c>
      <c r="BB605" s="706" t="s">
        <v>1</v>
      </c>
      <c r="BM605" s="63">
        <f t="shared" si="115"/>
        <v>0</v>
      </c>
      <c r="BN605" s="63">
        <f t="shared" si="116"/>
        <v>0</v>
      </c>
      <c r="BO605" s="63">
        <f t="shared" si="117"/>
        <v>0</v>
      </c>
      <c r="BP605" s="63">
        <f t="shared" si="118"/>
        <v>0</v>
      </c>
    </row>
    <row r="606" spans="1:68" x14ac:dyDescent="0.2">
      <c r="A606" s="791"/>
      <c r="B606" s="792"/>
      <c r="C606" s="792"/>
      <c r="D606" s="792"/>
      <c r="E606" s="792"/>
      <c r="F606" s="792"/>
      <c r="G606" s="792"/>
      <c r="H606" s="792"/>
      <c r="I606" s="792"/>
      <c r="J606" s="792"/>
      <c r="K606" s="792"/>
      <c r="L606" s="792"/>
      <c r="M606" s="792"/>
      <c r="N606" s="792"/>
      <c r="O606" s="793"/>
      <c r="P606" s="787" t="s">
        <v>71</v>
      </c>
      <c r="Q606" s="788"/>
      <c r="R606" s="788"/>
      <c r="S606" s="788"/>
      <c r="T606" s="788"/>
      <c r="U606" s="788"/>
      <c r="V606" s="789"/>
      <c r="W606" s="36" t="s">
        <v>72</v>
      </c>
      <c r="X606" s="775">
        <f>IFERROR(X599/H599,"0")+IFERROR(X600/H600,"0")+IFERROR(X601/H601,"0")+IFERROR(X602/H602,"0")+IFERROR(X603/H603,"0")+IFERROR(X604/H604,"0")+IFERROR(X605/H605,"0")</f>
        <v>2.5</v>
      </c>
      <c r="Y606" s="775">
        <f>IFERROR(Y599/H599,"0")+IFERROR(Y600/H600,"0")+IFERROR(Y601/H601,"0")+IFERROR(Y602/H602,"0")+IFERROR(Y603/H603,"0")+IFERROR(Y604/H604,"0")+IFERROR(Y605/H605,"0")</f>
        <v>3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6.5250000000000002E-2</v>
      </c>
      <c r="AA606" s="776"/>
      <c r="AB606" s="776"/>
      <c r="AC606" s="776"/>
    </row>
    <row r="607" spans="1:68" x14ac:dyDescent="0.2">
      <c r="A607" s="792"/>
      <c r="B607" s="792"/>
      <c r="C607" s="792"/>
      <c r="D607" s="792"/>
      <c r="E607" s="792"/>
      <c r="F607" s="792"/>
      <c r="G607" s="792"/>
      <c r="H607" s="792"/>
      <c r="I607" s="792"/>
      <c r="J607" s="792"/>
      <c r="K607" s="792"/>
      <c r="L607" s="792"/>
      <c r="M607" s="792"/>
      <c r="N607" s="792"/>
      <c r="O607" s="793"/>
      <c r="P607" s="787" t="s">
        <v>71</v>
      </c>
      <c r="Q607" s="788"/>
      <c r="R607" s="788"/>
      <c r="S607" s="788"/>
      <c r="T607" s="788"/>
      <c r="U607" s="788"/>
      <c r="V607" s="789"/>
      <c r="W607" s="36" t="s">
        <v>69</v>
      </c>
      <c r="X607" s="775">
        <f>IFERROR(SUM(X599:X605),"0")</f>
        <v>30</v>
      </c>
      <c r="Y607" s="775">
        <f>IFERROR(SUM(Y599:Y605),"0")</f>
        <v>36</v>
      </c>
      <c r="Z607" s="36"/>
      <c r="AA607" s="776"/>
      <c r="AB607" s="776"/>
      <c r="AC607" s="776"/>
    </row>
    <row r="608" spans="1:68" ht="14.25" hidden="1" customHeight="1" x14ac:dyDescent="0.25">
      <c r="A608" s="808" t="s">
        <v>175</v>
      </c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2"/>
      <c r="P608" s="792"/>
      <c r="Q608" s="792"/>
      <c r="R608" s="792"/>
      <c r="S608" s="792"/>
      <c r="T608" s="792"/>
      <c r="U608" s="792"/>
      <c r="V608" s="792"/>
      <c r="W608" s="792"/>
      <c r="X608" s="792"/>
      <c r="Y608" s="792"/>
      <c r="Z608" s="792"/>
      <c r="AA608" s="767"/>
      <c r="AB608" s="767"/>
      <c r="AC608" s="767"/>
    </row>
    <row r="609" spans="1:68" ht="16.5" hidden="1" customHeight="1" x14ac:dyDescent="0.25">
      <c r="A609" s="53" t="s">
        <v>953</v>
      </c>
      <c r="B609" s="53" t="s">
        <v>954</v>
      </c>
      <c r="C609" s="30">
        <v>4301020269</v>
      </c>
      <c r="D609" s="784">
        <v>4640242180519</v>
      </c>
      <c r="E609" s="785"/>
      <c r="F609" s="772">
        <v>1.35</v>
      </c>
      <c r="G609" s="31">
        <v>8</v>
      </c>
      <c r="H609" s="772">
        <v>10.8</v>
      </c>
      <c r="I609" s="772">
        <v>11.28</v>
      </c>
      <c r="J609" s="31">
        <v>56</v>
      </c>
      <c r="K609" s="31" t="s">
        <v>121</v>
      </c>
      <c r="L609" s="31"/>
      <c r="M609" s="32" t="s">
        <v>80</v>
      </c>
      <c r="N609" s="32"/>
      <c r="O609" s="31">
        <v>50</v>
      </c>
      <c r="P609" s="1021" t="s">
        <v>955</v>
      </c>
      <c r="Q609" s="782"/>
      <c r="R609" s="782"/>
      <c r="S609" s="782"/>
      <c r="T609" s="783"/>
      <c r="U609" s="33"/>
      <c r="V609" s="33"/>
      <c r="W609" s="34" t="s">
        <v>69</v>
      </c>
      <c r="X609" s="773">
        <v>0</v>
      </c>
      <c r="Y609" s="774">
        <f>IFERROR(IF(X609="",0,CEILING((X609/$H609),1)*$H609),"")</f>
        <v>0</v>
      </c>
      <c r="Z609" s="35" t="str">
        <f>IFERROR(IF(Y609=0,"",ROUNDUP(Y609/H609,0)*0.02175),"")</f>
        <v/>
      </c>
      <c r="AA609" s="55"/>
      <c r="AB609" s="56"/>
      <c r="AC609" s="707" t="s">
        <v>956</v>
      </c>
      <c r="AG609" s="63"/>
      <c r="AJ609" s="66"/>
      <c r="AK609" s="66">
        <v>0</v>
      </c>
      <c r="BB609" s="708" t="s">
        <v>1</v>
      </c>
      <c r="BM609" s="63">
        <f>IFERROR(X609*I609/H609,"0")</f>
        <v>0</v>
      </c>
      <c r="BN609" s="63">
        <f>IFERROR(Y609*I609/H609,"0")</f>
        <v>0</v>
      </c>
      <c r="BO609" s="63">
        <f>IFERROR(1/J609*(X609/H609),"0")</f>
        <v>0</v>
      </c>
      <c r="BP609" s="63">
        <f>IFERROR(1/J609*(Y609/H609),"0")</f>
        <v>0</v>
      </c>
    </row>
    <row r="610" spans="1:68" ht="27" hidden="1" customHeight="1" x14ac:dyDescent="0.25">
      <c r="A610" s="53" t="s">
        <v>957</v>
      </c>
      <c r="B610" s="53" t="s">
        <v>958</v>
      </c>
      <c r="C610" s="30">
        <v>4301020260</v>
      </c>
      <c r="D610" s="784">
        <v>4640242180526</v>
      </c>
      <c r="E610" s="785"/>
      <c r="F610" s="772">
        <v>1.8</v>
      </c>
      <c r="G610" s="31">
        <v>6</v>
      </c>
      <c r="H610" s="772">
        <v>10.8</v>
      </c>
      <c r="I610" s="772">
        <v>11.28</v>
      </c>
      <c r="J610" s="31">
        <v>56</v>
      </c>
      <c r="K610" s="31" t="s">
        <v>121</v>
      </c>
      <c r="L610" s="31"/>
      <c r="M610" s="32" t="s">
        <v>124</v>
      </c>
      <c r="N610" s="32"/>
      <c r="O610" s="31">
        <v>50</v>
      </c>
      <c r="P610" s="1105" t="s">
        <v>959</v>
      </c>
      <c r="Q610" s="782"/>
      <c r="R610" s="782"/>
      <c r="S610" s="782"/>
      <c r="T610" s="783"/>
      <c r="U610" s="33"/>
      <c r="V610" s="33"/>
      <c r="W610" s="34" t="s">
        <v>69</v>
      </c>
      <c r="X610" s="773">
        <v>0</v>
      </c>
      <c r="Y610" s="774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956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hidden="1" customHeight="1" x14ac:dyDescent="0.25">
      <c r="A611" s="53" t="s">
        <v>960</v>
      </c>
      <c r="B611" s="53" t="s">
        <v>961</v>
      </c>
      <c r="C611" s="30">
        <v>4301020309</v>
      </c>
      <c r="D611" s="784">
        <v>4640242180090</v>
      </c>
      <c r="E611" s="785"/>
      <c r="F611" s="772">
        <v>1.35</v>
      </c>
      <c r="G611" s="31">
        <v>8</v>
      </c>
      <c r="H611" s="772">
        <v>10.8</v>
      </c>
      <c r="I611" s="772">
        <v>11.28</v>
      </c>
      <c r="J611" s="31">
        <v>56</v>
      </c>
      <c r="K611" s="31" t="s">
        <v>121</v>
      </c>
      <c r="L611" s="31"/>
      <c r="M611" s="32" t="s">
        <v>124</v>
      </c>
      <c r="N611" s="32"/>
      <c r="O611" s="31">
        <v>50</v>
      </c>
      <c r="P611" s="1010" t="s">
        <v>962</v>
      </c>
      <c r="Q611" s="782"/>
      <c r="R611" s="782"/>
      <c r="S611" s="782"/>
      <c r="T611" s="783"/>
      <c r="U611" s="33"/>
      <c r="V611" s="33"/>
      <c r="W611" s="34" t="s">
        <v>69</v>
      </c>
      <c r="X611" s="773">
        <v>0</v>
      </c>
      <c r="Y611" s="774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963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964</v>
      </c>
      <c r="B612" s="53" t="s">
        <v>965</v>
      </c>
      <c r="C612" s="30">
        <v>4301020295</v>
      </c>
      <c r="D612" s="784">
        <v>4640242181363</v>
      </c>
      <c r="E612" s="785"/>
      <c r="F612" s="772">
        <v>0.4</v>
      </c>
      <c r="G612" s="31">
        <v>10</v>
      </c>
      <c r="H612" s="772">
        <v>4</v>
      </c>
      <c r="I612" s="772">
        <v>4.21</v>
      </c>
      <c r="J612" s="31">
        <v>132</v>
      </c>
      <c r="K612" s="31" t="s">
        <v>76</v>
      </c>
      <c r="L612" s="31"/>
      <c r="M612" s="32" t="s">
        <v>124</v>
      </c>
      <c r="N612" s="32"/>
      <c r="O612" s="31">
        <v>50</v>
      </c>
      <c r="P612" s="996" t="s">
        <v>966</v>
      </c>
      <c r="Q612" s="782"/>
      <c r="R612" s="782"/>
      <c r="S612" s="782"/>
      <c r="T612" s="783"/>
      <c r="U612" s="33"/>
      <c r="V612" s="33"/>
      <c r="W612" s="34" t="s">
        <v>69</v>
      </c>
      <c r="X612" s="773">
        <v>0</v>
      </c>
      <c r="Y612" s="774">
        <f>IFERROR(IF(X612="",0,CEILING((X612/$H612),1)*$H612),"")</f>
        <v>0</v>
      </c>
      <c r="Z612" s="35" t="str">
        <f>IFERROR(IF(Y612=0,"",ROUNDUP(Y612/H612,0)*0.00902),"")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idden="1" x14ac:dyDescent="0.2">
      <c r="A613" s="791"/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3"/>
      <c r="P613" s="787" t="s">
        <v>71</v>
      </c>
      <c r="Q613" s="788"/>
      <c r="R613" s="788"/>
      <c r="S613" s="788"/>
      <c r="T613" s="788"/>
      <c r="U613" s="788"/>
      <c r="V613" s="789"/>
      <c r="W613" s="36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92"/>
      <c r="B614" s="792"/>
      <c r="C614" s="792"/>
      <c r="D614" s="792"/>
      <c r="E614" s="792"/>
      <c r="F614" s="792"/>
      <c r="G614" s="792"/>
      <c r="H614" s="792"/>
      <c r="I614" s="792"/>
      <c r="J614" s="792"/>
      <c r="K614" s="792"/>
      <c r="L614" s="792"/>
      <c r="M614" s="792"/>
      <c r="N614" s="792"/>
      <c r="O614" s="793"/>
      <c r="P614" s="787" t="s">
        <v>71</v>
      </c>
      <c r="Q614" s="788"/>
      <c r="R614" s="788"/>
      <c r="S614" s="788"/>
      <c r="T614" s="788"/>
      <c r="U614" s="788"/>
      <c r="V614" s="789"/>
      <c r="W614" s="36" t="s">
        <v>69</v>
      </c>
      <c r="X614" s="775">
        <f>IFERROR(SUM(X609:X612),"0")</f>
        <v>0</v>
      </c>
      <c r="Y614" s="775">
        <f>IFERROR(SUM(Y609:Y612),"0")</f>
        <v>0</v>
      </c>
      <c r="Z614" s="36"/>
      <c r="AA614" s="776"/>
      <c r="AB614" s="776"/>
      <c r="AC614" s="776"/>
    </row>
    <row r="615" spans="1:68" ht="14.25" hidden="1" customHeight="1" x14ac:dyDescent="0.25">
      <c r="A615" s="808" t="s">
        <v>64</v>
      </c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2"/>
      <c r="P615" s="792"/>
      <c r="Q615" s="792"/>
      <c r="R615" s="792"/>
      <c r="S615" s="792"/>
      <c r="T615" s="792"/>
      <c r="U615" s="792"/>
      <c r="V615" s="792"/>
      <c r="W615" s="792"/>
      <c r="X615" s="792"/>
      <c r="Y615" s="792"/>
      <c r="Z615" s="792"/>
      <c r="AA615" s="767"/>
      <c r="AB615" s="767"/>
      <c r="AC615" s="767"/>
    </row>
    <row r="616" spans="1:68" ht="27" customHeight="1" x14ac:dyDescent="0.25">
      <c r="A616" s="53" t="s">
        <v>967</v>
      </c>
      <c r="B616" s="53" t="s">
        <v>968</v>
      </c>
      <c r="C616" s="30">
        <v>4301031280</v>
      </c>
      <c r="D616" s="784">
        <v>4640242180816</v>
      </c>
      <c r="E616" s="785"/>
      <c r="F616" s="772">
        <v>0.7</v>
      </c>
      <c r="G616" s="31">
        <v>6</v>
      </c>
      <c r="H616" s="772">
        <v>4.2</v>
      </c>
      <c r="I616" s="772">
        <v>4.46</v>
      </c>
      <c r="J616" s="31">
        <v>156</v>
      </c>
      <c r="K616" s="31" t="s">
        <v>76</v>
      </c>
      <c r="L616" s="31"/>
      <c r="M616" s="32" t="s">
        <v>68</v>
      </c>
      <c r="N616" s="32"/>
      <c r="O616" s="31">
        <v>40</v>
      </c>
      <c r="P616" s="1188" t="s">
        <v>969</v>
      </c>
      <c r="Q616" s="782"/>
      <c r="R616" s="782"/>
      <c r="S616" s="782"/>
      <c r="T616" s="783"/>
      <c r="U616" s="33"/>
      <c r="V616" s="33"/>
      <c r="W616" s="34" t="s">
        <v>69</v>
      </c>
      <c r="X616" s="773">
        <v>32</v>
      </c>
      <c r="Y616" s="774">
        <f t="shared" ref="Y616:Y622" si="119">IFERROR(IF(X616="",0,CEILING((X616/$H616),1)*$H616),"")</f>
        <v>33.6</v>
      </c>
      <c r="Z616" s="35">
        <f>IFERROR(IF(Y616=0,"",ROUNDUP(Y616/H616,0)*0.00753),"")</f>
        <v>6.0240000000000002E-2</v>
      </c>
      <c r="AA616" s="55"/>
      <c r="AB616" s="56"/>
      <c r="AC616" s="715" t="s">
        <v>970</v>
      </c>
      <c r="AG616" s="63"/>
      <c r="AJ616" s="66"/>
      <c r="AK616" s="66">
        <v>0</v>
      </c>
      <c r="BB616" s="716" t="s">
        <v>1</v>
      </c>
      <c r="BM616" s="63">
        <f t="shared" ref="BM616:BM622" si="120">IFERROR(X616*I616/H616,"0")</f>
        <v>33.980952380952381</v>
      </c>
      <c r="BN616" s="63">
        <f t="shared" ref="BN616:BN622" si="121">IFERROR(Y616*I616/H616,"0")</f>
        <v>35.68</v>
      </c>
      <c r="BO616" s="63">
        <f t="shared" ref="BO616:BO622" si="122">IFERROR(1/J616*(X616/H616),"0")</f>
        <v>4.8840048840048833E-2</v>
      </c>
      <c r="BP616" s="63">
        <f t="shared" ref="BP616:BP622" si="123">IFERROR(1/J616*(Y616/H616),"0")</f>
        <v>5.128205128205128E-2</v>
      </c>
    </row>
    <row r="617" spans="1:68" ht="27" customHeight="1" x14ac:dyDescent="0.25">
      <c r="A617" s="53" t="s">
        <v>971</v>
      </c>
      <c r="B617" s="53" t="s">
        <v>972</v>
      </c>
      <c r="C617" s="30">
        <v>4301031244</v>
      </c>
      <c r="D617" s="784">
        <v>4640242180595</v>
      </c>
      <c r="E617" s="785"/>
      <c r="F617" s="772">
        <v>0.7</v>
      </c>
      <c r="G617" s="31">
        <v>6</v>
      </c>
      <c r="H617" s="772">
        <v>4.2</v>
      </c>
      <c r="I617" s="772">
        <v>4.46</v>
      </c>
      <c r="J617" s="31">
        <v>156</v>
      </c>
      <c r="K617" s="31" t="s">
        <v>76</v>
      </c>
      <c r="L617" s="31"/>
      <c r="M617" s="32" t="s">
        <v>68</v>
      </c>
      <c r="N617" s="32"/>
      <c r="O617" s="31">
        <v>40</v>
      </c>
      <c r="P617" s="1054" t="s">
        <v>973</v>
      </c>
      <c r="Q617" s="782"/>
      <c r="R617" s="782"/>
      <c r="S617" s="782"/>
      <c r="T617" s="783"/>
      <c r="U617" s="33"/>
      <c r="V617" s="33"/>
      <c r="W617" s="34" t="s">
        <v>69</v>
      </c>
      <c r="X617" s="773">
        <v>62</v>
      </c>
      <c r="Y617" s="774">
        <f t="shared" si="119"/>
        <v>63</v>
      </c>
      <c r="Z617" s="35">
        <f>IFERROR(IF(Y617=0,"",ROUNDUP(Y617/H617,0)*0.00753),"")</f>
        <v>0.11295000000000001</v>
      </c>
      <c r="AA617" s="55"/>
      <c r="AB617" s="56"/>
      <c r="AC617" s="717" t="s">
        <v>974</v>
      </c>
      <c r="AG617" s="63"/>
      <c r="AJ617" s="66"/>
      <c r="AK617" s="66">
        <v>0</v>
      </c>
      <c r="BB617" s="718" t="s">
        <v>1</v>
      </c>
      <c r="BM617" s="63">
        <f t="shared" si="120"/>
        <v>65.838095238095235</v>
      </c>
      <c r="BN617" s="63">
        <f t="shared" si="121"/>
        <v>66.900000000000006</v>
      </c>
      <c r="BO617" s="63">
        <f t="shared" si="122"/>
        <v>9.4627594627594624E-2</v>
      </c>
      <c r="BP617" s="63">
        <f t="shared" si="123"/>
        <v>9.6153846153846145E-2</v>
      </c>
    </row>
    <row r="618" spans="1:68" ht="27" hidden="1" customHeight="1" x14ac:dyDescent="0.25">
      <c r="A618" s="53" t="s">
        <v>975</v>
      </c>
      <c r="B618" s="53" t="s">
        <v>976</v>
      </c>
      <c r="C618" s="30">
        <v>4301031289</v>
      </c>
      <c r="D618" s="784">
        <v>4640242181615</v>
      </c>
      <c r="E618" s="785"/>
      <c r="F618" s="772">
        <v>0.7</v>
      </c>
      <c r="G618" s="31">
        <v>6</v>
      </c>
      <c r="H618" s="772">
        <v>4.2</v>
      </c>
      <c r="I618" s="772">
        <v>4.4000000000000004</v>
      </c>
      <c r="J618" s="31">
        <v>156</v>
      </c>
      <c r="K618" s="31" t="s">
        <v>76</v>
      </c>
      <c r="L618" s="31"/>
      <c r="M618" s="32" t="s">
        <v>68</v>
      </c>
      <c r="N618" s="32"/>
      <c r="O618" s="31">
        <v>45</v>
      </c>
      <c r="P618" s="963" t="s">
        <v>977</v>
      </c>
      <c r="Q618" s="782"/>
      <c r="R618" s="782"/>
      <c r="S618" s="782"/>
      <c r="T618" s="783"/>
      <c r="U618" s="33"/>
      <c r="V618" s="33"/>
      <c r="W618" s="34" t="s">
        <v>69</v>
      </c>
      <c r="X618" s="773">
        <v>0</v>
      </c>
      <c r="Y618" s="774">
        <f t="shared" si="119"/>
        <v>0</v>
      </c>
      <c r="Z618" s="35" t="str">
        <f>IFERROR(IF(Y618=0,"",ROUNDUP(Y618/H618,0)*0.00753),"")</f>
        <v/>
      </c>
      <c r="AA618" s="55"/>
      <c r="AB618" s="56"/>
      <c r="AC618" s="719" t="s">
        <v>978</v>
      </c>
      <c r="AG618" s="63"/>
      <c r="AJ618" s="66"/>
      <c r="AK618" s="66">
        <v>0</v>
      </c>
      <c r="BB618" s="720" t="s">
        <v>1</v>
      </c>
      <c r="BM618" s="63">
        <f t="shared" si="120"/>
        <v>0</v>
      </c>
      <c r="BN618" s="63">
        <f t="shared" si="121"/>
        <v>0</v>
      </c>
      <c r="BO618" s="63">
        <f t="shared" si="122"/>
        <v>0</v>
      </c>
      <c r="BP618" s="63">
        <f t="shared" si="123"/>
        <v>0</v>
      </c>
    </row>
    <row r="619" spans="1:68" ht="27" hidden="1" customHeight="1" x14ac:dyDescent="0.25">
      <c r="A619" s="53" t="s">
        <v>979</v>
      </c>
      <c r="B619" s="53" t="s">
        <v>980</v>
      </c>
      <c r="C619" s="30">
        <v>4301031285</v>
      </c>
      <c r="D619" s="784">
        <v>4640242181639</v>
      </c>
      <c r="E619" s="785"/>
      <c r="F619" s="772">
        <v>0.7</v>
      </c>
      <c r="G619" s="31">
        <v>6</v>
      </c>
      <c r="H619" s="772">
        <v>4.2</v>
      </c>
      <c r="I619" s="772">
        <v>4.4000000000000004</v>
      </c>
      <c r="J619" s="31">
        <v>156</v>
      </c>
      <c r="K619" s="31" t="s">
        <v>76</v>
      </c>
      <c r="L619" s="31"/>
      <c r="M619" s="32" t="s">
        <v>68</v>
      </c>
      <c r="N619" s="32"/>
      <c r="O619" s="31">
        <v>45</v>
      </c>
      <c r="P619" s="990" t="s">
        <v>981</v>
      </c>
      <c r="Q619" s="782"/>
      <c r="R619" s="782"/>
      <c r="S619" s="782"/>
      <c r="T619" s="783"/>
      <c r="U619" s="33"/>
      <c r="V619" s="33"/>
      <c r="W619" s="34" t="s">
        <v>69</v>
      </c>
      <c r="X619" s="773">
        <v>0</v>
      </c>
      <c r="Y619" s="774">
        <f t="shared" si="119"/>
        <v>0</v>
      </c>
      <c r="Z619" s="35" t="str">
        <f>IFERROR(IF(Y619=0,"",ROUNDUP(Y619/H619,0)*0.00753),"")</f>
        <v/>
      </c>
      <c r="AA619" s="55"/>
      <c r="AB619" s="56"/>
      <c r="AC619" s="721" t="s">
        <v>982</v>
      </c>
      <c r="AG619" s="63"/>
      <c r="AJ619" s="66"/>
      <c r="AK619" s="66">
        <v>0</v>
      </c>
      <c r="BB619" s="722" t="s">
        <v>1</v>
      </c>
      <c r="BM619" s="63">
        <f t="shared" si="120"/>
        <v>0</v>
      </c>
      <c r="BN619" s="63">
        <f t="shared" si="121"/>
        <v>0</v>
      </c>
      <c r="BO619" s="63">
        <f t="shared" si="122"/>
        <v>0</v>
      </c>
      <c r="BP619" s="63">
        <f t="shared" si="123"/>
        <v>0</v>
      </c>
    </row>
    <row r="620" spans="1:68" ht="27" hidden="1" customHeight="1" x14ac:dyDescent="0.25">
      <c r="A620" s="53" t="s">
        <v>983</v>
      </c>
      <c r="B620" s="53" t="s">
        <v>984</v>
      </c>
      <c r="C620" s="30">
        <v>4301031287</v>
      </c>
      <c r="D620" s="784">
        <v>4640242181622</v>
      </c>
      <c r="E620" s="785"/>
      <c r="F620" s="772">
        <v>0.7</v>
      </c>
      <c r="G620" s="31">
        <v>6</v>
      </c>
      <c r="H620" s="772">
        <v>4.2</v>
      </c>
      <c r="I620" s="772">
        <v>4.4000000000000004</v>
      </c>
      <c r="J620" s="31">
        <v>156</v>
      </c>
      <c r="K620" s="31" t="s">
        <v>76</v>
      </c>
      <c r="L620" s="31"/>
      <c r="M620" s="32" t="s">
        <v>68</v>
      </c>
      <c r="N620" s="32"/>
      <c r="O620" s="31">
        <v>45</v>
      </c>
      <c r="P620" s="980" t="s">
        <v>985</v>
      </c>
      <c r="Q620" s="782"/>
      <c r="R620" s="782"/>
      <c r="S620" s="782"/>
      <c r="T620" s="783"/>
      <c r="U620" s="33"/>
      <c r="V620" s="33"/>
      <c r="W620" s="34" t="s">
        <v>69</v>
      </c>
      <c r="X620" s="773">
        <v>0</v>
      </c>
      <c r="Y620" s="774">
        <f t="shared" si="119"/>
        <v>0</v>
      </c>
      <c r="Z620" s="35" t="str">
        <f>IFERROR(IF(Y620=0,"",ROUNDUP(Y620/H620,0)*0.00753),"")</f>
        <v/>
      </c>
      <c r="AA620" s="55"/>
      <c r="AB620" s="56"/>
      <c r="AC620" s="723" t="s">
        <v>986</v>
      </c>
      <c r="AG620" s="63"/>
      <c r="AJ620" s="66"/>
      <c r="AK620" s="66">
        <v>0</v>
      </c>
      <c r="BB620" s="724" t="s">
        <v>1</v>
      </c>
      <c r="BM620" s="63">
        <f t="shared" si="120"/>
        <v>0</v>
      </c>
      <c r="BN620" s="63">
        <f t="shared" si="121"/>
        <v>0</v>
      </c>
      <c r="BO620" s="63">
        <f t="shared" si="122"/>
        <v>0</v>
      </c>
      <c r="BP620" s="63">
        <f t="shared" si="123"/>
        <v>0</v>
      </c>
    </row>
    <row r="621" spans="1:68" ht="27" hidden="1" customHeight="1" x14ac:dyDescent="0.25">
      <c r="A621" s="53" t="s">
        <v>987</v>
      </c>
      <c r="B621" s="53" t="s">
        <v>988</v>
      </c>
      <c r="C621" s="30">
        <v>4301031203</v>
      </c>
      <c r="D621" s="784">
        <v>4640242180908</v>
      </c>
      <c r="E621" s="785"/>
      <c r="F621" s="772">
        <v>0.28000000000000003</v>
      </c>
      <c r="G621" s="31">
        <v>6</v>
      </c>
      <c r="H621" s="772">
        <v>1.68</v>
      </c>
      <c r="I621" s="772">
        <v>1.81</v>
      </c>
      <c r="J621" s="31">
        <v>234</v>
      </c>
      <c r="K621" s="31" t="s">
        <v>67</v>
      </c>
      <c r="L621" s="31"/>
      <c r="M621" s="32" t="s">
        <v>68</v>
      </c>
      <c r="N621" s="32"/>
      <c r="O621" s="31">
        <v>40</v>
      </c>
      <c r="P621" s="1184" t="s">
        <v>989</v>
      </c>
      <c r="Q621" s="782"/>
      <c r="R621" s="782"/>
      <c r="S621" s="782"/>
      <c r="T621" s="783"/>
      <c r="U621" s="33"/>
      <c r="V621" s="33"/>
      <c r="W621" s="34" t="s">
        <v>69</v>
      </c>
      <c r="X621" s="773">
        <v>0</v>
      </c>
      <c r="Y621" s="774">
        <f t="shared" si="119"/>
        <v>0</v>
      </c>
      <c r="Z621" s="35" t="str">
        <f>IFERROR(IF(Y621=0,"",ROUNDUP(Y621/H621,0)*0.00502),"")</f>
        <v/>
      </c>
      <c r="AA621" s="55"/>
      <c r="AB621" s="56"/>
      <c r="AC621" s="725" t="s">
        <v>970</v>
      </c>
      <c r="AG621" s="63"/>
      <c r="AJ621" s="66"/>
      <c r="AK621" s="66">
        <v>0</v>
      </c>
      <c r="BB621" s="726" t="s">
        <v>1</v>
      </c>
      <c r="BM621" s="63">
        <f t="shared" si="120"/>
        <v>0</v>
      </c>
      <c r="BN621" s="63">
        <f t="shared" si="121"/>
        <v>0</v>
      </c>
      <c r="BO621" s="63">
        <f t="shared" si="122"/>
        <v>0</v>
      </c>
      <c r="BP621" s="63">
        <f t="shared" si="123"/>
        <v>0</v>
      </c>
    </row>
    <row r="622" spans="1:68" ht="27" hidden="1" customHeight="1" x14ac:dyDescent="0.25">
      <c r="A622" s="53" t="s">
        <v>990</v>
      </c>
      <c r="B622" s="53" t="s">
        <v>991</v>
      </c>
      <c r="C622" s="30">
        <v>4301031200</v>
      </c>
      <c r="D622" s="784">
        <v>4640242180489</v>
      </c>
      <c r="E622" s="785"/>
      <c r="F622" s="772">
        <v>0.28000000000000003</v>
      </c>
      <c r="G622" s="31">
        <v>6</v>
      </c>
      <c r="H622" s="772">
        <v>1.68</v>
      </c>
      <c r="I622" s="772">
        <v>1.84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1019" t="s">
        <v>992</v>
      </c>
      <c r="Q622" s="782"/>
      <c r="R622" s="782"/>
      <c r="S622" s="782"/>
      <c r="T622" s="783"/>
      <c r="U622" s="33"/>
      <c r="V622" s="33"/>
      <c r="W622" s="34" t="s">
        <v>69</v>
      </c>
      <c r="X622" s="773">
        <v>0</v>
      </c>
      <c r="Y622" s="774">
        <f t="shared" si="119"/>
        <v>0</v>
      </c>
      <c r="Z622" s="35" t="str">
        <f>IFERROR(IF(Y622=0,"",ROUNDUP(Y622/H622,0)*0.00502),"")</f>
        <v/>
      </c>
      <c r="AA622" s="55"/>
      <c r="AB622" s="56"/>
      <c r="AC622" s="727" t="s">
        <v>974</v>
      </c>
      <c r="AG622" s="63"/>
      <c r="AJ622" s="66"/>
      <c r="AK622" s="66">
        <v>0</v>
      </c>
      <c r="BB622" s="728" t="s">
        <v>1</v>
      </c>
      <c r="BM622" s="63">
        <f t="shared" si="120"/>
        <v>0</v>
      </c>
      <c r="BN622" s="63">
        <f t="shared" si="121"/>
        <v>0</v>
      </c>
      <c r="BO622" s="63">
        <f t="shared" si="122"/>
        <v>0</v>
      </c>
      <c r="BP622" s="63">
        <f t="shared" si="123"/>
        <v>0</v>
      </c>
    </row>
    <row r="623" spans="1:68" x14ac:dyDescent="0.2">
      <c r="A623" s="791"/>
      <c r="B623" s="792"/>
      <c r="C623" s="792"/>
      <c r="D623" s="792"/>
      <c r="E623" s="792"/>
      <c r="F623" s="792"/>
      <c r="G623" s="792"/>
      <c r="H623" s="792"/>
      <c r="I623" s="792"/>
      <c r="J623" s="792"/>
      <c r="K623" s="792"/>
      <c r="L623" s="792"/>
      <c r="M623" s="792"/>
      <c r="N623" s="792"/>
      <c r="O623" s="793"/>
      <c r="P623" s="787" t="s">
        <v>71</v>
      </c>
      <c r="Q623" s="788"/>
      <c r="R623" s="788"/>
      <c r="S623" s="788"/>
      <c r="T623" s="788"/>
      <c r="U623" s="788"/>
      <c r="V623" s="789"/>
      <c r="W623" s="36" t="s">
        <v>72</v>
      </c>
      <c r="X623" s="775">
        <f>IFERROR(X616/H616,"0")+IFERROR(X617/H617,"0")+IFERROR(X618/H618,"0")+IFERROR(X619/H619,"0")+IFERROR(X620/H620,"0")+IFERROR(X621/H621,"0")+IFERROR(X622/H622,"0")</f>
        <v>22.38095238095238</v>
      </c>
      <c r="Y623" s="775">
        <f>IFERROR(Y616/H616,"0")+IFERROR(Y617/H617,"0")+IFERROR(Y618/H618,"0")+IFERROR(Y619/H619,"0")+IFERROR(Y620/H620,"0")+IFERROR(Y621/H621,"0")+IFERROR(Y622/H622,"0")</f>
        <v>23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0.17319000000000001</v>
      </c>
      <c r="AA623" s="776"/>
      <c r="AB623" s="776"/>
      <c r="AC623" s="776"/>
    </row>
    <row r="624" spans="1:68" x14ac:dyDescent="0.2">
      <c r="A624" s="792"/>
      <c r="B624" s="792"/>
      <c r="C624" s="792"/>
      <c r="D624" s="792"/>
      <c r="E624" s="792"/>
      <c r="F624" s="792"/>
      <c r="G624" s="792"/>
      <c r="H624" s="792"/>
      <c r="I624" s="792"/>
      <c r="J624" s="792"/>
      <c r="K624" s="792"/>
      <c r="L624" s="792"/>
      <c r="M624" s="792"/>
      <c r="N624" s="792"/>
      <c r="O624" s="793"/>
      <c r="P624" s="787" t="s">
        <v>71</v>
      </c>
      <c r="Q624" s="788"/>
      <c r="R624" s="788"/>
      <c r="S624" s="788"/>
      <c r="T624" s="788"/>
      <c r="U624" s="788"/>
      <c r="V624" s="789"/>
      <c r="W624" s="36" t="s">
        <v>69</v>
      </c>
      <c r="X624" s="775">
        <f>IFERROR(SUM(X616:X622),"0")</f>
        <v>94</v>
      </c>
      <c r="Y624" s="775">
        <f>IFERROR(SUM(Y616:Y622),"0")</f>
        <v>96.6</v>
      </c>
      <c r="Z624" s="36"/>
      <c r="AA624" s="776"/>
      <c r="AB624" s="776"/>
      <c r="AC624" s="776"/>
    </row>
    <row r="625" spans="1:68" ht="14.25" hidden="1" customHeight="1" x14ac:dyDescent="0.25">
      <c r="A625" s="808" t="s">
        <v>73</v>
      </c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2"/>
      <c r="P625" s="792"/>
      <c r="Q625" s="792"/>
      <c r="R625" s="792"/>
      <c r="S625" s="792"/>
      <c r="T625" s="792"/>
      <c r="U625" s="792"/>
      <c r="V625" s="792"/>
      <c r="W625" s="792"/>
      <c r="X625" s="792"/>
      <c r="Y625" s="792"/>
      <c r="Z625" s="792"/>
      <c r="AA625" s="767"/>
      <c r="AB625" s="767"/>
      <c r="AC625" s="767"/>
    </row>
    <row r="626" spans="1:68" ht="27" customHeight="1" x14ac:dyDescent="0.25">
      <c r="A626" s="53" t="s">
        <v>993</v>
      </c>
      <c r="B626" s="53" t="s">
        <v>994</v>
      </c>
      <c r="C626" s="30">
        <v>4301051746</v>
      </c>
      <c r="D626" s="784">
        <v>4640242180533</v>
      </c>
      <c r="E626" s="785"/>
      <c r="F626" s="772">
        <v>1.3</v>
      </c>
      <c r="G626" s="31">
        <v>6</v>
      </c>
      <c r="H626" s="772">
        <v>7.8</v>
      </c>
      <c r="I626" s="772">
        <v>8.3640000000000008</v>
      </c>
      <c r="J626" s="31">
        <v>56</v>
      </c>
      <c r="K626" s="31" t="s">
        <v>121</v>
      </c>
      <c r="L626" s="31"/>
      <c r="M626" s="32" t="s">
        <v>80</v>
      </c>
      <c r="N626" s="32"/>
      <c r="O626" s="31">
        <v>40</v>
      </c>
      <c r="P626" s="1208" t="s">
        <v>995</v>
      </c>
      <c r="Q626" s="782"/>
      <c r="R626" s="782"/>
      <c r="S626" s="782"/>
      <c r="T626" s="783"/>
      <c r="U626" s="33"/>
      <c r="V626" s="33"/>
      <c r="W626" s="34" t="s">
        <v>69</v>
      </c>
      <c r="X626" s="773">
        <v>55</v>
      </c>
      <c r="Y626" s="774">
        <f t="shared" ref="Y626:Y633" si="124">IFERROR(IF(X626="",0,CEILING((X626/$H626),1)*$H626),"")</f>
        <v>62.4</v>
      </c>
      <c r="Z626" s="35">
        <f>IFERROR(IF(Y626=0,"",ROUNDUP(Y626/H626,0)*0.02175),"")</f>
        <v>0.17399999999999999</v>
      </c>
      <c r="AA626" s="55"/>
      <c r="AB626" s="56"/>
      <c r="AC626" s="729" t="s">
        <v>996</v>
      </c>
      <c r="AG626" s="63"/>
      <c r="AJ626" s="66"/>
      <c r="AK626" s="66">
        <v>0</v>
      </c>
      <c r="BB626" s="730" t="s">
        <v>1</v>
      </c>
      <c r="BM626" s="63">
        <f t="shared" ref="BM626:BM633" si="125">IFERROR(X626*I626/H626,"0")</f>
        <v>58.976923076923086</v>
      </c>
      <c r="BN626" s="63">
        <f t="shared" ref="BN626:BN633" si="126">IFERROR(Y626*I626/H626,"0")</f>
        <v>66.912000000000006</v>
      </c>
      <c r="BO626" s="63">
        <f t="shared" ref="BO626:BO633" si="127">IFERROR(1/J626*(X626/H626),"0")</f>
        <v>0.12591575091575091</v>
      </c>
      <c r="BP626" s="63">
        <f t="shared" ref="BP626:BP633" si="128">IFERROR(1/J626*(Y626/H626),"0")</f>
        <v>0.14285714285714285</v>
      </c>
    </row>
    <row r="627" spans="1:68" ht="27" hidden="1" customHeight="1" x14ac:dyDescent="0.25">
      <c r="A627" s="53" t="s">
        <v>993</v>
      </c>
      <c r="B627" s="53" t="s">
        <v>997</v>
      </c>
      <c r="C627" s="30">
        <v>4301051887</v>
      </c>
      <c r="D627" s="784">
        <v>4640242180533</v>
      </c>
      <c r="E627" s="785"/>
      <c r="F627" s="772">
        <v>1.3</v>
      </c>
      <c r="G627" s="31">
        <v>6</v>
      </c>
      <c r="H627" s="772">
        <v>7.8</v>
      </c>
      <c r="I627" s="772">
        <v>8.3640000000000008</v>
      </c>
      <c r="J627" s="31">
        <v>56</v>
      </c>
      <c r="K627" s="31" t="s">
        <v>121</v>
      </c>
      <c r="L627" s="31"/>
      <c r="M627" s="32" t="s">
        <v>80</v>
      </c>
      <c r="N627" s="32"/>
      <c r="O627" s="31">
        <v>45</v>
      </c>
      <c r="P627" s="1031" t="s">
        <v>998</v>
      </c>
      <c r="Q627" s="782"/>
      <c r="R627" s="782"/>
      <c r="S627" s="782"/>
      <c r="T627" s="783"/>
      <c r="U627" s="33"/>
      <c r="V627" s="33"/>
      <c r="W627" s="34" t="s">
        <v>69</v>
      </c>
      <c r="X627" s="773">
        <v>0</v>
      </c>
      <c r="Y627" s="774">
        <f t="shared" si="124"/>
        <v>0</v>
      </c>
      <c r="Z627" s="35" t="str">
        <f>IFERROR(IF(Y627=0,"",ROUNDUP(Y627/H627,0)*0.02175),"")</f>
        <v/>
      </c>
      <c r="AA627" s="55"/>
      <c r="AB627" s="56"/>
      <c r="AC627" s="731" t="s">
        <v>996</v>
      </c>
      <c r="AG627" s="63"/>
      <c r="AJ627" s="66"/>
      <c r="AK627" s="66">
        <v>0</v>
      </c>
      <c r="BB627" s="732" t="s">
        <v>1</v>
      </c>
      <c r="BM627" s="63">
        <f t="shared" si="125"/>
        <v>0</v>
      </c>
      <c r="BN627" s="63">
        <f t="shared" si="126"/>
        <v>0</v>
      </c>
      <c r="BO627" s="63">
        <f t="shared" si="127"/>
        <v>0</v>
      </c>
      <c r="BP627" s="63">
        <f t="shared" si="128"/>
        <v>0</v>
      </c>
    </row>
    <row r="628" spans="1:68" ht="27" hidden="1" customHeight="1" x14ac:dyDescent="0.25">
      <c r="A628" s="53" t="s">
        <v>999</v>
      </c>
      <c r="B628" s="53" t="s">
        <v>1000</v>
      </c>
      <c r="C628" s="30">
        <v>4301051933</v>
      </c>
      <c r="D628" s="784">
        <v>4640242180540</v>
      </c>
      <c r="E628" s="785"/>
      <c r="F628" s="772">
        <v>1.3</v>
      </c>
      <c r="G628" s="31">
        <v>6</v>
      </c>
      <c r="H628" s="772">
        <v>7.8</v>
      </c>
      <c r="I628" s="772">
        <v>8.3640000000000008</v>
      </c>
      <c r="J628" s="31">
        <v>56</v>
      </c>
      <c r="K628" s="31" t="s">
        <v>121</v>
      </c>
      <c r="L628" s="31"/>
      <c r="M628" s="32" t="s">
        <v>80</v>
      </c>
      <c r="N628" s="32"/>
      <c r="O628" s="31">
        <v>45</v>
      </c>
      <c r="P628" s="1195" t="s">
        <v>1001</v>
      </c>
      <c r="Q628" s="782"/>
      <c r="R628" s="782"/>
      <c r="S628" s="782"/>
      <c r="T628" s="783"/>
      <c r="U628" s="33"/>
      <c r="V628" s="33"/>
      <c r="W628" s="34" t="s">
        <v>69</v>
      </c>
      <c r="X628" s="773">
        <v>0</v>
      </c>
      <c r="Y628" s="774">
        <f t="shared" si="124"/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si="125"/>
        <v>0</v>
      </c>
      <c r="BN628" s="63">
        <f t="shared" si="126"/>
        <v>0</v>
      </c>
      <c r="BO628" s="63">
        <f t="shared" si="127"/>
        <v>0</v>
      </c>
      <c r="BP628" s="63">
        <f t="shared" si="128"/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4301051510</v>
      </c>
      <c r="D629" s="784">
        <v>4640242180540</v>
      </c>
      <c r="E629" s="785"/>
      <c r="F629" s="772">
        <v>1.3</v>
      </c>
      <c r="G629" s="31">
        <v>6</v>
      </c>
      <c r="H629" s="772">
        <v>7.8</v>
      </c>
      <c r="I629" s="772">
        <v>8.3640000000000008</v>
      </c>
      <c r="J629" s="31">
        <v>56</v>
      </c>
      <c r="K629" s="31" t="s">
        <v>121</v>
      </c>
      <c r="L629" s="31"/>
      <c r="M629" s="32" t="s">
        <v>68</v>
      </c>
      <c r="N629" s="32"/>
      <c r="O629" s="31">
        <v>30</v>
      </c>
      <c r="P629" s="1005" t="s">
        <v>1004</v>
      </c>
      <c r="Q629" s="782"/>
      <c r="R629" s="782"/>
      <c r="S629" s="782"/>
      <c r="T629" s="783"/>
      <c r="U629" s="33"/>
      <c r="V629" s="33"/>
      <c r="W629" s="34" t="s">
        <v>69</v>
      </c>
      <c r="X629" s="773">
        <v>0</v>
      </c>
      <c r="Y629" s="774">
        <f t="shared" si="124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25"/>
        <v>0</v>
      </c>
      <c r="BN629" s="63">
        <f t="shared" si="126"/>
        <v>0</v>
      </c>
      <c r="BO629" s="63">
        <f t="shared" si="127"/>
        <v>0</v>
      </c>
      <c r="BP629" s="63">
        <f t="shared" si="128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4301051920</v>
      </c>
      <c r="D630" s="784">
        <v>4640242181233</v>
      </c>
      <c r="E630" s="785"/>
      <c r="F630" s="772">
        <v>0.3</v>
      </c>
      <c r="G630" s="31">
        <v>6</v>
      </c>
      <c r="H630" s="772">
        <v>1.8</v>
      </c>
      <c r="I630" s="772">
        <v>2.0640000000000001</v>
      </c>
      <c r="J630" s="31">
        <v>182</v>
      </c>
      <c r="K630" s="31" t="s">
        <v>186</v>
      </c>
      <c r="L630" s="31"/>
      <c r="M630" s="32" t="s">
        <v>167</v>
      </c>
      <c r="N630" s="32"/>
      <c r="O630" s="31">
        <v>45</v>
      </c>
      <c r="P630" s="1042" t="s">
        <v>1007</v>
      </c>
      <c r="Q630" s="782"/>
      <c r="R630" s="782"/>
      <c r="S630" s="782"/>
      <c r="T630" s="783"/>
      <c r="U630" s="33"/>
      <c r="V630" s="33"/>
      <c r="W630" s="34" t="s">
        <v>69</v>
      </c>
      <c r="X630" s="773">
        <v>0</v>
      </c>
      <c r="Y630" s="774">
        <f t="shared" si="124"/>
        <v>0</v>
      </c>
      <c r="Z630" s="35" t="str">
        <f>IFERROR(IF(Y630=0,"",ROUNDUP(Y630/H630,0)*0.00651),"")</f>
        <v/>
      </c>
      <c r="AA630" s="55"/>
      <c r="AB630" s="56"/>
      <c r="AC630" s="737" t="s">
        <v>996</v>
      </c>
      <c r="AG630" s="63"/>
      <c r="AJ630" s="66"/>
      <c r="AK630" s="66">
        <v>0</v>
      </c>
      <c r="BB630" s="738" t="s">
        <v>1</v>
      </c>
      <c r="BM630" s="63">
        <f t="shared" si="125"/>
        <v>0</v>
      </c>
      <c r="BN630" s="63">
        <f t="shared" si="126"/>
        <v>0</v>
      </c>
      <c r="BO630" s="63">
        <f t="shared" si="127"/>
        <v>0</v>
      </c>
      <c r="BP630" s="63">
        <f t="shared" si="128"/>
        <v>0</v>
      </c>
    </row>
    <row r="631" spans="1:68" ht="27" hidden="1" customHeight="1" x14ac:dyDescent="0.25">
      <c r="A631" s="53" t="s">
        <v>1005</v>
      </c>
      <c r="B631" s="53" t="s">
        <v>1008</v>
      </c>
      <c r="C631" s="30">
        <v>4301051390</v>
      </c>
      <c r="D631" s="784">
        <v>4640242181233</v>
      </c>
      <c r="E631" s="785"/>
      <c r="F631" s="772">
        <v>0.3</v>
      </c>
      <c r="G631" s="31">
        <v>6</v>
      </c>
      <c r="H631" s="772">
        <v>1.8</v>
      </c>
      <c r="I631" s="772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942" t="s">
        <v>1009</v>
      </c>
      <c r="Q631" s="782"/>
      <c r="R631" s="782"/>
      <c r="S631" s="782"/>
      <c r="T631" s="783"/>
      <c r="U631" s="33"/>
      <c r="V631" s="33"/>
      <c r="W631" s="34" t="s">
        <v>69</v>
      </c>
      <c r="X631" s="773">
        <v>0</v>
      </c>
      <c r="Y631" s="774">
        <f t="shared" si="124"/>
        <v>0</v>
      </c>
      <c r="Z631" s="35" t="str">
        <f>IFERROR(IF(Y631=0,"",ROUNDUP(Y631/H631,0)*0.00502),"")</f>
        <v/>
      </c>
      <c r="AA631" s="55"/>
      <c r="AB631" s="56"/>
      <c r="AC631" s="739" t="s">
        <v>996</v>
      </c>
      <c r="AG631" s="63"/>
      <c r="AJ631" s="66"/>
      <c r="AK631" s="66">
        <v>0</v>
      </c>
      <c r="BB631" s="740" t="s">
        <v>1</v>
      </c>
      <c r="BM631" s="63">
        <f t="shared" si="125"/>
        <v>0</v>
      </c>
      <c r="BN631" s="63">
        <f t="shared" si="126"/>
        <v>0</v>
      </c>
      <c r="BO631" s="63">
        <f t="shared" si="127"/>
        <v>0</v>
      </c>
      <c r="BP631" s="63">
        <f t="shared" si="128"/>
        <v>0</v>
      </c>
    </row>
    <row r="632" spans="1:68" ht="27" hidden="1" customHeight="1" x14ac:dyDescent="0.25">
      <c r="A632" s="53" t="s">
        <v>1010</v>
      </c>
      <c r="B632" s="53" t="s">
        <v>1011</v>
      </c>
      <c r="C632" s="30">
        <v>4301051921</v>
      </c>
      <c r="D632" s="784">
        <v>4640242181226</v>
      </c>
      <c r="E632" s="785"/>
      <c r="F632" s="772">
        <v>0.3</v>
      </c>
      <c r="G632" s="31">
        <v>6</v>
      </c>
      <c r="H632" s="772">
        <v>1.8</v>
      </c>
      <c r="I632" s="772">
        <v>2.052</v>
      </c>
      <c r="J632" s="31">
        <v>182</v>
      </c>
      <c r="K632" s="31" t="s">
        <v>186</v>
      </c>
      <c r="L632" s="31"/>
      <c r="M632" s="32" t="s">
        <v>167</v>
      </c>
      <c r="N632" s="32"/>
      <c r="O632" s="31">
        <v>45</v>
      </c>
      <c r="P632" s="985" t="s">
        <v>1012</v>
      </c>
      <c r="Q632" s="782"/>
      <c r="R632" s="782"/>
      <c r="S632" s="782"/>
      <c r="T632" s="783"/>
      <c r="U632" s="33"/>
      <c r="V632" s="33"/>
      <c r="W632" s="34" t="s">
        <v>69</v>
      </c>
      <c r="X632" s="773">
        <v>0</v>
      </c>
      <c r="Y632" s="774">
        <f t="shared" si="124"/>
        <v>0</v>
      </c>
      <c r="Z632" s="35" t="str">
        <f>IFERROR(IF(Y632=0,"",ROUNDUP(Y632/H632,0)*0.00651),"")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25"/>
        <v>0</v>
      </c>
      <c r="BN632" s="63">
        <f t="shared" si="126"/>
        <v>0</v>
      </c>
      <c r="BO632" s="63">
        <f t="shared" si="127"/>
        <v>0</v>
      </c>
      <c r="BP632" s="63">
        <f t="shared" si="128"/>
        <v>0</v>
      </c>
    </row>
    <row r="633" spans="1:68" ht="27" hidden="1" customHeight="1" x14ac:dyDescent="0.25">
      <c r="A633" s="53" t="s">
        <v>1010</v>
      </c>
      <c r="B633" s="53" t="s">
        <v>1013</v>
      </c>
      <c r="C633" s="30">
        <v>4301051448</v>
      </c>
      <c r="D633" s="784">
        <v>4640242181226</v>
      </c>
      <c r="E633" s="785"/>
      <c r="F633" s="772">
        <v>0.3</v>
      </c>
      <c r="G633" s="31">
        <v>6</v>
      </c>
      <c r="H633" s="772">
        <v>1.8</v>
      </c>
      <c r="I633" s="772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981" t="s">
        <v>1014</v>
      </c>
      <c r="Q633" s="782"/>
      <c r="R633" s="782"/>
      <c r="S633" s="782"/>
      <c r="T633" s="783"/>
      <c r="U633" s="33"/>
      <c r="V633" s="33"/>
      <c r="W633" s="34" t="s">
        <v>69</v>
      </c>
      <c r="X633" s="773">
        <v>0</v>
      </c>
      <c r="Y633" s="774">
        <f t="shared" si="124"/>
        <v>0</v>
      </c>
      <c r="Z633" s="35" t="str">
        <f>IFERROR(IF(Y633=0,"",ROUNDUP(Y633/H633,0)*0.00502),"")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x14ac:dyDescent="0.2">
      <c r="A634" s="791"/>
      <c r="B634" s="792"/>
      <c r="C634" s="792"/>
      <c r="D634" s="792"/>
      <c r="E634" s="792"/>
      <c r="F634" s="792"/>
      <c r="G634" s="792"/>
      <c r="H634" s="792"/>
      <c r="I634" s="792"/>
      <c r="J634" s="792"/>
      <c r="K634" s="792"/>
      <c r="L634" s="792"/>
      <c r="M634" s="792"/>
      <c r="N634" s="792"/>
      <c r="O634" s="793"/>
      <c r="P634" s="787" t="s">
        <v>71</v>
      </c>
      <c r="Q634" s="788"/>
      <c r="R634" s="788"/>
      <c r="S634" s="788"/>
      <c r="T634" s="788"/>
      <c r="U634" s="788"/>
      <c r="V634" s="789"/>
      <c r="W634" s="36" t="s">
        <v>72</v>
      </c>
      <c r="X634" s="775">
        <f>IFERROR(X626/H626,"0")+IFERROR(X627/H627,"0")+IFERROR(X628/H628,"0")+IFERROR(X629/H629,"0")+IFERROR(X630/H630,"0")+IFERROR(X631/H631,"0")+IFERROR(X632/H632,"0")+IFERROR(X633/H633,"0")</f>
        <v>7.0512820512820511</v>
      </c>
      <c r="Y634" s="775">
        <f>IFERROR(Y626/H626,"0")+IFERROR(Y627/H627,"0")+IFERROR(Y628/H628,"0")+IFERROR(Y629/H629,"0")+IFERROR(Y630/H630,"0")+IFERROR(Y631/H631,"0")+IFERROR(Y632/H632,"0")+IFERROR(Y633/H633,"0")</f>
        <v>8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0.17399999999999999</v>
      </c>
      <c r="AA634" s="776"/>
      <c r="AB634" s="776"/>
      <c r="AC634" s="776"/>
    </row>
    <row r="635" spans="1:68" x14ac:dyDescent="0.2">
      <c r="A635" s="792"/>
      <c r="B635" s="792"/>
      <c r="C635" s="792"/>
      <c r="D635" s="792"/>
      <c r="E635" s="792"/>
      <c r="F635" s="792"/>
      <c r="G635" s="792"/>
      <c r="H635" s="792"/>
      <c r="I635" s="792"/>
      <c r="J635" s="792"/>
      <c r="K635" s="792"/>
      <c r="L635" s="792"/>
      <c r="M635" s="792"/>
      <c r="N635" s="792"/>
      <c r="O635" s="793"/>
      <c r="P635" s="787" t="s">
        <v>71</v>
      </c>
      <c r="Q635" s="788"/>
      <c r="R635" s="788"/>
      <c r="S635" s="788"/>
      <c r="T635" s="788"/>
      <c r="U635" s="788"/>
      <c r="V635" s="789"/>
      <c r="W635" s="36" t="s">
        <v>69</v>
      </c>
      <c r="X635" s="775">
        <f>IFERROR(SUM(X626:X633),"0")</f>
        <v>55</v>
      </c>
      <c r="Y635" s="775">
        <f>IFERROR(SUM(Y626:Y633),"0")</f>
        <v>62.4</v>
      </c>
      <c r="Z635" s="36"/>
      <c r="AA635" s="776"/>
      <c r="AB635" s="776"/>
      <c r="AC635" s="776"/>
    </row>
    <row r="636" spans="1:68" ht="14.25" hidden="1" customHeight="1" x14ac:dyDescent="0.25">
      <c r="A636" s="808" t="s">
        <v>217</v>
      </c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2"/>
      <c r="P636" s="792"/>
      <c r="Q636" s="792"/>
      <c r="R636" s="792"/>
      <c r="S636" s="792"/>
      <c r="T636" s="792"/>
      <c r="U636" s="792"/>
      <c r="V636" s="792"/>
      <c r="W636" s="792"/>
      <c r="X636" s="792"/>
      <c r="Y636" s="792"/>
      <c r="Z636" s="792"/>
      <c r="AA636" s="767"/>
      <c r="AB636" s="767"/>
      <c r="AC636" s="767"/>
    </row>
    <row r="637" spans="1:68" ht="27" hidden="1" customHeight="1" x14ac:dyDescent="0.25">
      <c r="A637" s="53" t="s">
        <v>1015</v>
      </c>
      <c r="B637" s="53" t="s">
        <v>1016</v>
      </c>
      <c r="C637" s="30">
        <v>4301060354</v>
      </c>
      <c r="D637" s="784">
        <v>4640242180120</v>
      </c>
      <c r="E637" s="785"/>
      <c r="F637" s="772">
        <v>1.3</v>
      </c>
      <c r="G637" s="31">
        <v>6</v>
      </c>
      <c r="H637" s="772">
        <v>7.8</v>
      </c>
      <c r="I637" s="772">
        <v>8.2799999999999994</v>
      </c>
      <c r="J637" s="31">
        <v>56</v>
      </c>
      <c r="K637" s="31" t="s">
        <v>121</v>
      </c>
      <c r="L637" s="31"/>
      <c r="M637" s="32" t="s">
        <v>68</v>
      </c>
      <c r="N637" s="32"/>
      <c r="O637" s="31">
        <v>40</v>
      </c>
      <c r="P637" s="1149" t="s">
        <v>1017</v>
      </c>
      <c r="Q637" s="782"/>
      <c r="R637" s="782"/>
      <c r="S637" s="782"/>
      <c r="T637" s="783"/>
      <c r="U637" s="33"/>
      <c r="V637" s="33"/>
      <c r="W637" s="34" t="s">
        <v>69</v>
      </c>
      <c r="X637" s="773">
        <v>0</v>
      </c>
      <c r="Y637" s="774">
        <f>IFERROR(IF(X637="",0,CEILING((X637/$H637),1)*$H637),"")</f>
        <v>0</v>
      </c>
      <c r="Z637" s="35" t="str">
        <f>IFERROR(IF(Y637=0,"",ROUNDUP(Y637/H637,0)*0.02175),"")</f>
        <v/>
      </c>
      <c r="AA637" s="55"/>
      <c r="AB637" s="56"/>
      <c r="AC637" s="745" t="s">
        <v>1018</v>
      </c>
      <c r="AG637" s="63"/>
      <c r="AJ637" s="66"/>
      <c r="AK637" s="66">
        <v>0</v>
      </c>
      <c r="BB637" s="746" t="s">
        <v>1</v>
      </c>
      <c r="BM637" s="63">
        <f>IFERROR(X637*I637/H637,"0")</f>
        <v>0</v>
      </c>
      <c r="BN637" s="63">
        <f>IFERROR(Y637*I637/H637,"0")</f>
        <v>0</v>
      </c>
      <c r="BO637" s="63">
        <f>IFERROR(1/J637*(X637/H637),"0")</f>
        <v>0</v>
      </c>
      <c r="BP637" s="63">
        <f>IFERROR(1/J637*(Y637/H637),"0")</f>
        <v>0</v>
      </c>
    </row>
    <row r="638" spans="1:68" ht="27" hidden="1" customHeight="1" x14ac:dyDescent="0.25">
      <c r="A638" s="53" t="s">
        <v>1015</v>
      </c>
      <c r="B638" s="53" t="s">
        <v>1019</v>
      </c>
      <c r="C638" s="30">
        <v>4301060408</v>
      </c>
      <c r="D638" s="784">
        <v>4640242180120</v>
      </c>
      <c r="E638" s="785"/>
      <c r="F638" s="772">
        <v>1.3</v>
      </c>
      <c r="G638" s="31">
        <v>6</v>
      </c>
      <c r="H638" s="772">
        <v>7.8</v>
      </c>
      <c r="I638" s="772">
        <v>8.2799999999999994</v>
      </c>
      <c r="J638" s="31">
        <v>56</v>
      </c>
      <c r="K638" s="31" t="s">
        <v>121</v>
      </c>
      <c r="L638" s="31"/>
      <c r="M638" s="32" t="s">
        <v>68</v>
      </c>
      <c r="N638" s="32"/>
      <c r="O638" s="31">
        <v>40</v>
      </c>
      <c r="P638" s="1152" t="s">
        <v>1020</v>
      </c>
      <c r="Q638" s="782"/>
      <c r="R638" s="782"/>
      <c r="S638" s="782"/>
      <c r="T638" s="783"/>
      <c r="U638" s="33"/>
      <c r="V638" s="33"/>
      <c r="W638" s="34" t="s">
        <v>69</v>
      </c>
      <c r="X638" s="773">
        <v>0</v>
      </c>
      <c r="Y638" s="774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hidden="1" customHeight="1" x14ac:dyDescent="0.25">
      <c r="A639" s="53" t="s">
        <v>1021</v>
      </c>
      <c r="B639" s="53" t="s">
        <v>1022</v>
      </c>
      <c r="C639" s="30">
        <v>4301060355</v>
      </c>
      <c r="D639" s="784">
        <v>4640242180137</v>
      </c>
      <c r="E639" s="785"/>
      <c r="F639" s="772">
        <v>1.3</v>
      </c>
      <c r="G639" s="31">
        <v>6</v>
      </c>
      <c r="H639" s="772">
        <v>7.8</v>
      </c>
      <c r="I639" s="772">
        <v>8.2799999999999994</v>
      </c>
      <c r="J639" s="31">
        <v>56</v>
      </c>
      <c r="K639" s="31" t="s">
        <v>121</v>
      </c>
      <c r="L639" s="31"/>
      <c r="M639" s="32" t="s">
        <v>68</v>
      </c>
      <c r="N639" s="32"/>
      <c r="O639" s="31">
        <v>40</v>
      </c>
      <c r="P639" s="903" t="s">
        <v>1023</v>
      </c>
      <c r="Q639" s="782"/>
      <c r="R639" s="782"/>
      <c r="S639" s="782"/>
      <c r="T639" s="783"/>
      <c r="U639" s="33"/>
      <c r="V639" s="33"/>
      <c r="W639" s="34" t="s">
        <v>69</v>
      </c>
      <c r="X639" s="773">
        <v>0</v>
      </c>
      <c r="Y639" s="774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4301060407</v>
      </c>
      <c r="D640" s="784">
        <v>4640242180137</v>
      </c>
      <c r="E640" s="785"/>
      <c r="F640" s="772">
        <v>1.3</v>
      </c>
      <c r="G640" s="31">
        <v>6</v>
      </c>
      <c r="H640" s="772">
        <v>7.8</v>
      </c>
      <c r="I640" s="772">
        <v>8.2799999999999994</v>
      </c>
      <c r="J640" s="31">
        <v>56</v>
      </c>
      <c r="K640" s="31" t="s">
        <v>121</v>
      </c>
      <c r="L640" s="31"/>
      <c r="M640" s="32" t="s">
        <v>68</v>
      </c>
      <c r="N640" s="32"/>
      <c r="O640" s="31">
        <v>40</v>
      </c>
      <c r="P640" s="1095" t="s">
        <v>1026</v>
      </c>
      <c r="Q640" s="782"/>
      <c r="R640" s="782"/>
      <c r="S640" s="782"/>
      <c r="T640" s="783"/>
      <c r="U640" s="33"/>
      <c r="V640" s="33"/>
      <c r="W640" s="34" t="s">
        <v>69</v>
      </c>
      <c r="X640" s="773">
        <v>0</v>
      </c>
      <c r="Y640" s="774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idden="1" x14ac:dyDescent="0.2">
      <c r="A641" s="791"/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3"/>
      <c r="P641" s="787" t="s">
        <v>71</v>
      </c>
      <c r="Q641" s="788"/>
      <c r="R641" s="788"/>
      <c r="S641" s="788"/>
      <c r="T641" s="788"/>
      <c r="U641" s="788"/>
      <c r="V641" s="789"/>
      <c r="W641" s="36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92"/>
      <c r="B642" s="792"/>
      <c r="C642" s="792"/>
      <c r="D642" s="792"/>
      <c r="E642" s="792"/>
      <c r="F642" s="792"/>
      <c r="G642" s="792"/>
      <c r="H642" s="792"/>
      <c r="I642" s="792"/>
      <c r="J642" s="792"/>
      <c r="K642" s="792"/>
      <c r="L642" s="792"/>
      <c r="M642" s="792"/>
      <c r="N642" s="792"/>
      <c r="O642" s="793"/>
      <c r="P642" s="787" t="s">
        <v>71</v>
      </c>
      <c r="Q642" s="788"/>
      <c r="R642" s="788"/>
      <c r="S642" s="788"/>
      <c r="T642" s="788"/>
      <c r="U642" s="788"/>
      <c r="V642" s="789"/>
      <c r="W642" s="36" t="s">
        <v>69</v>
      </c>
      <c r="X642" s="775">
        <f>IFERROR(SUM(X637:X640),"0")</f>
        <v>0</v>
      </c>
      <c r="Y642" s="775">
        <f>IFERROR(SUM(Y637:Y640),"0")</f>
        <v>0</v>
      </c>
      <c r="Z642" s="36"/>
      <c r="AA642" s="776"/>
      <c r="AB642" s="776"/>
      <c r="AC642" s="776"/>
    </row>
    <row r="643" spans="1:68" ht="16.5" hidden="1" customHeight="1" x14ac:dyDescent="0.25">
      <c r="A643" s="800" t="s">
        <v>1027</v>
      </c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2"/>
      <c r="P643" s="792"/>
      <c r="Q643" s="792"/>
      <c r="R643" s="792"/>
      <c r="S643" s="792"/>
      <c r="T643" s="792"/>
      <c r="U643" s="792"/>
      <c r="V643" s="792"/>
      <c r="W643" s="792"/>
      <c r="X643" s="792"/>
      <c r="Y643" s="792"/>
      <c r="Z643" s="792"/>
      <c r="AA643" s="766"/>
      <c r="AB643" s="766"/>
      <c r="AC643" s="766"/>
    </row>
    <row r="644" spans="1:68" ht="14.25" hidden="1" customHeight="1" x14ac:dyDescent="0.25">
      <c r="A644" s="808" t="s">
        <v>118</v>
      </c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2"/>
      <c r="P644" s="792"/>
      <c r="Q644" s="792"/>
      <c r="R644" s="792"/>
      <c r="S644" s="792"/>
      <c r="T644" s="792"/>
      <c r="U644" s="792"/>
      <c r="V644" s="792"/>
      <c r="W644" s="792"/>
      <c r="X644" s="792"/>
      <c r="Y644" s="792"/>
      <c r="Z644" s="792"/>
      <c r="AA644" s="767"/>
      <c r="AB644" s="767"/>
      <c r="AC644" s="767"/>
    </row>
    <row r="645" spans="1:68" ht="27" hidden="1" customHeight="1" x14ac:dyDescent="0.25">
      <c r="A645" s="53" t="s">
        <v>1028</v>
      </c>
      <c r="B645" s="53" t="s">
        <v>1029</v>
      </c>
      <c r="C645" s="30">
        <v>4301011951</v>
      </c>
      <c r="D645" s="784">
        <v>4640242180045</v>
      </c>
      <c r="E645" s="785"/>
      <c r="F645" s="772">
        <v>1.5</v>
      </c>
      <c r="G645" s="31">
        <v>8</v>
      </c>
      <c r="H645" s="772">
        <v>12</v>
      </c>
      <c r="I645" s="772">
        <v>12.48</v>
      </c>
      <c r="J645" s="31">
        <v>56</v>
      </c>
      <c r="K645" s="31" t="s">
        <v>121</v>
      </c>
      <c r="L645" s="31"/>
      <c r="M645" s="32" t="s">
        <v>124</v>
      </c>
      <c r="N645" s="32"/>
      <c r="O645" s="31">
        <v>55</v>
      </c>
      <c r="P645" s="1151" t="s">
        <v>1030</v>
      </c>
      <c r="Q645" s="782"/>
      <c r="R645" s="782"/>
      <c r="S645" s="782"/>
      <c r="T645" s="783"/>
      <c r="U645" s="33"/>
      <c r="V645" s="33"/>
      <c r="W645" s="34" t="s">
        <v>69</v>
      </c>
      <c r="X645" s="773">
        <v>0</v>
      </c>
      <c r="Y645" s="774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3" t="s">
        <v>1031</v>
      </c>
      <c r="AG645" s="63"/>
      <c r="AJ645" s="66"/>
      <c r="AK645" s="66">
        <v>0</v>
      </c>
      <c r="BB645" s="754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hidden="1" customHeight="1" x14ac:dyDescent="0.25">
      <c r="A646" s="53" t="s">
        <v>1032</v>
      </c>
      <c r="B646" s="53" t="s">
        <v>1033</v>
      </c>
      <c r="C646" s="30">
        <v>4301011950</v>
      </c>
      <c r="D646" s="784">
        <v>4640242180601</v>
      </c>
      <c r="E646" s="785"/>
      <c r="F646" s="772">
        <v>1.5</v>
      </c>
      <c r="G646" s="31">
        <v>8</v>
      </c>
      <c r="H646" s="772">
        <v>12</v>
      </c>
      <c r="I646" s="772">
        <v>12.48</v>
      </c>
      <c r="J646" s="31">
        <v>56</v>
      </c>
      <c r="K646" s="31" t="s">
        <v>121</v>
      </c>
      <c r="L646" s="31"/>
      <c r="M646" s="32" t="s">
        <v>124</v>
      </c>
      <c r="N646" s="32"/>
      <c r="O646" s="31">
        <v>55</v>
      </c>
      <c r="P646" s="911" t="s">
        <v>1034</v>
      </c>
      <c r="Q646" s="782"/>
      <c r="R646" s="782"/>
      <c r="S646" s="782"/>
      <c r="T646" s="783"/>
      <c r="U646" s="33"/>
      <c r="V646" s="33"/>
      <c r="W646" s="34" t="s">
        <v>69</v>
      </c>
      <c r="X646" s="773">
        <v>0</v>
      </c>
      <c r="Y646" s="774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1035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idden="1" x14ac:dyDescent="0.2">
      <c r="A647" s="791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3"/>
      <c r="P647" s="787" t="s">
        <v>71</v>
      </c>
      <c r="Q647" s="788"/>
      <c r="R647" s="788"/>
      <c r="S647" s="788"/>
      <c r="T647" s="788"/>
      <c r="U647" s="788"/>
      <c r="V647" s="789"/>
      <c r="W647" s="36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92"/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3"/>
      <c r="P648" s="787" t="s">
        <v>71</v>
      </c>
      <c r="Q648" s="788"/>
      <c r="R648" s="788"/>
      <c r="S648" s="788"/>
      <c r="T648" s="788"/>
      <c r="U648" s="788"/>
      <c r="V648" s="789"/>
      <c r="W648" s="36" t="s">
        <v>69</v>
      </c>
      <c r="X648" s="775">
        <f>IFERROR(SUM(X645:X646),"0")</f>
        <v>0</v>
      </c>
      <c r="Y648" s="775">
        <f>IFERROR(SUM(Y645:Y646),"0")</f>
        <v>0</v>
      </c>
      <c r="Z648" s="36"/>
      <c r="AA648" s="776"/>
      <c r="AB648" s="776"/>
      <c r="AC648" s="776"/>
    </row>
    <row r="649" spans="1:68" ht="14.25" hidden="1" customHeight="1" x14ac:dyDescent="0.25">
      <c r="A649" s="808" t="s">
        <v>175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67"/>
      <c r="AB649" s="767"/>
      <c r="AC649" s="767"/>
    </row>
    <row r="650" spans="1:68" ht="27" hidden="1" customHeight="1" x14ac:dyDescent="0.25">
      <c r="A650" s="53" t="s">
        <v>1036</v>
      </c>
      <c r="B650" s="53" t="s">
        <v>1037</v>
      </c>
      <c r="C650" s="30">
        <v>4301020314</v>
      </c>
      <c r="D650" s="784">
        <v>4640242180090</v>
      </c>
      <c r="E650" s="785"/>
      <c r="F650" s="772">
        <v>1.5</v>
      </c>
      <c r="G650" s="31">
        <v>8</v>
      </c>
      <c r="H650" s="772">
        <v>12</v>
      </c>
      <c r="I650" s="772">
        <v>12.48</v>
      </c>
      <c r="J650" s="31">
        <v>56</v>
      </c>
      <c r="K650" s="31" t="s">
        <v>121</v>
      </c>
      <c r="L650" s="31"/>
      <c r="M650" s="32" t="s">
        <v>124</v>
      </c>
      <c r="N650" s="32"/>
      <c r="O650" s="31">
        <v>50</v>
      </c>
      <c r="P650" s="816" t="s">
        <v>1038</v>
      </c>
      <c r="Q650" s="782"/>
      <c r="R650" s="782"/>
      <c r="S650" s="782"/>
      <c r="T650" s="783"/>
      <c r="U650" s="33"/>
      <c r="V650" s="33"/>
      <c r="W650" s="34" t="s">
        <v>69</v>
      </c>
      <c r="X650" s="773">
        <v>0</v>
      </c>
      <c r="Y650" s="774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7" t="s">
        <v>1039</v>
      </c>
      <c r="AG650" s="63"/>
      <c r="AJ650" s="66"/>
      <c r="AK650" s="66">
        <v>0</v>
      </c>
      <c r="BB650" s="758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hidden="1" x14ac:dyDescent="0.2">
      <c r="A651" s="791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3"/>
      <c r="P651" s="787" t="s">
        <v>71</v>
      </c>
      <c r="Q651" s="788"/>
      <c r="R651" s="788"/>
      <c r="S651" s="788"/>
      <c r="T651" s="788"/>
      <c r="U651" s="788"/>
      <c r="V651" s="789"/>
      <c r="W651" s="36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3"/>
      <c r="P652" s="787" t="s">
        <v>71</v>
      </c>
      <c r="Q652" s="788"/>
      <c r="R652" s="788"/>
      <c r="S652" s="788"/>
      <c r="T652" s="788"/>
      <c r="U652" s="788"/>
      <c r="V652" s="789"/>
      <c r="W652" s="36" t="s">
        <v>69</v>
      </c>
      <c r="X652" s="775">
        <f>IFERROR(SUM(X650:X650),"0")</f>
        <v>0</v>
      </c>
      <c r="Y652" s="775">
        <f>IFERROR(SUM(Y650:Y650),"0")</f>
        <v>0</v>
      </c>
      <c r="Z652" s="36"/>
      <c r="AA652" s="776"/>
      <c r="AB652" s="776"/>
      <c r="AC652" s="776"/>
    </row>
    <row r="653" spans="1:68" ht="14.25" hidden="1" customHeight="1" x14ac:dyDescent="0.25">
      <c r="A653" s="808" t="s">
        <v>64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67"/>
      <c r="AB653" s="767"/>
      <c r="AC653" s="767"/>
    </row>
    <row r="654" spans="1:68" ht="27" hidden="1" customHeight="1" x14ac:dyDescent="0.25">
      <c r="A654" s="53" t="s">
        <v>1040</v>
      </c>
      <c r="B654" s="53" t="s">
        <v>1041</v>
      </c>
      <c r="C654" s="30">
        <v>4301031321</v>
      </c>
      <c r="D654" s="784">
        <v>4640242180076</v>
      </c>
      <c r="E654" s="785"/>
      <c r="F654" s="772">
        <v>0.7</v>
      </c>
      <c r="G654" s="31">
        <v>6</v>
      </c>
      <c r="H654" s="772">
        <v>4.2</v>
      </c>
      <c r="I654" s="772">
        <v>4.4000000000000004</v>
      </c>
      <c r="J654" s="31">
        <v>156</v>
      </c>
      <c r="K654" s="31" t="s">
        <v>76</v>
      </c>
      <c r="L654" s="31"/>
      <c r="M654" s="32" t="s">
        <v>68</v>
      </c>
      <c r="N654" s="32"/>
      <c r="O654" s="31">
        <v>40</v>
      </c>
      <c r="P654" s="881" t="s">
        <v>1042</v>
      </c>
      <c r="Q654" s="782"/>
      <c r="R654" s="782"/>
      <c r="S654" s="782"/>
      <c r="T654" s="783"/>
      <c r="U654" s="33"/>
      <c r="V654" s="33"/>
      <c r="W654" s="34" t="s">
        <v>69</v>
      </c>
      <c r="X654" s="773">
        <v>0</v>
      </c>
      <c r="Y654" s="774">
        <f>IFERROR(IF(X654="",0,CEILING((X654/$H654),1)*$H654),"")</f>
        <v>0</v>
      </c>
      <c r="Z654" s="35" t="str">
        <f>IFERROR(IF(Y654=0,"",ROUNDUP(Y654/H654,0)*0.00753),"")</f>
        <v/>
      </c>
      <c r="AA654" s="55"/>
      <c r="AB654" s="56"/>
      <c r="AC654" s="759" t="s">
        <v>1043</v>
      </c>
      <c r="AG654" s="63"/>
      <c r="AJ654" s="66"/>
      <c r="AK654" s="66">
        <v>0</v>
      </c>
      <c r="BB654" s="760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hidden="1" x14ac:dyDescent="0.2">
      <c r="A655" s="791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3"/>
      <c r="P655" s="787" t="s">
        <v>71</v>
      </c>
      <c r="Q655" s="788"/>
      <c r="R655" s="788"/>
      <c r="S655" s="788"/>
      <c r="T655" s="788"/>
      <c r="U655" s="788"/>
      <c r="V655" s="789"/>
      <c r="W655" s="36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3"/>
      <c r="P656" s="787" t="s">
        <v>71</v>
      </c>
      <c r="Q656" s="788"/>
      <c r="R656" s="788"/>
      <c r="S656" s="788"/>
      <c r="T656" s="788"/>
      <c r="U656" s="788"/>
      <c r="V656" s="789"/>
      <c r="W656" s="36" t="s">
        <v>69</v>
      </c>
      <c r="X656" s="775">
        <f>IFERROR(SUM(X654:X654),"0")</f>
        <v>0</v>
      </c>
      <c r="Y656" s="775">
        <f>IFERROR(SUM(Y654:Y654),"0")</f>
        <v>0</v>
      </c>
      <c r="Z656" s="36"/>
      <c r="AA656" s="776"/>
      <c r="AB656" s="776"/>
      <c r="AC656" s="776"/>
    </row>
    <row r="657" spans="1:68" ht="14.25" hidden="1" customHeight="1" x14ac:dyDescent="0.25">
      <c r="A657" s="808" t="s">
        <v>73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67"/>
      <c r="AB657" s="767"/>
      <c r="AC657" s="767"/>
    </row>
    <row r="658" spans="1:68" ht="27" hidden="1" customHeight="1" x14ac:dyDescent="0.25">
      <c r="A658" s="53" t="s">
        <v>1044</v>
      </c>
      <c r="B658" s="53" t="s">
        <v>1045</v>
      </c>
      <c r="C658" s="30">
        <v>4301051780</v>
      </c>
      <c r="D658" s="784">
        <v>4640242180106</v>
      </c>
      <c r="E658" s="785"/>
      <c r="F658" s="772">
        <v>1.3</v>
      </c>
      <c r="G658" s="31">
        <v>6</v>
      </c>
      <c r="H658" s="772">
        <v>7.8</v>
      </c>
      <c r="I658" s="772">
        <v>8.2799999999999994</v>
      </c>
      <c r="J658" s="31">
        <v>56</v>
      </c>
      <c r="K658" s="31" t="s">
        <v>121</v>
      </c>
      <c r="L658" s="31"/>
      <c r="M658" s="32" t="s">
        <v>68</v>
      </c>
      <c r="N658" s="32"/>
      <c r="O658" s="31">
        <v>45</v>
      </c>
      <c r="P658" s="1073" t="s">
        <v>1046</v>
      </c>
      <c r="Q658" s="782"/>
      <c r="R658" s="782"/>
      <c r="S658" s="782"/>
      <c r="T658" s="783"/>
      <c r="U658" s="33"/>
      <c r="V658" s="33"/>
      <c r="W658" s="34" t="s">
        <v>69</v>
      </c>
      <c r="X658" s="773">
        <v>0</v>
      </c>
      <c r="Y658" s="774">
        <f>IFERROR(IF(X658="",0,CEILING((X658/$H658),1)*$H658),"")</f>
        <v>0</v>
      </c>
      <c r="Z658" s="35" t="str">
        <f>IFERROR(IF(Y658=0,"",ROUNDUP(Y658/H658,0)*0.02175),"")</f>
        <v/>
      </c>
      <c r="AA658" s="55"/>
      <c r="AB658" s="56"/>
      <c r="AC658" s="761" t="s">
        <v>1047</v>
      </c>
      <c r="AG658" s="63"/>
      <c r="AJ658" s="66"/>
      <c r="AK658" s="66">
        <v>0</v>
      </c>
      <c r="BB658" s="762" t="s">
        <v>1</v>
      </c>
      <c r="BM658" s="63">
        <f>IFERROR(X658*I658/H658,"0")</f>
        <v>0</v>
      </c>
      <c r="BN658" s="63">
        <f>IFERROR(Y658*I658/H658,"0")</f>
        <v>0</v>
      </c>
      <c r="BO658" s="63">
        <f>IFERROR(1/J658*(X658/H658),"0")</f>
        <v>0</v>
      </c>
      <c r="BP658" s="63">
        <f>IFERROR(1/J658*(Y658/H658),"0")</f>
        <v>0</v>
      </c>
    </row>
    <row r="659" spans="1:68" hidden="1" x14ac:dyDescent="0.2">
      <c r="A659" s="791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3"/>
      <c r="P659" s="787" t="s">
        <v>71</v>
      </c>
      <c r="Q659" s="788"/>
      <c r="R659" s="788"/>
      <c r="S659" s="788"/>
      <c r="T659" s="788"/>
      <c r="U659" s="788"/>
      <c r="V659" s="789"/>
      <c r="W659" s="36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3"/>
      <c r="P660" s="787" t="s">
        <v>71</v>
      </c>
      <c r="Q660" s="788"/>
      <c r="R660" s="788"/>
      <c r="S660" s="788"/>
      <c r="T660" s="788"/>
      <c r="U660" s="788"/>
      <c r="V660" s="789"/>
      <c r="W660" s="36" t="s">
        <v>69</v>
      </c>
      <c r="X660" s="775">
        <f>IFERROR(SUM(X658:X658),"0")</f>
        <v>0</v>
      </c>
      <c r="Y660" s="775">
        <f>IFERROR(SUM(Y658:Y658),"0")</f>
        <v>0</v>
      </c>
      <c r="Z660" s="36"/>
      <c r="AA660" s="776"/>
      <c r="AB660" s="776"/>
      <c r="AC660" s="776"/>
    </row>
    <row r="661" spans="1:68" ht="15" customHeight="1" x14ac:dyDescent="0.2">
      <c r="A661" s="1024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1025"/>
      <c r="P661" s="823" t="s">
        <v>1048</v>
      </c>
      <c r="Q661" s="824"/>
      <c r="R661" s="824"/>
      <c r="S661" s="824"/>
      <c r="T661" s="824"/>
      <c r="U661" s="824"/>
      <c r="V661" s="798"/>
      <c r="W661" s="36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10542.650000000001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10700.19</v>
      </c>
      <c r="Z661" s="36"/>
      <c r="AA661" s="776"/>
      <c r="AB661" s="776"/>
      <c r="AC661" s="776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1025"/>
      <c r="P662" s="823" t="s">
        <v>1049</v>
      </c>
      <c r="Q662" s="824"/>
      <c r="R662" s="824"/>
      <c r="S662" s="824"/>
      <c r="T662" s="824"/>
      <c r="U662" s="824"/>
      <c r="V662" s="798"/>
      <c r="W662" s="36" t="s">
        <v>69</v>
      </c>
      <c r="X662" s="775">
        <f>IFERROR(SUM(BM22:BM658),"0")</f>
        <v>11155.677865079364</v>
      </c>
      <c r="Y662" s="775">
        <f>IFERROR(SUM(BN22:BN658),"0")</f>
        <v>11321.688000000004</v>
      </c>
      <c r="Z662" s="36"/>
      <c r="AA662" s="776"/>
      <c r="AB662" s="776"/>
      <c r="AC662" s="776"/>
    </row>
    <row r="663" spans="1:68" x14ac:dyDescent="0.2">
      <c r="A663" s="79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1025"/>
      <c r="P663" s="823" t="s">
        <v>1050</v>
      </c>
      <c r="Q663" s="824"/>
      <c r="R663" s="824"/>
      <c r="S663" s="824"/>
      <c r="T663" s="824"/>
      <c r="U663" s="824"/>
      <c r="V663" s="798"/>
      <c r="W663" s="36" t="s">
        <v>1051</v>
      </c>
      <c r="X663" s="37">
        <f>ROUNDUP(SUM(BO22:BO658),0)</f>
        <v>21</v>
      </c>
      <c r="Y663" s="37">
        <f>ROUNDUP(SUM(BP22:BP658),0)</f>
        <v>21</v>
      </c>
      <c r="Z663" s="36"/>
      <c r="AA663" s="776"/>
      <c r="AB663" s="776"/>
      <c r="AC663" s="776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1025"/>
      <c r="P664" s="823" t="s">
        <v>1052</v>
      </c>
      <c r="Q664" s="824"/>
      <c r="R664" s="824"/>
      <c r="S664" s="824"/>
      <c r="T664" s="824"/>
      <c r="U664" s="824"/>
      <c r="V664" s="798"/>
      <c r="W664" s="36" t="s">
        <v>69</v>
      </c>
      <c r="X664" s="775">
        <f>GrossWeightTotal+PalletQtyTotal*25</f>
        <v>11680.677865079364</v>
      </c>
      <c r="Y664" s="775">
        <f>GrossWeightTotalR+PalletQtyTotalR*25</f>
        <v>11846.688000000004</v>
      </c>
      <c r="Z664" s="36"/>
      <c r="AA664" s="776"/>
      <c r="AB664" s="776"/>
      <c r="AC664" s="776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1025"/>
      <c r="P665" s="823" t="s">
        <v>1053</v>
      </c>
      <c r="Q665" s="824"/>
      <c r="R665" s="824"/>
      <c r="S665" s="824"/>
      <c r="T665" s="824"/>
      <c r="U665" s="824"/>
      <c r="V665" s="798"/>
      <c r="W665" s="36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1464.3718457468453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1487</v>
      </c>
      <c r="Z665" s="36"/>
      <c r="AA665" s="776"/>
      <c r="AB665" s="776"/>
      <c r="AC665" s="776"/>
    </row>
    <row r="666" spans="1:68" ht="14.25" hidden="1" customHeight="1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1025"/>
      <c r="P666" s="823" t="s">
        <v>1054</v>
      </c>
      <c r="Q666" s="824"/>
      <c r="R666" s="824"/>
      <c r="S666" s="824"/>
      <c r="T666" s="824"/>
      <c r="U666" s="824"/>
      <c r="V666" s="798"/>
      <c r="W666" s="38" t="s">
        <v>1055</v>
      </c>
      <c r="X666" s="36"/>
      <c r="Y666" s="36"/>
      <c r="Z666" s="36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24.664349999999995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39" t="s">
        <v>1056</v>
      </c>
      <c r="B668" s="763" t="s">
        <v>63</v>
      </c>
      <c r="C668" s="779" t="s">
        <v>116</v>
      </c>
      <c r="D668" s="817"/>
      <c r="E668" s="817"/>
      <c r="F668" s="817"/>
      <c r="G668" s="817"/>
      <c r="H668" s="818"/>
      <c r="I668" s="779" t="s">
        <v>329</v>
      </c>
      <c r="J668" s="817"/>
      <c r="K668" s="817"/>
      <c r="L668" s="817"/>
      <c r="M668" s="817"/>
      <c r="N668" s="817"/>
      <c r="O668" s="817"/>
      <c r="P668" s="817"/>
      <c r="Q668" s="817"/>
      <c r="R668" s="817"/>
      <c r="S668" s="817"/>
      <c r="T668" s="817"/>
      <c r="U668" s="817"/>
      <c r="V668" s="818"/>
      <c r="W668" s="779" t="s">
        <v>660</v>
      </c>
      <c r="X668" s="818"/>
      <c r="Y668" s="779" t="s">
        <v>749</v>
      </c>
      <c r="Z668" s="817"/>
      <c r="AA668" s="817"/>
      <c r="AB668" s="818"/>
      <c r="AC668" s="763" t="s">
        <v>859</v>
      </c>
      <c r="AD668" s="779" t="s">
        <v>927</v>
      </c>
      <c r="AE668" s="818"/>
      <c r="AF668" s="764"/>
    </row>
    <row r="669" spans="1:68" ht="14.25" customHeight="1" thickTop="1" x14ac:dyDescent="0.2">
      <c r="A669" s="1160" t="s">
        <v>1057</v>
      </c>
      <c r="B669" s="779" t="s">
        <v>63</v>
      </c>
      <c r="C669" s="779" t="s">
        <v>117</v>
      </c>
      <c r="D669" s="779" t="s">
        <v>143</v>
      </c>
      <c r="E669" s="779" t="s">
        <v>225</v>
      </c>
      <c r="F669" s="779" t="s">
        <v>249</v>
      </c>
      <c r="G669" s="779" t="s">
        <v>295</v>
      </c>
      <c r="H669" s="779" t="s">
        <v>116</v>
      </c>
      <c r="I669" s="779" t="s">
        <v>330</v>
      </c>
      <c r="J669" s="779" t="s">
        <v>354</v>
      </c>
      <c r="K669" s="779" t="s">
        <v>429</v>
      </c>
      <c r="L669" s="779" t="s">
        <v>450</v>
      </c>
      <c r="M669" s="779" t="s">
        <v>474</v>
      </c>
      <c r="N669" s="764"/>
      <c r="O669" s="779" t="s">
        <v>501</v>
      </c>
      <c r="P669" s="779" t="s">
        <v>504</v>
      </c>
      <c r="Q669" s="779" t="s">
        <v>513</v>
      </c>
      <c r="R669" s="779" t="s">
        <v>529</v>
      </c>
      <c r="S669" s="779" t="s">
        <v>539</v>
      </c>
      <c r="T669" s="779" t="s">
        <v>552</v>
      </c>
      <c r="U669" s="779" t="s">
        <v>563</v>
      </c>
      <c r="V669" s="779" t="s">
        <v>647</v>
      </c>
      <c r="W669" s="779" t="s">
        <v>661</v>
      </c>
      <c r="X669" s="779" t="s">
        <v>705</v>
      </c>
      <c r="Y669" s="779" t="s">
        <v>750</v>
      </c>
      <c r="Z669" s="779" t="s">
        <v>817</v>
      </c>
      <c r="AA669" s="779" t="s">
        <v>843</v>
      </c>
      <c r="AB669" s="779" t="s">
        <v>855</v>
      </c>
      <c r="AC669" s="779" t="s">
        <v>859</v>
      </c>
      <c r="AD669" s="779" t="s">
        <v>927</v>
      </c>
      <c r="AE669" s="779" t="s">
        <v>1027</v>
      </c>
      <c r="AF669" s="764"/>
    </row>
    <row r="670" spans="1:68" ht="13.5" customHeight="1" thickBot="1" x14ac:dyDescent="0.25">
      <c r="A670" s="1161"/>
      <c r="B670" s="780"/>
      <c r="C670" s="780"/>
      <c r="D670" s="780"/>
      <c r="E670" s="780"/>
      <c r="F670" s="780"/>
      <c r="G670" s="780"/>
      <c r="H670" s="780"/>
      <c r="I670" s="780"/>
      <c r="J670" s="780"/>
      <c r="K670" s="780"/>
      <c r="L670" s="780"/>
      <c r="M670" s="780"/>
      <c r="N670" s="764"/>
      <c r="O670" s="780"/>
      <c r="P670" s="780"/>
      <c r="Q670" s="780"/>
      <c r="R670" s="780"/>
      <c r="S670" s="780"/>
      <c r="T670" s="780"/>
      <c r="U670" s="780"/>
      <c r="V670" s="780"/>
      <c r="W670" s="780"/>
      <c r="X670" s="780"/>
      <c r="Y670" s="780"/>
      <c r="Z670" s="780"/>
      <c r="AA670" s="780"/>
      <c r="AB670" s="780"/>
      <c r="AC670" s="780"/>
      <c r="AD670" s="780"/>
      <c r="AE670" s="780"/>
      <c r="AF670" s="764"/>
    </row>
    <row r="671" spans="1:68" ht="18" customHeight="1" thickTop="1" thickBot="1" x14ac:dyDescent="0.25">
      <c r="A671" s="39" t="s">
        <v>1058</v>
      </c>
      <c r="B671" s="45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5">
        <f>IFERROR(Y49*1,"0")+IFERROR(Y50*1,"0")+IFERROR(Y51*1,"0")+IFERROR(Y52*1,"0")+IFERROR(Y53*1,"0")+IFERROR(Y54*1,"0")+IFERROR(Y58*1,"0")+IFERROR(Y59*1,"0")</f>
        <v>88.800000000000011</v>
      </c>
      <c r="D671" s="45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2217.9</v>
      </c>
      <c r="E671" s="45">
        <f>IFERROR(Y108*1,"0")+IFERROR(Y109*1,"0")+IFERROR(Y110*1,"0")+IFERROR(Y114*1,"0")+IFERROR(Y115*1,"0")+IFERROR(Y116*1,"0")+IFERROR(Y117*1,"0")+IFERROR(Y118*1,"0")+IFERROR(Y119*1,"0")</f>
        <v>276.59999999999997</v>
      </c>
      <c r="F671" s="45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46.349999999999994</v>
      </c>
      <c r="G671" s="45">
        <f>IFERROR(Y155*1,"0")+IFERROR(Y156*1,"0")+IFERROR(Y160*1,"0")+IFERROR(Y161*1,"0")+IFERROR(Y165*1,"0")+IFERROR(Y166*1,"0")</f>
        <v>28</v>
      </c>
      <c r="H671" s="45">
        <f>IFERROR(Y171*1,"0")+IFERROR(Y175*1,"0")+IFERROR(Y176*1,"0")+IFERROR(Y177*1,"0")+IFERROR(Y178*1,"0")+IFERROR(Y179*1,"0")+IFERROR(Y183*1,"0")+IFERROR(Y184*1,"0")</f>
        <v>90</v>
      </c>
      <c r="I671" s="45">
        <f>IFERROR(Y190*1,"0")+IFERROR(Y194*1,"0")+IFERROR(Y195*1,"0")+IFERROR(Y196*1,"0")+IFERROR(Y197*1,"0")+IFERROR(Y198*1,"0")+IFERROR(Y199*1,"0")+IFERROR(Y200*1,"0")+IFERROR(Y201*1,"0")</f>
        <v>0</v>
      </c>
      <c r="J671" s="45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172.80000000000004</v>
      </c>
      <c r="K671" s="45">
        <f>IFERROR(Y250*1,"0")+IFERROR(Y251*1,"0")+IFERROR(Y252*1,"0")+IFERROR(Y253*1,"0")+IFERROR(Y254*1,"0")+IFERROR(Y255*1,"0")+IFERROR(Y256*1,"0")+IFERROR(Y257*1,"0")</f>
        <v>0</v>
      </c>
      <c r="L671" s="45">
        <f>IFERROR(Y262*1,"0")+IFERROR(Y263*1,"0")+IFERROR(Y264*1,"0")+IFERROR(Y265*1,"0")+IFERROR(Y266*1,"0")+IFERROR(Y267*1,"0")+IFERROR(Y268*1,"0")+IFERROR(Y269*1,"0")+IFERROR(Y270*1,"0")+IFERROR(Y274*1,"0")</f>
        <v>0</v>
      </c>
      <c r="M671" s="45">
        <f>IFERROR(Y279*1,"0")+IFERROR(Y280*1,"0")+IFERROR(Y281*1,"0")+IFERROR(Y282*1,"0")+IFERROR(Y283*1,"0")+IFERROR(Y284*1,"0")+IFERROR(Y285*1,"0")+IFERROR(Y286*1,"0")+IFERROR(Y287*1,"0")+IFERROR(Y288*1,"0")</f>
        <v>424.40000000000009</v>
      </c>
      <c r="N671" s="764"/>
      <c r="O671" s="45">
        <f>IFERROR(Y293*1,"0")</f>
        <v>0</v>
      </c>
      <c r="P671" s="45">
        <f>IFERROR(Y298*1,"0")+IFERROR(Y299*1,"0")+IFERROR(Y300*1,"0")</f>
        <v>0</v>
      </c>
      <c r="Q671" s="45">
        <f>IFERROR(Y305*1,"0")+IFERROR(Y306*1,"0")+IFERROR(Y307*1,"0")+IFERROR(Y308*1,"0")+IFERROR(Y309*1,"0")+IFERROR(Y310*1,"0")</f>
        <v>0</v>
      </c>
      <c r="R671" s="45">
        <f>IFERROR(Y315*1,"0")+IFERROR(Y319*1,"0")+IFERROR(Y323*1,"0")</f>
        <v>0</v>
      </c>
      <c r="S671" s="45">
        <f>IFERROR(Y328*1,"0")+IFERROR(Y332*1,"0")+IFERROR(Y336*1,"0")+IFERROR(Y337*1,"0")</f>
        <v>0</v>
      </c>
      <c r="T671" s="45">
        <f>IFERROR(Y342*1,"0")+IFERROR(Y346*1,"0")+IFERROR(Y347*1,"0")+IFERROR(Y351*1,"0")</f>
        <v>6.3000000000000007</v>
      </c>
      <c r="U671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6077.7</v>
      </c>
      <c r="V671" s="45">
        <f>IFERROR(Y404*1,"0")+IFERROR(Y408*1,"0")+IFERROR(Y409*1,"0")+IFERROR(Y410*1,"0")</f>
        <v>223.2</v>
      </c>
      <c r="W671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639</v>
      </c>
      <c r="X671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37.800000000000004</v>
      </c>
      <c r="Z671" s="45">
        <f>IFERROR(Y517*1,"0")+IFERROR(Y521*1,"0")+IFERROR(Y522*1,"0")+IFERROR(Y523*1,"0")+IFERROR(Y524*1,"0")+IFERROR(Y525*1,"0")+IFERROR(Y526*1,"0")+IFERROR(Y527*1,"0")+IFERROR(Y531*1,"0")+IFERROR(Y535*1,"0")</f>
        <v>2.1</v>
      </c>
      <c r="AA671" s="45">
        <f>IFERROR(Y540*1,"0")+IFERROR(Y541*1,"0")+IFERROR(Y542*1,"0")+IFERROR(Y543*1,"0")</f>
        <v>0</v>
      </c>
      <c r="AB671" s="45">
        <f>IFERROR(Y548*1,"0")</f>
        <v>0</v>
      </c>
      <c r="AC671" s="45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174.24</v>
      </c>
      <c r="AD671" s="45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195</v>
      </c>
      <c r="AE671" s="45">
        <f>IFERROR(Y645*1,"0")+IFERROR(Y646*1,"0")+IFERROR(Y650*1,"0")+IFERROR(Y654*1,"0")+IFERROR(Y658*1,"0")</f>
        <v>0</v>
      </c>
      <c r="AF671" s="764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0,00"/>
        <filter val="1 377,00"/>
        <filter val="1 401,00"/>
        <filter val="1 464,37"/>
        <filter val="1,00"/>
        <filter val="1,89"/>
        <filter val="10 542,65"/>
        <filter val="10,00"/>
        <filter val="10,20"/>
        <filter val="10,60"/>
        <filter val="100,00"/>
        <filter val="105,00"/>
        <filter val="11 155,68"/>
        <filter val="11 680,68"/>
        <filter val="11,56"/>
        <filter val="110,00"/>
        <filter val="110,40"/>
        <filter val="120,00"/>
        <filter val="13,50"/>
        <filter val="14,38"/>
        <filter val="14,50"/>
        <filter val="15,00"/>
        <filter val="151,92"/>
        <filter val="154,00"/>
        <filter val="155,00"/>
        <filter val="16,00"/>
        <filter val="16,88"/>
        <filter val="160,00"/>
        <filter val="168,41"/>
        <filter val="18,00"/>
        <filter val="18,75"/>
        <filter val="182,33"/>
        <filter val="2,00"/>
        <filter val="2,10"/>
        <filter val="2,50"/>
        <filter val="20,00"/>
        <filter val="21"/>
        <filter val="21,26"/>
        <filter val="21,60"/>
        <filter val="213,90"/>
        <filter val="22,00"/>
        <filter val="22,22"/>
        <filter val="22,38"/>
        <filter val="224,00"/>
        <filter val="24,00"/>
        <filter val="25,00"/>
        <filter val="250,00"/>
        <filter val="27,00"/>
        <filter val="29,36"/>
        <filter val="297,00"/>
        <filter val="3 850,00"/>
        <filter val="3,00"/>
        <filter val="30,00"/>
        <filter val="32,00"/>
        <filter val="35,20"/>
        <filter val="36,00"/>
        <filter val="4,00"/>
        <filter val="4,20"/>
        <filter val="40,00"/>
        <filter val="40,50"/>
        <filter val="406,00"/>
        <filter val="45,00"/>
        <filter val="47,98"/>
        <filter val="493,59"/>
        <filter val="5,00"/>
        <filter val="5,12"/>
        <filter val="5,40"/>
        <filter val="5,60"/>
        <filter val="51,10"/>
        <filter val="530,00"/>
        <filter val="54,00"/>
        <filter val="55,00"/>
        <filter val="56,00"/>
        <filter val="6,00"/>
        <filter val="6,30"/>
        <filter val="6,75"/>
        <filter val="60,00"/>
        <filter val="600,00"/>
        <filter val="61,20"/>
        <filter val="62,00"/>
        <filter val="67,90"/>
        <filter val="697,90"/>
        <filter val="7,05"/>
        <filter val="70,00"/>
        <filter val="70,11"/>
        <filter val="72,80"/>
        <filter val="760,00"/>
        <filter val="8,40"/>
        <filter val="821,20"/>
        <filter val="84,00"/>
        <filter val="86,00"/>
        <filter val="89,00"/>
        <filter val="9,00"/>
        <filter val="9,56"/>
        <filter val="90,00"/>
        <filter val="93,04"/>
        <filter val="94,00"/>
        <filter val="990,00"/>
      </filters>
    </filterColumn>
    <filterColumn colId="29" showButton="0"/>
    <filterColumn colId="30" showButton="0"/>
  </autoFilter>
  <mergeCells count="1184"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D380:E380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98:V98"/>
    <mergeCell ref="D69:E69"/>
    <mergeCell ref="D498:E498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P28:T28"/>
    <mergeCell ref="D417:E417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D611:E611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A42:Z42"/>
    <mergeCell ref="P43:T43"/>
    <mergeCell ref="A12:M12"/>
    <mergeCell ref="D487:E487"/>
    <mergeCell ref="A240:Z240"/>
    <mergeCell ref="P397:T397"/>
    <mergeCell ref="D419:E419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93:E9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P136:V136"/>
    <mergeCell ref="A188:Z188"/>
    <mergeCell ref="P501:T501"/>
    <mergeCell ref="D251:E251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P217:T217"/>
    <mergeCell ref="P617:T617"/>
    <mergeCell ref="A567:Z567"/>
    <mergeCell ref="D489:E489"/>
    <mergeCell ref="P275:V275"/>
    <mergeCell ref="A157:O158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D198:E198"/>
    <mergeCell ref="P630:T630"/>
    <mergeCell ref="D465:E465"/>
    <mergeCell ref="D440:E440"/>
    <mergeCell ref="D269:E269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51:E51"/>
    <mergeCell ref="A38:Z38"/>
    <mergeCell ref="P232:T232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D64:E64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G669:G670"/>
    <mergeCell ref="D669:D670"/>
    <mergeCell ref="F669:F670"/>
    <mergeCell ref="D299:E299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D420:E420"/>
    <mergeCell ref="P256:T256"/>
    <mergeCell ref="D128:E128"/>
    <mergeCell ref="D199:E199"/>
    <mergeCell ref="P554:T554"/>
    <mergeCell ref="Z17:Z18"/>
    <mergeCell ref="P620:T620"/>
    <mergeCell ref="AB17:AB18"/>
    <mergeCell ref="P634:V634"/>
    <mergeCell ref="P633:T633"/>
    <mergeCell ref="D481:E481"/>
    <mergeCell ref="A508:O509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P173:V173"/>
    <mergeCell ref="A172:O173"/>
    <mergeCell ref="P271:V271"/>
    <mergeCell ref="P458:V458"/>
    <mergeCell ref="K17:K18"/>
    <mergeCell ref="D446:E446"/>
    <mergeCell ref="A277:Z277"/>
    <mergeCell ref="P550:V550"/>
    <mergeCell ref="P44:V44"/>
    <mergeCell ref="P462:T462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D319:E319"/>
    <mergeCell ref="P227:T227"/>
    <mergeCell ref="D512:E512"/>
    <mergeCell ref="P525:T525"/>
    <mergeCell ref="D368:E368"/>
    <mergeCell ref="D506:E506"/>
    <mergeCell ref="A528:O529"/>
    <mergeCell ref="P569:T569"/>
    <mergeCell ref="P398:T398"/>
    <mergeCell ref="D604:E604"/>
    <mergeCell ref="P177:T177"/>
    <mergeCell ref="P33:T33"/>
    <mergeCell ref="P475:T475"/>
    <mergeCell ref="A294:O295"/>
    <mergeCell ref="P269:T269"/>
    <mergeCell ref="D256:E256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D22:E22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A455:Z455"/>
    <mergeCell ref="A333:O334"/>
    <mergeCell ref="D557:E557"/>
    <mergeCell ref="D475:E475"/>
    <mergeCell ref="D223:E223"/>
    <mergeCell ref="A634:O635"/>
    <mergeCell ref="P578:T578"/>
    <mergeCell ref="D521:E521"/>
    <mergeCell ref="D450:E450"/>
    <mergeCell ref="D279:E279"/>
    <mergeCell ref="M669:M67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A91:Z91"/>
    <mergeCell ref="A389:Z389"/>
    <mergeCell ref="P635:V635"/>
    <mergeCell ref="A460:Z460"/>
    <mergeCell ref="A327:Z327"/>
    <mergeCell ref="D85:E85"/>
    <mergeCell ref="D408:E408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639:T639"/>
    <mergeCell ref="P192:V192"/>
    <mergeCell ref="D620:E620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P465:T465"/>
    <mergeCell ref="D386:E386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D397:E397"/>
    <mergeCell ref="P128:T128"/>
    <mergeCell ref="D310:E310"/>
    <mergeCell ref="P364:T364"/>
    <mergeCell ref="P342:T342"/>
    <mergeCell ref="D323:E323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A23:O24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P420:T420"/>
    <mergeCell ref="A544:O545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P406:V406"/>
    <mergeCell ref="F10:G10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432:V432"/>
    <mergeCell ref="V12:W12"/>
    <mergeCell ref="D262:E262"/>
    <mergeCell ref="P368:T368"/>
    <mergeCell ref="D237:E237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P519:V519"/>
    <mergeCell ref="P319:T319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P71:T71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D542:E542"/>
    <mergeCell ref="X17:X18"/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1"/>
    </row>
    <row r="3" spans="2:8" x14ac:dyDescent="0.2">
      <c r="B3" s="46" t="s">
        <v>1060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1061</v>
      </c>
      <c r="D6" s="46" t="s">
        <v>1062</v>
      </c>
      <c r="E6" s="46"/>
    </row>
    <row r="8" spans="2:8" x14ac:dyDescent="0.2">
      <c r="B8" s="46" t="s">
        <v>19</v>
      </c>
      <c r="C8" s="46" t="s">
        <v>1061</v>
      </c>
      <c r="D8" s="46"/>
      <c r="E8" s="46"/>
    </row>
    <row r="10" spans="2:8" x14ac:dyDescent="0.2">
      <c r="B10" s="46" t="s">
        <v>1063</v>
      </c>
      <c r="C10" s="46"/>
      <c r="D10" s="46"/>
      <c r="E10" s="46"/>
    </row>
    <row r="11" spans="2:8" x14ac:dyDescent="0.2">
      <c r="B11" s="46" t="s">
        <v>1064</v>
      </c>
      <c r="C11" s="46"/>
      <c r="D11" s="46"/>
      <c r="E11" s="46"/>
    </row>
    <row r="12" spans="2:8" x14ac:dyDescent="0.2">
      <c r="B12" s="46" t="s">
        <v>1065</v>
      </c>
      <c r="C12" s="46"/>
      <c r="D12" s="46"/>
      <c r="E12" s="46"/>
    </row>
    <row r="13" spans="2:8" x14ac:dyDescent="0.2">
      <c r="B13" s="46" t="s">
        <v>1066</v>
      </c>
      <c r="C13" s="46"/>
      <c r="D13" s="46"/>
      <c r="E13" s="46"/>
    </row>
    <row r="14" spans="2:8" x14ac:dyDescent="0.2">
      <c r="B14" s="46" t="s">
        <v>1067</v>
      </c>
      <c r="C14" s="46"/>
      <c r="D14" s="46"/>
      <c r="E14" s="46"/>
    </row>
    <row r="15" spans="2:8" x14ac:dyDescent="0.2">
      <c r="B15" s="46" t="s">
        <v>1068</v>
      </c>
      <c r="C15" s="46"/>
      <c r="D15" s="46"/>
      <c r="E15" s="46"/>
    </row>
    <row r="16" spans="2:8" x14ac:dyDescent="0.2">
      <c r="B16" s="46" t="s">
        <v>1069</v>
      </c>
      <c r="C16" s="46"/>
      <c r="D16" s="46"/>
      <c r="E16" s="46"/>
    </row>
    <row r="17" spans="2:5" x14ac:dyDescent="0.2">
      <c r="B17" s="46" t="s">
        <v>1070</v>
      </c>
      <c r="C17" s="46"/>
      <c r="D17" s="46"/>
      <c r="E17" s="46"/>
    </row>
    <row r="18" spans="2:5" x14ac:dyDescent="0.2">
      <c r="B18" s="46" t="s">
        <v>1071</v>
      </c>
      <c r="C18" s="46"/>
      <c r="D18" s="46"/>
      <c r="E18" s="46"/>
    </row>
    <row r="19" spans="2:5" x14ac:dyDescent="0.2">
      <c r="B19" s="46" t="s">
        <v>1072</v>
      </c>
      <c r="C19" s="46"/>
      <c r="D19" s="46"/>
      <c r="E19" s="46"/>
    </row>
    <row r="20" spans="2:5" x14ac:dyDescent="0.2">
      <c r="B20" s="46" t="s">
        <v>1073</v>
      </c>
      <c r="C20" s="46"/>
      <c r="D20" s="46"/>
      <c r="E20" s="46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2024-12-09T10:57:25Z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