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6BE2BD-2259-4CAB-809C-5CE4D7ECE6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P328" i="1"/>
  <c r="BO328" i="1"/>
  <c r="BN328" i="1"/>
  <c r="BM328" i="1"/>
  <c r="Z328" i="1"/>
  <c r="Z329" i="1" s="1"/>
  <c r="Y328" i="1"/>
  <c r="Y329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334" i="1" l="1"/>
  <c r="Y333" i="1"/>
  <c r="BP332" i="1"/>
  <c r="BN332" i="1"/>
  <c r="Z332" i="1"/>
  <c r="Z333" i="1" s="1"/>
  <c r="BP336" i="1"/>
  <c r="BN336" i="1"/>
  <c r="Z336" i="1"/>
  <c r="BP376" i="1"/>
  <c r="BN376" i="1"/>
  <c r="Z376" i="1"/>
  <c r="BP417" i="1"/>
  <c r="BN417" i="1"/>
  <c r="Z417" i="1"/>
  <c r="Y442" i="1"/>
  <c r="Y441" i="1"/>
  <c r="BP440" i="1"/>
  <c r="BN440" i="1"/>
  <c r="Z440" i="1"/>
  <c r="Z441" i="1" s="1"/>
  <c r="BP445" i="1"/>
  <c r="BN445" i="1"/>
  <c r="Z445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51" i="1"/>
  <c r="BN51" i="1"/>
  <c r="Z66" i="1"/>
  <c r="BN66" i="1"/>
  <c r="Z71" i="1"/>
  <c r="BN71" i="1"/>
  <c r="Z85" i="1"/>
  <c r="BN85" i="1"/>
  <c r="Z97" i="1"/>
  <c r="BN97" i="1"/>
  <c r="Z110" i="1"/>
  <c r="BN110" i="1"/>
  <c r="Y121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Z227" i="1"/>
  <c r="BN227" i="1"/>
  <c r="Z235" i="1"/>
  <c r="BN235" i="1"/>
  <c r="Z251" i="1"/>
  <c r="BN251" i="1"/>
  <c r="Z262" i="1"/>
  <c r="BN262" i="1"/>
  <c r="Z270" i="1"/>
  <c r="BN270" i="1"/>
  <c r="Z285" i="1"/>
  <c r="BN285" i="1"/>
  <c r="Z308" i="1"/>
  <c r="BN308" i="1"/>
  <c r="BP362" i="1"/>
  <c r="BN362" i="1"/>
  <c r="Z362" i="1"/>
  <c r="BP386" i="1"/>
  <c r="BN386" i="1"/>
  <c r="Z386" i="1"/>
  <c r="BP425" i="1"/>
  <c r="BN425" i="1"/>
  <c r="Z425" i="1"/>
  <c r="BP457" i="1"/>
  <c r="BN457" i="1"/>
  <c r="Z457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4" i="1"/>
  <c r="BN244" i="1"/>
  <c r="Z253" i="1"/>
  <c r="BN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BP451" i="1"/>
  <c r="BN451" i="1"/>
  <c r="Z451" i="1"/>
  <c r="BP479" i="1"/>
  <c r="BN479" i="1"/>
  <c r="Z479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7" i="1"/>
  <c r="BN447" i="1"/>
  <c r="Z447" i="1"/>
  <c r="BP463" i="1"/>
  <c r="BN463" i="1"/>
  <c r="Z463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38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202" i="1"/>
  <c r="Z129" i="1"/>
  <c r="Z89" i="1"/>
  <c r="Z36" i="1"/>
  <c r="Z589" i="1"/>
  <c r="Z348" i="1"/>
  <c r="Z258" i="1"/>
  <c r="Z162" i="1"/>
  <c r="Z146" i="1"/>
  <c r="Z104" i="1"/>
  <c r="Z80" i="1"/>
  <c r="Z623" i="1"/>
  <c r="Z238" i="1"/>
  <c r="Z136" i="1"/>
  <c r="Z120" i="1"/>
  <c r="Y663" i="1"/>
  <c r="Z55" i="1"/>
  <c r="Y662" i="1"/>
  <c r="Z503" i="1"/>
  <c r="Z372" i="1"/>
  <c r="Z453" i="1"/>
  <c r="Z571" i="1"/>
  <c r="Z437" i="1"/>
  <c r="Z381" i="1"/>
  <c r="Z365" i="1"/>
  <c r="Z271" i="1"/>
  <c r="Z73" i="1"/>
  <c r="Z289" i="1"/>
  <c r="Y665" i="1"/>
  <c r="Z641" i="1"/>
  <c r="Z606" i="1"/>
  <c r="Y664" i="1"/>
  <c r="Z311" i="1"/>
  <c r="Z565" i="1"/>
  <c r="Y66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<sst xmlns="http://schemas.openxmlformats.org/spreadsheetml/2006/main" count="3121" uniqueCount="1075">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</sst>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8" t="s">
        <v>8</v>
      </c>
      <c r="B5" s="811"/>
      <c r="C5" s="812"/>
      <c r="D5" s="869"/>
      <c r="E5" s="870"/>
      <c r="F5" s="1160" t="s">
        <v>9</v>
      </c>
      <c r="G5" s="812"/>
      <c r="H5" s="869" t="s">
        <v>1074</v>
      </c>
      <c r="I5" s="1086"/>
      <c r="J5" s="1086"/>
      <c r="K5" s="1086"/>
      <c r="L5" s="1086"/>
      <c r="M5" s="870"/>
      <c r="N5" s="58"/>
      <c r="P5" s="24" t="s">
        <v>10</v>
      </c>
      <c r="Q5" s="1173">
        <v>45638</v>
      </c>
      <c r="R5" s="916"/>
      <c r="T5" s="975" t="s">
        <v>11</v>
      </c>
      <c r="U5" s="976"/>
      <c r="V5" s="978" t="s">
        <v>12</v>
      </c>
      <c r="W5" s="916"/>
      <c r="AB5" s="51"/>
      <c r="AC5" s="51"/>
      <c r="AD5" s="51"/>
      <c r="AE5" s="51"/>
    </row>
    <row r="6" spans="1:32" s="770" customFormat="1" ht="24" customHeight="1" x14ac:dyDescent="0.2">
      <c r="A6" s="918" t="s">
        <v>13</v>
      </c>
      <c r="B6" s="811"/>
      <c r="C6" s="812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16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5" t="s">
        <v>16</v>
      </c>
      <c r="U6" s="976"/>
      <c r="V6" s="1072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6"/>
      <c r="V7" s="1073"/>
      <c r="W7" s="1074"/>
      <c r="AB7" s="51"/>
      <c r="AC7" s="51"/>
      <c r="AD7" s="51"/>
      <c r="AE7" s="51"/>
    </row>
    <row r="8" spans="1:32" s="770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6">
        <v>0.54166666666666663</v>
      </c>
      <c r="R8" s="839"/>
      <c r="T8" s="786"/>
      <c r="U8" s="976"/>
      <c r="V8" s="1073"/>
      <c r="W8" s="1074"/>
      <c r="AB8" s="51"/>
      <c r="AC8" s="51"/>
      <c r="AD8" s="51"/>
      <c r="AE8" s="51"/>
    </row>
    <row r="9" spans="1:32" s="770" customFormat="1" ht="39.950000000000003" customHeight="1" x14ac:dyDescent="0.2">
      <c r="A9" s="9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95"/>
      <c r="F9" s="9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11"/>
      <c r="R9" s="912"/>
      <c r="T9" s="786"/>
      <c r="U9" s="976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95"/>
      <c r="F10" s="9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6"/>
      <c r="R10" s="987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5"/>
      <c r="R11" s="916"/>
      <c r="U11" s="24" t="s">
        <v>27</v>
      </c>
      <c r="V11" s="1116" t="s">
        <v>28</v>
      </c>
      <c r="W11" s="912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9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6"/>
      <c r="R12" s="839"/>
      <c r="S12" s="23"/>
      <c r="U12" s="24"/>
      <c r="V12" s="814"/>
      <c r="W12" s="786"/>
      <c r="AB12" s="51"/>
      <c r="AC12" s="51"/>
      <c r="AD12" s="51"/>
      <c r="AE12" s="51"/>
    </row>
    <row r="13" spans="1:32" s="770" customFormat="1" ht="23.25" customHeight="1" x14ac:dyDescent="0.2">
      <c r="A13" s="969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6"/>
      <c r="R13" s="9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9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9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59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3" t="s">
        <v>38</v>
      </c>
      <c r="D17" s="826" t="s">
        <v>39</v>
      </c>
      <c r="E17" s="891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90"/>
      <c r="R17" s="890"/>
      <c r="S17" s="890"/>
      <c r="T17" s="891"/>
      <c r="U17" s="1201" t="s">
        <v>51</v>
      </c>
      <c r="V17" s="812"/>
      <c r="W17" s="826" t="s">
        <v>52</v>
      </c>
      <c r="X17" s="826" t="s">
        <v>53</v>
      </c>
      <c r="Y17" s="1202" t="s">
        <v>54</v>
      </c>
      <c r="Z17" s="1069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2"/>
      <c r="E18" s="894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7"/>
      <c r="X18" s="827"/>
      <c r="Y18" s="1203"/>
      <c r="Z18" s="1070"/>
      <c r="AA18" s="1058"/>
      <c r="AB18" s="1058"/>
      <c r="AC18" s="1058"/>
      <c r="AD18" s="1157"/>
      <c r="AE18" s="1158"/>
      <c r="AF18" s="1159"/>
      <c r="AG18" s="66"/>
      <c r="BD18" s="65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8"/>
      <c r="AB19" s="48"/>
      <c r="AC19" s="48"/>
    </row>
    <row r="20" spans="1:68" ht="16.5" hidden="1" customHeight="1" x14ac:dyDescent="0.25">
      <c r="A20" s="804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9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8"/>
      <c r="AB46" s="48"/>
      <c r="AC46" s="48"/>
    </row>
    <row r="47" spans="1:68" ht="16.5" hidden="1" customHeight="1" x14ac:dyDescent="0.25">
      <c r="A47" s="804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hidden="1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50</v>
      </c>
      <c r="Y50" s="774">
        <f t="shared" si="6"/>
        <v>54</v>
      </c>
      <c r="Z50" s="36">
        <f>IFERROR(IF(Y50=0,"",ROUNDUP(Y50/H50,0)*0.02175),"")</f>
        <v>0.10874999999999999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52.222222222222221</v>
      </c>
      <c r="BN50" s="64">
        <f t="shared" si="8"/>
        <v>56.4</v>
      </c>
      <c r="BO50" s="64">
        <f t="shared" si="9"/>
        <v>8.2671957671957674E-2</v>
      </c>
      <c r="BP50" s="64">
        <f t="shared" si="10"/>
        <v>8.9285714285714274E-2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4.6296296296296298</v>
      </c>
      <c r="Y55" s="775">
        <f>IFERROR(Y49/H49,"0")+IFERROR(Y50/H50,"0")+IFERROR(Y51/H51,"0")+IFERROR(Y52/H52,"0")+IFERROR(Y53/H53,"0")+IFERROR(Y54/H54,"0")</f>
        <v>5</v>
      </c>
      <c r="Z55" s="775">
        <f>IFERROR(IF(Z49="",0,Z49),"0")+IFERROR(IF(Z50="",0,Z50),"0")+IFERROR(IF(Z51="",0,Z51),"0")+IFERROR(IF(Z52="",0,Z52),"0")+IFERROR(IF(Z53="",0,Z53),"0")+IFERROR(IF(Z54="",0,Z54),"0")</f>
        <v>0.10874999999999999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50</v>
      </c>
      <c r="Y56" s="775">
        <f>IFERROR(SUM(Y49:Y54),"0")</f>
        <v>54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4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100</v>
      </c>
      <c r="Y65" s="774">
        <f t="shared" si="11"/>
        <v>108</v>
      </c>
      <c r="Z65" s="36">
        <f>IFERROR(IF(Y65=0,"",ROUNDUP(Y65/H65,0)*0.02175),"")</f>
        <v>0.21749999999999997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104.44444444444444</v>
      </c>
      <c r="BN65" s="64">
        <f t="shared" si="13"/>
        <v>112.8</v>
      </c>
      <c r="BO65" s="64">
        <f t="shared" si="14"/>
        <v>0.16534391534391535</v>
      </c>
      <c r="BP65" s="64">
        <f t="shared" si="15"/>
        <v>0.17857142857142855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81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2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9.2592592592592595</v>
      </c>
      <c r="Y73" s="775">
        <f>IFERROR(Y64/H64,"0")+IFERROR(Y65/H65,"0")+IFERROR(Y66/H66,"0")+IFERROR(Y67/H67,"0")+IFERROR(Y68/H68,"0")+IFERROR(Y69/H69,"0")+IFERROR(Y70/H70,"0")+IFERROR(Y71/H71,"0")+IFERROR(Y72/H72,"0")</f>
        <v>10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0.21749999999999997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</v>
      </c>
      <c r="Y74" s="775">
        <f>IFERROR(SUM(Y64:Y72),"0")</f>
        <v>108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5.4</v>
      </c>
      <c r="Y79" s="774">
        <f>IFERROR(IF(X79="",0,CEILING((X79/$H79),1)*$H79),"")</f>
        <v>5.4</v>
      </c>
      <c r="Z79" s="36">
        <f>IFERROR(IF(Y79=0,"",ROUNDUP(Y79/H79,0)*0.00651),"")</f>
        <v>1.302E-2</v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5.76</v>
      </c>
      <c r="BN79" s="64">
        <f>IFERROR(Y79*I79/H79,"0")</f>
        <v>5.76</v>
      </c>
      <c r="BO79" s="64">
        <f>IFERROR(1/J79*(X79/H79),"0")</f>
        <v>1.098901098901099E-2</v>
      </c>
      <c r="BP79" s="64">
        <f>IFERROR(1/J79*(Y79/H79),"0")</f>
        <v>1.098901098901099E-2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</v>
      </c>
      <c r="Y80" s="775">
        <f>IFERROR(Y76/H76,"0")+IFERROR(Y77/H77,"0")+IFERROR(Y78/H78,"0")+IFERROR(Y79/H79,"0")</f>
        <v>2</v>
      </c>
      <c r="Z80" s="775">
        <f>IFERROR(IF(Z76="",0,Z76),"0")+IFERROR(IF(Z77="",0,Z77),"0")+IFERROR(IF(Z78="",0,Z78),"0")+IFERROR(IF(Z79="",0,Z79),"0")</f>
        <v>1.302E-2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5.4</v>
      </c>
      <c r="Y81" s="775">
        <f>IFERROR(SUM(Y76:Y79),"0")</f>
        <v>5.4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0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4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15</v>
      </c>
      <c r="Y114" s="774">
        <f t="shared" ref="Y114:Y119" si="26">IFERROR(IF(X114="",0,CEILING((X114/$H114),1)*$H114),"")</f>
        <v>16.8</v>
      </c>
      <c r="Z114" s="36">
        <f>IFERROR(IF(Y114=0,"",ROUNDUP(Y114/H114,0)*0.02175),"")</f>
        <v>4.3499999999999997E-2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16.007142857142856</v>
      </c>
      <c r="BN114" s="64">
        <f t="shared" ref="BN114:BN119" si="28">IFERROR(Y114*I114/H114,"0")</f>
        <v>17.928000000000001</v>
      </c>
      <c r="BO114" s="64">
        <f t="shared" ref="BO114:BO119" si="29">IFERROR(1/J114*(X114/H114),"0")</f>
        <v>3.188775510204081E-2</v>
      </c>
      <c r="BP114" s="64">
        <f t="shared" ref="BP114:BP119" si="30">IFERROR(1/J114*(Y114/H114),"0")</f>
        <v>3.5714285714285712E-2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9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1.7857142857142856</v>
      </c>
      <c r="Y120" s="775">
        <f>IFERROR(Y114/H114,"0")+IFERROR(Y115/H115,"0")+IFERROR(Y116/H116,"0")+IFERROR(Y117/H117,"0")+IFERROR(Y118/H118,"0")+IFERROR(Y119/H119,"0")</f>
        <v>2</v>
      </c>
      <c r="Z120" s="775">
        <f>IFERROR(IF(Z114="",0,Z114),"0")+IFERROR(IF(Z115="",0,Z115),"0")+IFERROR(IF(Z116="",0,Z116),"0")+IFERROR(IF(Z117="",0,Z117),"0")+IFERROR(IF(Z118="",0,Z118),"0")+IFERROR(IF(Z119="",0,Z119),"0")</f>
        <v>4.3499999999999997E-2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15</v>
      </c>
      <c r="Y121" s="775">
        <f>IFERROR(SUM(Y114:Y119),"0")</f>
        <v>16.8</v>
      </c>
      <c r="Z121" s="37"/>
      <c r="AA121" s="776"/>
      <c r="AB121" s="776"/>
      <c r="AC121" s="776"/>
    </row>
    <row r="122" spans="1:68" ht="16.5" hidden="1" customHeight="1" x14ac:dyDescent="0.25">
      <c r="A122" s="804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hidden="1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9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hidden="1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hidden="1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2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9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4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4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8"/>
      <c r="AB187" s="48"/>
      <c r="AC187" s="48"/>
    </row>
    <row r="188" spans="1:68" ht="16.5" hidden="1" customHeight="1" x14ac:dyDescent="0.25">
      <c r="A188" s="804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4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4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hidden="1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6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4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hidden="1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4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hidden="1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4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4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4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4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4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4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4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12</v>
      </c>
      <c r="Y356" s="774">
        <f t="shared" ref="Y356:Y364" si="71">IFERROR(IF(X356="",0,CEILING((X356/$H356),1)*$H356),"")</f>
        <v>21.6</v>
      </c>
      <c r="Z356" s="36">
        <f>IFERROR(IF(Y356=0,"",ROUNDUP(Y356/H356,0)*0.02175),"")</f>
        <v>4.3499999999999997E-2</v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12.533333333333331</v>
      </c>
      <c r="BN356" s="64">
        <f t="shared" ref="BN356:BN364" si="73">IFERROR(Y356*I356/H356,"0")</f>
        <v>22.56</v>
      </c>
      <c r="BO356" s="64">
        <f t="shared" ref="BO356:BO364" si="74">IFERROR(1/J356*(X356/H356),"0")</f>
        <v>1.9841269841269837E-2</v>
      </c>
      <c r="BP356" s="64">
        <f t="shared" ref="BP356:BP364" si="75">IFERROR(1/J356*(Y356/H356),"0")</f>
        <v>3.5714285714285712E-2</v>
      </c>
    </row>
    <row r="357" spans="1:68" ht="27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130</v>
      </c>
      <c r="Y357" s="774">
        <f t="shared" si="71"/>
        <v>140.4</v>
      </c>
      <c r="Z357" s="36">
        <f>IFERROR(IF(Y357=0,"",ROUNDUP(Y357/H357,0)*0.02175),"")</f>
        <v>0.28275</v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135.77777777777774</v>
      </c>
      <c r="BN357" s="64">
        <f t="shared" si="73"/>
        <v>146.63999999999999</v>
      </c>
      <c r="BO357" s="64">
        <f t="shared" si="74"/>
        <v>0.21494708994708991</v>
      </c>
      <c r="BP357" s="64">
        <f t="shared" si="75"/>
        <v>0.23214285714285712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13.148148148148147</v>
      </c>
      <c r="Y365" s="775">
        <f>IFERROR(Y356/H356,"0")+IFERROR(Y357/H357,"0")+IFERROR(Y358/H358,"0")+IFERROR(Y359/H359,"0")+IFERROR(Y360/H360,"0")+IFERROR(Y361/H361,"0")+IFERROR(Y362/H362,"0")+IFERROR(Y363/H363,"0")+IFERROR(Y364/H364,"0")</f>
        <v>15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0.32624999999999998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142</v>
      </c>
      <c r="Y366" s="775">
        <f>IFERROR(SUM(Y356:Y364),"0")</f>
        <v>162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20</v>
      </c>
      <c r="Y368" s="774">
        <f>IFERROR(IF(X368="",0,CEILING((X368/$H368),1)*$H368),"")</f>
        <v>21</v>
      </c>
      <c r="Z368" s="36">
        <f>IFERROR(IF(Y368=0,"",ROUNDUP(Y368/H368,0)*0.00753),"")</f>
        <v>3.7650000000000003E-2</v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21.238095238095237</v>
      </c>
      <c r="BN368" s="64">
        <f>IFERROR(Y368*I368/H368,"0")</f>
        <v>22.299999999999997</v>
      </c>
      <c r="BO368" s="64">
        <f>IFERROR(1/J368*(X368/H368),"0")</f>
        <v>3.0525030525030524E-2</v>
      </c>
      <c r="BP368" s="64">
        <f>IFERROR(1/J368*(Y368/H368),"0")</f>
        <v>3.2051282051282048E-2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4.7619047619047619</v>
      </c>
      <c r="Y372" s="775">
        <f>IFERROR(Y368/H368,"0")+IFERROR(Y369/H369,"0")+IFERROR(Y370/H370,"0")+IFERROR(Y371/H371,"0")</f>
        <v>5</v>
      </c>
      <c r="Z372" s="775">
        <f>IFERROR(IF(Z368="",0,Z368),"0")+IFERROR(IF(Z369="",0,Z369),"0")+IFERROR(IF(Z370="",0,Z370),"0")+IFERROR(IF(Z371="",0,Z371),"0")</f>
        <v>3.7650000000000003E-2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20</v>
      </c>
      <c r="Y373" s="775">
        <f>IFERROR(SUM(Y368:Y371),"0")</f>
        <v>21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120</v>
      </c>
      <c r="Y375" s="774">
        <f t="shared" ref="Y375:Y380" si="76">IFERROR(IF(X375="",0,CEILING((X375/$H375),1)*$H375),"")</f>
        <v>124.8</v>
      </c>
      <c r="Z375" s="36">
        <f>IFERROR(IF(Y375=0,"",ROUNDUP(Y375/H375,0)*0.02175),"")</f>
        <v>0.34799999999999998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128.5846153846154</v>
      </c>
      <c r="BN375" s="64">
        <f t="shared" ref="BN375:BN380" si="78">IFERROR(Y375*I375/H375,"0")</f>
        <v>133.72800000000001</v>
      </c>
      <c r="BO375" s="64">
        <f t="shared" ref="BO375:BO380" si="79">IFERROR(1/J375*(X375/H375),"0")</f>
        <v>0.27472527472527469</v>
      </c>
      <c r="BP375" s="64">
        <f t="shared" ref="BP375:BP380" si="80">IFERROR(1/J375*(Y375/H375),"0")</f>
        <v>0.2857142857142857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15.384615384615385</v>
      </c>
      <c r="Y381" s="775">
        <f>IFERROR(Y375/H375,"0")+IFERROR(Y376/H376,"0")+IFERROR(Y377/H377,"0")+IFERROR(Y378/H378,"0")+IFERROR(Y379/H379,"0")+IFERROR(Y380/H380,"0")</f>
        <v>16</v>
      </c>
      <c r="Z381" s="775">
        <f>IFERROR(IF(Z375="",0,Z375),"0")+IFERROR(IF(Z376="",0,Z376),"0")+IFERROR(IF(Z377="",0,Z377),"0")+IFERROR(IF(Z378="",0,Z378),"0")+IFERROR(IF(Z379="",0,Z379),"0")+IFERROR(IF(Z380="",0,Z380),"0")</f>
        <v>0.34799999999999998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120</v>
      </c>
      <c r="Y382" s="775">
        <f>IFERROR(SUM(Y375:Y380),"0")</f>
        <v>124.8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80</v>
      </c>
      <c r="Y385" s="774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85.784615384615407</v>
      </c>
      <c r="BN385" s="64">
        <f>IFERROR(Y385*I385/H385,"0")</f>
        <v>92.004000000000005</v>
      </c>
      <c r="BO385" s="64">
        <f>IFERROR(1/J385*(X385/H385),"0")</f>
        <v>0.18315018315018317</v>
      </c>
      <c r="BP385" s="64">
        <f>IFERROR(1/J385*(Y385/H385),"0")</f>
        <v>0.19642857142857142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10.256410256410257</v>
      </c>
      <c r="Y387" s="775">
        <f>IFERROR(Y384/H384,"0")+IFERROR(Y385/H385,"0")+IFERROR(Y386/H386,"0")</f>
        <v>11</v>
      </c>
      <c r="Z387" s="775">
        <f>IFERROR(IF(Z384="",0,Z384),"0")+IFERROR(IF(Z385="",0,Z385),"0")+IFERROR(IF(Z386="",0,Z386),"0")</f>
        <v>0.23924999999999999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80</v>
      </c>
      <c r="Y388" s="775">
        <f>IFERROR(SUM(Y384:Y386),"0")</f>
        <v>85.8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4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2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4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8"/>
      <c r="AB413" s="48"/>
      <c r="AC413" s="48"/>
    </row>
    <row r="414" spans="1:68" ht="16.5" hidden="1" customHeight="1" x14ac:dyDescent="0.25">
      <c r="A414" s="804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30</v>
      </c>
      <c r="Y419" s="774">
        <f t="shared" si="81"/>
        <v>30</v>
      </c>
      <c r="Z419" s="36">
        <f>IFERROR(IF(Y419=0,"",ROUNDUP(Y419/H419,0)*0.02175),"")</f>
        <v>4.3499999999999997E-2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30.96</v>
      </c>
      <c r="BN419" s="64">
        <f t="shared" si="83"/>
        <v>30.96</v>
      </c>
      <c r="BO419" s="64">
        <f t="shared" si="84"/>
        <v>4.1666666666666664E-2</v>
      </c>
      <c r="BP419" s="64">
        <f t="shared" si="85"/>
        <v>4.1666666666666664E-2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4.3499999999999997E-2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30</v>
      </c>
      <c r="Y428" s="775">
        <f>IFERROR(SUM(Y416:Y426),"0")</f>
        <v>30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95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4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4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hidden="1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2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8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54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30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8"/>
      <c r="AB472" s="48"/>
      <c r="AC472" s="48"/>
    </row>
    <row r="473" spans="1:68" ht="16.5" hidden="1" customHeight="1" x14ac:dyDescent="0.25">
      <c r="A473" s="804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hidden="1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880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42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2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4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2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4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hidden="1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7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8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4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4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8"/>
      <c r="AB551" s="48"/>
      <c r="AC551" s="48"/>
    </row>
    <row r="552" spans="1:68" ht="16.5" hidden="1" customHeight="1" x14ac:dyDescent="0.25">
      <c r="A552" s="804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12</v>
      </c>
      <c r="Y557" s="774">
        <f t="shared" si="103"/>
        <v>15.84</v>
      </c>
      <c r="Z557" s="36">
        <f t="shared" si="104"/>
        <v>3.5880000000000002E-2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12.818181818181817</v>
      </c>
      <c r="BN557" s="64">
        <f t="shared" si="106"/>
        <v>16.919999999999998</v>
      </c>
      <c r="BO557" s="64">
        <f t="shared" si="107"/>
        <v>2.1853146853146852E-2</v>
      </c>
      <c r="BP557" s="64">
        <f t="shared" si="108"/>
        <v>2.8846153846153848E-2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2.2727272727272725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3.5880000000000002E-2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12</v>
      </c>
      <c r="Y566" s="775">
        <f>IFERROR(SUM(Y554:Y564),"0")</f>
        <v>15.84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9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5</v>
      </c>
      <c r="Y574" s="774">
        <f t="shared" ref="Y574:Y582" si="109">IFERROR(IF(X574="",0,CEILING((X574/$H574),1)*$H574),"")</f>
        <v>5.28</v>
      </c>
      <c r="Z574" s="36">
        <f>IFERROR(IF(Y574=0,"",ROUNDUP(Y574/H574,0)*0.01196),"")</f>
        <v>1.196E-2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5.3409090909090908</v>
      </c>
      <c r="BN574" s="64">
        <f t="shared" ref="BN574:BN582" si="111">IFERROR(Y574*I574/H574,"0")</f>
        <v>5.64</v>
      </c>
      <c r="BO574" s="64">
        <f t="shared" ref="BO574:BO582" si="112">IFERROR(1/J574*(X574/H574),"0")</f>
        <v>9.1054778554778559E-3</v>
      </c>
      <c r="BP574" s="64">
        <f t="shared" ref="BP574:BP582" si="113">IFERROR(1/J574*(Y574/H574),"0")</f>
        <v>9.6153846153846159E-3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4</v>
      </c>
      <c r="Y575" s="774">
        <f t="shared" si="109"/>
        <v>5.28</v>
      </c>
      <c r="Z575" s="36">
        <f>IFERROR(IF(Y575=0,"",ROUNDUP(Y575/H575,0)*0.01196),"")</f>
        <v>1.196E-2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4.2727272727272725</v>
      </c>
      <c r="BN575" s="64">
        <f t="shared" si="111"/>
        <v>5.64</v>
      </c>
      <c r="BO575" s="64">
        <f t="shared" si="112"/>
        <v>7.2843822843822849E-3</v>
      </c>
      <c r="BP575" s="64">
        <f t="shared" si="113"/>
        <v>9.6153846153846159E-3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5</v>
      </c>
      <c r="Y576" s="774">
        <f t="shared" si="109"/>
        <v>5.28</v>
      </c>
      <c r="Z576" s="36">
        <f>IFERROR(IF(Y576=0,"",ROUNDUP(Y576/H576,0)*0.01196),"")</f>
        <v>1.196E-2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5.3409090909090908</v>
      </c>
      <c r="BN576" s="64">
        <f t="shared" si="111"/>
        <v>5.64</v>
      </c>
      <c r="BO576" s="64">
        <f t="shared" si="112"/>
        <v>9.1054778554778559E-3</v>
      </c>
      <c r="BP576" s="64">
        <f t="shared" si="113"/>
        <v>9.6153846153846159E-3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2.6515151515151514</v>
      </c>
      <c r="Y583" s="775">
        <f>IFERROR(Y574/H574,"0")+IFERROR(Y575/H575,"0")+IFERROR(Y576/H576,"0")+IFERROR(Y577/H577,"0")+IFERROR(Y578/H578,"0")+IFERROR(Y579/H579,"0")+IFERROR(Y580/H580,"0")+IFERROR(Y581/H581,"0")+IFERROR(Y582/H582,"0")</f>
        <v>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3.5880000000000002E-2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14</v>
      </c>
      <c r="Y584" s="775">
        <f>IFERROR(SUM(Y574:Y582),"0")</f>
        <v>15.84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9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8"/>
      <c r="AB596" s="48"/>
      <c r="AC596" s="48"/>
    </row>
    <row r="597" spans="1:68" ht="16.5" hidden="1" customHeight="1" x14ac:dyDescent="0.25">
      <c r="A597" s="804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196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2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23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5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28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68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1004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3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4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43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20</v>
      </c>
      <c r="Y617" s="774">
        <f t="shared" si="119"/>
        <v>21</v>
      </c>
      <c r="Z617" s="36">
        <f>IFERROR(IF(Y617=0,"",ROUNDUP(Y617/H617,0)*0.00753),"")</f>
        <v>3.7650000000000003E-2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21.238095238095237</v>
      </c>
      <c r="BN617" s="64">
        <f t="shared" si="121"/>
        <v>22.299999999999997</v>
      </c>
      <c r="BO617" s="64">
        <f t="shared" si="122"/>
        <v>3.0525030525030524E-2</v>
      </c>
      <c r="BP617" s="64">
        <f t="shared" si="123"/>
        <v>3.2051282051282048E-2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7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8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1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2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4.7619047619047619</v>
      </c>
      <c r="Y623" s="775">
        <f>IFERROR(Y616/H616,"0")+IFERROR(Y617/H617,"0")+IFERROR(Y618/H618,"0")+IFERROR(Y619/H619,"0")+IFERROR(Y620/H620,"0")+IFERROR(Y621/H621,"0")+IFERROR(Y622/H622,"0")</f>
        <v>5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3.7650000000000003E-2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20</v>
      </c>
      <c r="Y624" s="775">
        <f>IFERROR(SUM(Y616:Y622),"0")</f>
        <v>21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5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21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3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9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9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55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hidden="1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5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8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31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31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4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4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198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88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6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6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608.4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660.48000000000013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6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642.32306915306924</v>
      </c>
      <c r="Y662" s="775">
        <f>IFERROR(SUM(BN22:BN658),"0")</f>
        <v>697.21999999999991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6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</v>
      </c>
      <c r="Y663" s="38">
        <f>ROUNDUP(SUM(BP22:BP658),0)</f>
        <v>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6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692.32306915306924</v>
      </c>
      <c r="Y664" s="775">
        <f>GrossWeightTotalR+PalletQtyTotalR*25</f>
        <v>747.21999999999991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6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72.911828911828906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79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6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1.4868299999999997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8" t="s">
        <v>116</v>
      </c>
      <c r="D668" s="886"/>
      <c r="E668" s="886"/>
      <c r="F668" s="886"/>
      <c r="G668" s="886"/>
      <c r="H668" s="809"/>
      <c r="I668" s="798" t="s">
        <v>329</v>
      </c>
      <c r="J668" s="886"/>
      <c r="K668" s="886"/>
      <c r="L668" s="886"/>
      <c r="M668" s="886"/>
      <c r="N668" s="886"/>
      <c r="O668" s="886"/>
      <c r="P668" s="886"/>
      <c r="Q668" s="886"/>
      <c r="R668" s="886"/>
      <c r="S668" s="886"/>
      <c r="T668" s="886"/>
      <c r="U668" s="886"/>
      <c r="V668" s="809"/>
      <c r="W668" s="798" t="s">
        <v>660</v>
      </c>
      <c r="X668" s="809"/>
      <c r="Y668" s="798" t="s">
        <v>749</v>
      </c>
      <c r="Z668" s="886"/>
      <c r="AA668" s="886"/>
      <c r="AB668" s="809"/>
      <c r="AC668" s="765" t="s">
        <v>859</v>
      </c>
      <c r="AD668" s="798" t="s">
        <v>927</v>
      </c>
      <c r="AE668" s="809"/>
      <c r="AF668" s="767"/>
    </row>
    <row r="669" spans="1:68" ht="14.25" customHeight="1" thickTop="1" x14ac:dyDescent="0.2">
      <c r="A669" s="850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67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67"/>
    </row>
    <row r="670" spans="1:68" ht="13.5" customHeight="1" thickBot="1" x14ac:dyDescent="0.25">
      <c r="A670" s="851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67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54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113.4</v>
      </c>
      <c r="E671" s="46">
        <f>IFERROR(Y108*1,"0")+IFERROR(Y109*1,"0")+IFERROR(Y110*1,"0")+IFERROR(Y114*1,"0")+IFERROR(Y115*1,"0")+IFERROR(Y116*1,"0")+IFERROR(Y117*1,"0")+IFERROR(Y118*1,"0")+IFERROR(Y119*1,"0")</f>
        <v>16.8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393.6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31.680000000000003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21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79"/>
        <filter val="10,26"/>
        <filter val="100,00"/>
        <filter val="12,00"/>
        <filter val="120,00"/>
        <filter val="13,15"/>
        <filter val="130,00"/>
        <filter val="14,00"/>
        <filter val="142,00"/>
        <filter val="15,00"/>
        <filter val="15,38"/>
        <filter val="2"/>
        <filter val="2,00"/>
        <filter val="2,27"/>
        <filter val="2,65"/>
        <filter val="20,00"/>
        <filter val="30,00"/>
        <filter val="4,00"/>
        <filter val="4,63"/>
        <filter val="4,76"/>
        <filter val="5,00"/>
        <filter val="5,40"/>
        <filter val="50,00"/>
        <filter val="608,40"/>
        <filter val="642,32"/>
        <filter val="692,32"/>
        <filter val="72,91"/>
        <filter val="80,00"/>
        <filter val="9,26"/>
      </filters>
    </filterColumn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2024-12-10T11:02:52Z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