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E819C0-1822-42E3-A0AB-DBE18C228B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BP522" i="1" s="1"/>
  <c r="P522" i="1"/>
  <c r="BO521" i="1"/>
  <c r="BM521" i="1"/>
  <c r="Y521" i="1"/>
  <c r="X519" i="1"/>
  <c r="X518" i="1"/>
  <c r="BO517" i="1"/>
  <c r="BM517" i="1"/>
  <c r="Y517" i="1"/>
  <c r="Y519" i="1" s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Y508" i="1" s="1"/>
  <c r="P506" i="1"/>
  <c r="X504" i="1"/>
  <c r="X503" i="1"/>
  <c r="BO502" i="1"/>
  <c r="BM502" i="1"/>
  <c r="Y502" i="1"/>
  <c r="BP502" i="1" s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X477" i="1"/>
  <c r="X476" i="1"/>
  <c r="BO475" i="1"/>
  <c r="BM475" i="1"/>
  <c r="Y475" i="1"/>
  <c r="Y476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Y388" i="1" s="1"/>
  <c r="P384" i="1"/>
  <c r="X382" i="1"/>
  <c r="X381" i="1"/>
  <c r="BO380" i="1"/>
  <c r="BM380" i="1"/>
  <c r="Y380" i="1"/>
  <c r="Z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Y172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6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F671" i="1" s="1"/>
  <c r="P124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73" i="1" s="1"/>
  <c r="P65" i="1"/>
  <c r="BP64" i="1"/>
  <c r="BO64" i="1"/>
  <c r="BN64" i="1"/>
  <c r="BM64" i="1"/>
  <c r="Z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P26" i="1"/>
  <c r="X24" i="1"/>
  <c r="X661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58" i="1" l="1"/>
  <c r="BN358" i="1"/>
  <c r="Z358" i="1"/>
  <c r="BP418" i="1"/>
  <c r="BN418" i="1"/>
  <c r="Z418" i="1"/>
  <c r="BP446" i="1"/>
  <c r="BN446" i="1"/>
  <c r="Z446" i="1"/>
  <c r="BP461" i="1"/>
  <c r="BN461" i="1"/>
  <c r="Z461" i="1"/>
  <c r="BP493" i="1"/>
  <c r="BN493" i="1"/>
  <c r="Z493" i="1"/>
  <c r="BP511" i="1"/>
  <c r="BN511" i="1"/>
  <c r="Z511" i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5" i="1"/>
  <c r="Z28" i="1"/>
  <c r="BN28" i="1"/>
  <c r="Z29" i="1"/>
  <c r="BN29" i="1"/>
  <c r="Z30" i="1"/>
  <c r="BN30" i="1"/>
  <c r="Z33" i="1"/>
  <c r="BN33" i="1"/>
  <c r="Z53" i="1"/>
  <c r="BN53" i="1"/>
  <c r="Z68" i="1"/>
  <c r="BN68" i="1"/>
  <c r="Z78" i="1"/>
  <c r="BN78" i="1"/>
  <c r="Z92" i="1"/>
  <c r="BN92" i="1"/>
  <c r="Y99" i="1"/>
  <c r="Z109" i="1"/>
  <c r="BN109" i="1"/>
  <c r="Y121" i="1"/>
  <c r="Z127" i="1"/>
  <c r="BN127" i="1"/>
  <c r="Z141" i="1"/>
  <c r="BN141" i="1"/>
  <c r="Z156" i="1"/>
  <c r="BN156" i="1"/>
  <c r="Z179" i="1"/>
  <c r="BN179" i="1"/>
  <c r="Z199" i="1"/>
  <c r="BN199" i="1"/>
  <c r="Z216" i="1"/>
  <c r="BN216" i="1"/>
  <c r="Z228" i="1"/>
  <c r="BN228" i="1"/>
  <c r="Z236" i="1"/>
  <c r="BN236" i="1"/>
  <c r="Y247" i="1"/>
  <c r="Z253" i="1"/>
  <c r="BN253" i="1"/>
  <c r="Z264" i="1"/>
  <c r="BN264" i="1"/>
  <c r="Z274" i="1"/>
  <c r="Z275" i="1" s="1"/>
  <c r="BN274" i="1"/>
  <c r="BP274" i="1"/>
  <c r="Y275" i="1"/>
  <c r="Z279" i="1"/>
  <c r="BN279" i="1"/>
  <c r="Z287" i="1"/>
  <c r="BN287" i="1"/>
  <c r="BP310" i="1"/>
  <c r="BN310" i="1"/>
  <c r="Z310" i="1"/>
  <c r="BP368" i="1"/>
  <c r="BN368" i="1"/>
  <c r="Z368" i="1"/>
  <c r="BP397" i="1"/>
  <c r="BN397" i="1"/>
  <c r="Z397" i="1"/>
  <c r="BP426" i="1"/>
  <c r="BN426" i="1"/>
  <c r="Z426" i="1"/>
  <c r="BP456" i="1"/>
  <c r="BN456" i="1"/>
  <c r="Z456" i="1"/>
  <c r="BP462" i="1"/>
  <c r="BN462" i="1"/>
  <c r="Z462" i="1"/>
  <c r="BP498" i="1"/>
  <c r="BN498" i="1"/>
  <c r="Z498" i="1"/>
  <c r="BP521" i="1"/>
  <c r="BN521" i="1"/>
  <c r="Z521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Y373" i="1"/>
  <c r="Y400" i="1"/>
  <c r="Y514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0" i="1"/>
  <c r="BN70" i="1"/>
  <c r="Z76" i="1"/>
  <c r="BN76" i="1"/>
  <c r="Y81" i="1"/>
  <c r="Z84" i="1"/>
  <c r="BN84" i="1"/>
  <c r="Z88" i="1"/>
  <c r="BN88" i="1"/>
  <c r="Y98" i="1"/>
  <c r="Z94" i="1"/>
  <c r="BN94" i="1"/>
  <c r="Z102" i="1"/>
  <c r="BN102" i="1"/>
  <c r="E671" i="1"/>
  <c r="Z115" i="1"/>
  <c r="BN115" i="1"/>
  <c r="Z125" i="1"/>
  <c r="BN125" i="1"/>
  <c r="Z133" i="1"/>
  <c r="BN133" i="1"/>
  <c r="Z139" i="1"/>
  <c r="BN139" i="1"/>
  <c r="BP139" i="1"/>
  <c r="Y146" i="1"/>
  <c r="Z143" i="1"/>
  <c r="BN143" i="1"/>
  <c r="Z149" i="1"/>
  <c r="BN149" i="1"/>
  <c r="BP149" i="1"/>
  <c r="Y152" i="1"/>
  <c r="G671" i="1"/>
  <c r="Z160" i="1"/>
  <c r="BN160" i="1"/>
  <c r="BP160" i="1"/>
  <c r="Y163" i="1"/>
  <c r="Z171" i="1"/>
  <c r="Z172" i="1" s="1"/>
  <c r="BN171" i="1"/>
  <c r="BP171" i="1"/>
  <c r="Z175" i="1"/>
  <c r="BN175" i="1"/>
  <c r="BP175" i="1"/>
  <c r="Y180" i="1"/>
  <c r="BP177" i="1"/>
  <c r="BN177" i="1"/>
  <c r="Z177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K671" i="1"/>
  <c r="BP251" i="1"/>
  <c r="BN251" i="1"/>
  <c r="Z251" i="1"/>
  <c r="BP262" i="1"/>
  <c r="BN262" i="1"/>
  <c r="Z262" i="1"/>
  <c r="BP270" i="1"/>
  <c r="BN270" i="1"/>
  <c r="Z270" i="1"/>
  <c r="Y185" i="1"/>
  <c r="BP183" i="1"/>
  <c r="BN183" i="1"/>
  <c r="Z183" i="1"/>
  <c r="BP201" i="1"/>
  <c r="BN201" i="1"/>
  <c r="Z201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Y394" i="1"/>
  <c r="BP485" i="1"/>
  <c r="BN485" i="1"/>
  <c r="Z485" i="1"/>
  <c r="BP491" i="1"/>
  <c r="BN491" i="1"/>
  <c r="Z491" i="1"/>
  <c r="BP496" i="1"/>
  <c r="BN496" i="1"/>
  <c r="Z496" i="1"/>
  <c r="BP507" i="1"/>
  <c r="BN507" i="1"/>
  <c r="Z507" i="1"/>
  <c r="BP526" i="1"/>
  <c r="BN526" i="1"/>
  <c r="Z526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186" i="1"/>
  <c r="I671" i="1"/>
  <c r="Y202" i="1"/>
  <c r="Y225" i="1"/>
  <c r="Y239" i="1"/>
  <c r="Z281" i="1"/>
  <c r="BN281" i="1"/>
  <c r="Z285" i="1"/>
  <c r="BN285" i="1"/>
  <c r="Z299" i="1"/>
  <c r="BN299" i="1"/>
  <c r="Q671" i="1"/>
  <c r="Z308" i="1"/>
  <c r="BN308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BP336" i="1"/>
  <c r="Y339" i="1"/>
  <c r="T671" i="1"/>
  <c r="Z351" i="1"/>
  <c r="Z352" i="1" s="1"/>
  <c r="BN351" i="1"/>
  <c r="BP351" i="1"/>
  <c r="Y352" i="1"/>
  <c r="Z356" i="1"/>
  <c r="BN356" i="1"/>
  <c r="Z360" i="1"/>
  <c r="BN360" i="1"/>
  <c r="Z364" i="1"/>
  <c r="BN364" i="1"/>
  <c r="Y372" i="1"/>
  <c r="Z370" i="1"/>
  <c r="BN370" i="1"/>
  <c r="Y381" i="1"/>
  <c r="Z378" i="1"/>
  <c r="BN378" i="1"/>
  <c r="Z385" i="1"/>
  <c r="BN385" i="1"/>
  <c r="Z390" i="1"/>
  <c r="BN390" i="1"/>
  <c r="BP390" i="1"/>
  <c r="Z391" i="1"/>
  <c r="BN391" i="1"/>
  <c r="Z399" i="1"/>
  <c r="BN399" i="1"/>
  <c r="V671" i="1"/>
  <c r="Y412" i="1"/>
  <c r="Z410" i="1"/>
  <c r="BN410" i="1"/>
  <c r="Y411" i="1"/>
  <c r="Z416" i="1"/>
  <c r="BN416" i="1"/>
  <c r="Y427" i="1"/>
  <c r="Z420" i="1"/>
  <c r="BN420" i="1"/>
  <c r="Z424" i="1"/>
  <c r="BN424" i="1"/>
  <c r="Z430" i="1"/>
  <c r="BN430" i="1"/>
  <c r="BP430" i="1"/>
  <c r="Z435" i="1"/>
  <c r="Z437" i="1" s="1"/>
  <c r="BN435" i="1"/>
  <c r="BP435" i="1"/>
  <c r="Z436" i="1"/>
  <c r="BN436" i="1"/>
  <c r="Y437" i="1"/>
  <c r="Z448" i="1"/>
  <c r="BN448" i="1"/>
  <c r="Z452" i="1"/>
  <c r="BN452" i="1"/>
  <c r="Y458" i="1"/>
  <c r="Y466" i="1"/>
  <c r="Z464" i="1"/>
  <c r="BN464" i="1"/>
  <c r="Z469" i="1"/>
  <c r="Z470" i="1" s="1"/>
  <c r="BN469" i="1"/>
  <c r="BP469" i="1"/>
  <c r="Y470" i="1"/>
  <c r="Z475" i="1"/>
  <c r="Z476" i="1" s="1"/>
  <c r="BN475" i="1"/>
  <c r="BP475" i="1"/>
  <c r="BP488" i="1"/>
  <c r="BN488" i="1"/>
  <c r="Z488" i="1"/>
  <c r="BP495" i="1"/>
  <c r="BN495" i="1"/>
  <c r="Z495" i="1"/>
  <c r="BP500" i="1"/>
  <c r="BN500" i="1"/>
  <c r="Z500" i="1"/>
  <c r="BP523" i="1"/>
  <c r="BN523" i="1"/>
  <c r="Z523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Z641" i="1" s="1"/>
  <c r="BP639" i="1"/>
  <c r="BN639" i="1"/>
  <c r="Z639" i="1"/>
  <c r="Y504" i="1"/>
  <c r="Y513" i="1"/>
  <c r="Y529" i="1"/>
  <c r="Y566" i="1"/>
  <c r="Y590" i="1"/>
  <c r="H9" i="1"/>
  <c r="A10" i="1"/>
  <c r="B671" i="1"/>
  <c r="X662" i="1"/>
  <c r="X663" i="1"/>
  <c r="Y24" i="1"/>
  <c r="Z27" i="1"/>
  <c r="BN27" i="1"/>
  <c r="Z31" i="1"/>
  <c r="BN31" i="1"/>
  <c r="Z32" i="1"/>
  <c r="BN32" i="1"/>
  <c r="Z34" i="1"/>
  <c r="BN34" i="1"/>
  <c r="Y37" i="1"/>
  <c r="C671" i="1"/>
  <c r="Z50" i="1"/>
  <c r="BN50" i="1"/>
  <c r="BP50" i="1"/>
  <c r="Z52" i="1"/>
  <c r="BN52" i="1"/>
  <c r="Z54" i="1"/>
  <c r="BN54" i="1"/>
  <c r="Y55" i="1"/>
  <c r="Z58" i="1"/>
  <c r="BN58" i="1"/>
  <c r="BP58" i="1"/>
  <c r="Y61" i="1"/>
  <c r="D671" i="1"/>
  <c r="Y74" i="1"/>
  <c r="Z65" i="1"/>
  <c r="BN65" i="1"/>
  <c r="BP65" i="1"/>
  <c r="Z67" i="1"/>
  <c r="BN67" i="1"/>
  <c r="BP71" i="1"/>
  <c r="BN71" i="1"/>
  <c r="Z71" i="1"/>
  <c r="Y80" i="1"/>
  <c r="BP79" i="1"/>
  <c r="BN79" i="1"/>
  <c r="Z79" i="1"/>
  <c r="Y90" i="1"/>
  <c r="BP83" i="1"/>
  <c r="BN83" i="1"/>
  <c r="Z83" i="1"/>
  <c r="BP87" i="1"/>
  <c r="BN87" i="1"/>
  <c r="Z87" i="1"/>
  <c r="F9" i="1"/>
  <c r="J9" i="1"/>
  <c r="BP69" i="1"/>
  <c r="BN69" i="1"/>
  <c r="Z69" i="1"/>
  <c r="BP77" i="1"/>
  <c r="BN77" i="1"/>
  <c r="Z77" i="1"/>
  <c r="BP85" i="1"/>
  <c r="BN85" i="1"/>
  <c r="Z85" i="1"/>
  <c r="Y89" i="1"/>
  <c r="Z93" i="1"/>
  <c r="Z98" i="1" s="1"/>
  <c r="BN93" i="1"/>
  <c r="BP93" i="1"/>
  <c r="Z95" i="1"/>
  <c r="BN95" i="1"/>
  <c r="Z97" i="1"/>
  <c r="BN97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37" i="1"/>
  <c r="Z140" i="1"/>
  <c r="BN140" i="1"/>
  <c r="BP140" i="1"/>
  <c r="Z142" i="1"/>
  <c r="BN142" i="1"/>
  <c r="Z144" i="1"/>
  <c r="BN144" i="1"/>
  <c r="Z150" i="1"/>
  <c r="Z151" i="1" s="1"/>
  <c r="BN150" i="1"/>
  <c r="BP150" i="1"/>
  <c r="Z155" i="1"/>
  <c r="Z157" i="1" s="1"/>
  <c r="BN155" i="1"/>
  <c r="BP155" i="1"/>
  <c r="Y158" i="1"/>
  <c r="Z161" i="1"/>
  <c r="BN161" i="1"/>
  <c r="BP161" i="1"/>
  <c r="Z165" i="1"/>
  <c r="Z167" i="1" s="1"/>
  <c r="BN165" i="1"/>
  <c r="BP165" i="1"/>
  <c r="Y168" i="1"/>
  <c r="H67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71" i="1"/>
  <c r="Z207" i="1"/>
  <c r="Z208" i="1" s="1"/>
  <c r="BN207" i="1"/>
  <c r="BP207" i="1"/>
  <c r="Y208" i="1"/>
  <c r="Z211" i="1"/>
  <c r="Z213" i="1" s="1"/>
  <c r="BN211" i="1"/>
  <c r="BP211" i="1"/>
  <c r="Y214" i="1"/>
  <c r="Z217" i="1"/>
  <c r="BN217" i="1"/>
  <c r="Z219" i="1"/>
  <c r="BN219" i="1"/>
  <c r="Z221" i="1"/>
  <c r="BN221" i="1"/>
  <c r="Z223" i="1"/>
  <c r="BN223" i="1"/>
  <c r="Y224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BN263" i="1"/>
  <c r="Z265" i="1"/>
  <c r="BN265" i="1"/>
  <c r="Z267" i="1"/>
  <c r="BN267" i="1"/>
  <c r="Z269" i="1"/>
  <c r="BN269" i="1"/>
  <c r="Y272" i="1"/>
  <c r="M671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1" i="1"/>
  <c r="Z357" i="1"/>
  <c r="BN357" i="1"/>
  <c r="Z359" i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BN375" i="1"/>
  <c r="BP375" i="1"/>
  <c r="Z377" i="1"/>
  <c r="BN377" i="1"/>
  <c r="Z379" i="1"/>
  <c r="BN379" i="1"/>
  <c r="BP380" i="1"/>
  <c r="BN380" i="1"/>
  <c r="BP386" i="1"/>
  <c r="BN386" i="1"/>
  <c r="Z386" i="1"/>
  <c r="BP392" i="1"/>
  <c r="BN392" i="1"/>
  <c r="Z392" i="1"/>
  <c r="Y401" i="1"/>
  <c r="BP409" i="1"/>
  <c r="BN409" i="1"/>
  <c r="Z409" i="1"/>
  <c r="Z411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41" i="1"/>
  <c r="BP440" i="1"/>
  <c r="BN440" i="1"/>
  <c r="Z440" i="1"/>
  <c r="Z441" i="1" s="1"/>
  <c r="Y442" i="1"/>
  <c r="X671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7" i="1"/>
  <c r="BP463" i="1"/>
  <c r="BN463" i="1"/>
  <c r="Z463" i="1"/>
  <c r="Y112" i="1"/>
  <c r="Y130" i="1"/>
  <c r="Y157" i="1"/>
  <c r="Y192" i="1"/>
  <c r="Y258" i="1"/>
  <c r="Y271" i="1"/>
  <c r="Y290" i="1"/>
  <c r="Y295" i="1"/>
  <c r="Y302" i="1"/>
  <c r="Y311" i="1"/>
  <c r="Y344" i="1"/>
  <c r="Y365" i="1"/>
  <c r="Y382" i="1"/>
  <c r="Y387" i="1"/>
  <c r="BP384" i="1"/>
  <c r="BN384" i="1"/>
  <c r="Z384" i="1"/>
  <c r="Z387" i="1" s="1"/>
  <c r="BP398" i="1"/>
  <c r="BN398" i="1"/>
  <c r="Z398" i="1"/>
  <c r="BP417" i="1"/>
  <c r="BN417" i="1"/>
  <c r="Z417" i="1"/>
  <c r="BP421" i="1"/>
  <c r="BN421" i="1"/>
  <c r="Z421" i="1"/>
  <c r="BP425" i="1"/>
  <c r="BN425" i="1"/>
  <c r="Z425" i="1"/>
  <c r="BP447" i="1"/>
  <c r="BN447" i="1"/>
  <c r="Z447" i="1"/>
  <c r="BP451" i="1"/>
  <c r="BN451" i="1"/>
  <c r="Z451" i="1"/>
  <c r="BP465" i="1"/>
  <c r="BN465" i="1"/>
  <c r="Z465" i="1"/>
  <c r="Y406" i="1"/>
  <c r="W671" i="1"/>
  <c r="Y428" i="1"/>
  <c r="Y671" i="1"/>
  <c r="Y477" i="1"/>
  <c r="Z479" i="1"/>
  <c r="BN479" i="1"/>
  <c r="BP479" i="1"/>
  <c r="Z481" i="1"/>
  <c r="BN481" i="1"/>
  <c r="Z482" i="1"/>
  <c r="BN482" i="1"/>
  <c r="Z484" i="1"/>
  <c r="BN484" i="1"/>
  <c r="Z486" i="1"/>
  <c r="BN486" i="1"/>
  <c r="Z487" i="1"/>
  <c r="BN487" i="1"/>
  <c r="Z489" i="1"/>
  <c r="BN489" i="1"/>
  <c r="Z490" i="1"/>
  <c r="BN490" i="1"/>
  <c r="Z492" i="1"/>
  <c r="BN492" i="1"/>
  <c r="Z494" i="1"/>
  <c r="BN494" i="1"/>
  <c r="Z497" i="1"/>
  <c r="BN497" i="1"/>
  <c r="Z499" i="1"/>
  <c r="BN499" i="1"/>
  <c r="Z501" i="1"/>
  <c r="BN501" i="1"/>
  <c r="Z502" i="1"/>
  <c r="BN502" i="1"/>
  <c r="Y503" i="1"/>
  <c r="Z506" i="1"/>
  <c r="BN506" i="1"/>
  <c r="BP506" i="1"/>
  <c r="Y509" i="1"/>
  <c r="Z512" i="1"/>
  <c r="BN512" i="1"/>
  <c r="BP512" i="1"/>
  <c r="Z517" i="1"/>
  <c r="Z518" i="1" s="1"/>
  <c r="BN517" i="1"/>
  <c r="BP517" i="1"/>
  <c r="Y518" i="1"/>
  <c r="Z522" i="1"/>
  <c r="BN522" i="1"/>
  <c r="Z524" i="1"/>
  <c r="BN524" i="1"/>
  <c r="Z525" i="1"/>
  <c r="BN525" i="1"/>
  <c r="Z527" i="1"/>
  <c r="BN527" i="1"/>
  <c r="Y528" i="1"/>
  <c r="Z531" i="1"/>
  <c r="Z532" i="1" s="1"/>
  <c r="BN531" i="1"/>
  <c r="BP531" i="1"/>
  <c r="Y532" i="1"/>
  <c r="BP541" i="1"/>
  <c r="BN541" i="1"/>
  <c r="Z541" i="1"/>
  <c r="BP556" i="1"/>
  <c r="BN556" i="1"/>
  <c r="Z556" i="1"/>
  <c r="BP560" i="1"/>
  <c r="BN560" i="1"/>
  <c r="Z560" i="1"/>
  <c r="BP564" i="1"/>
  <c r="BN564" i="1"/>
  <c r="Z564" i="1"/>
  <c r="Y571" i="1"/>
  <c r="BP568" i="1"/>
  <c r="BN568" i="1"/>
  <c r="Z568" i="1"/>
  <c r="BP576" i="1"/>
  <c r="BN576" i="1"/>
  <c r="Z576" i="1"/>
  <c r="BP580" i="1"/>
  <c r="BN580" i="1"/>
  <c r="Z580" i="1"/>
  <c r="BP588" i="1"/>
  <c r="BN588" i="1"/>
  <c r="Z588" i="1"/>
  <c r="Y594" i="1"/>
  <c r="BP592" i="1"/>
  <c r="BN592" i="1"/>
  <c r="Z592" i="1"/>
  <c r="Z671" i="1"/>
  <c r="BP543" i="1"/>
  <c r="BN543" i="1"/>
  <c r="Z543" i="1"/>
  <c r="Y545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72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595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23" i="1" l="1"/>
  <c r="Z513" i="1"/>
  <c r="Z508" i="1"/>
  <c r="Z400" i="1"/>
  <c r="Z394" i="1"/>
  <c r="Z162" i="1"/>
  <c r="Z80" i="1"/>
  <c r="Z73" i="1"/>
  <c r="Z60" i="1"/>
  <c r="Z55" i="1"/>
  <c r="Z466" i="1"/>
  <c r="Y663" i="1"/>
  <c r="Z36" i="1"/>
  <c r="Z528" i="1"/>
  <c r="Z427" i="1"/>
  <c r="Z381" i="1"/>
  <c r="Z365" i="1"/>
  <c r="Z289" i="1"/>
  <c r="Z271" i="1"/>
  <c r="Z224" i="1"/>
  <c r="Z146" i="1"/>
  <c r="Z136" i="1"/>
  <c r="Z129" i="1"/>
  <c r="Z120" i="1"/>
  <c r="Z111" i="1"/>
  <c r="Z104" i="1"/>
  <c r="Y665" i="1"/>
  <c r="Y662" i="1"/>
  <c r="Z606" i="1"/>
  <c r="Y664" i="1"/>
  <c r="Z647" i="1"/>
  <c r="Z613" i="1"/>
  <c r="Z571" i="1"/>
  <c r="Z453" i="1"/>
  <c r="Z89" i="1"/>
  <c r="Y661" i="1"/>
  <c r="X664" i="1"/>
  <c r="Z634" i="1"/>
  <c r="Z583" i="1"/>
  <c r="Z565" i="1"/>
  <c r="Z594" i="1"/>
  <c r="Z544" i="1"/>
  <c r="Z503" i="1"/>
  <c r="Z311" i="1"/>
  <c r="Z301" i="1"/>
  <c r="Z258" i="1"/>
  <c r="Z246" i="1"/>
  <c r="Z238" i="1"/>
  <c r="Z202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<sst xmlns="http://schemas.openxmlformats.org/spreadsheetml/2006/main" count="3121" uniqueCount="1075">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</sst>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topLeftCell="A454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0" customFormat="1" ht="23.45" customHeight="1" x14ac:dyDescent="0.2">
      <c r="A5" s="918" t="s">
        <v>8</v>
      </c>
      <c r="B5" s="811"/>
      <c r="C5" s="812"/>
      <c r="D5" s="869"/>
      <c r="E5" s="870"/>
      <c r="F5" s="1160" t="s">
        <v>9</v>
      </c>
      <c r="G5" s="812"/>
      <c r="H5" s="869" t="s">
        <v>1074</v>
      </c>
      <c r="I5" s="1086"/>
      <c r="J5" s="1086"/>
      <c r="K5" s="1086"/>
      <c r="L5" s="1086"/>
      <c r="M5" s="870"/>
      <c r="N5" s="58"/>
      <c r="P5" s="24" t="s">
        <v>10</v>
      </c>
      <c r="Q5" s="1173">
        <v>45638</v>
      </c>
      <c r="R5" s="916"/>
      <c r="T5" s="975" t="s">
        <v>11</v>
      </c>
      <c r="U5" s="976"/>
      <c r="V5" s="978" t="s">
        <v>12</v>
      </c>
      <c r="W5" s="916"/>
      <c r="AB5" s="51"/>
      <c r="AC5" s="51"/>
      <c r="AD5" s="51"/>
      <c r="AE5" s="51"/>
    </row>
    <row r="6" spans="1:32" s="770" customFormat="1" ht="24" customHeight="1" x14ac:dyDescent="0.2">
      <c r="A6" s="918" t="s">
        <v>13</v>
      </c>
      <c r="B6" s="811"/>
      <c r="C6" s="812"/>
      <c r="D6" s="1087" t="s">
        <v>14</v>
      </c>
      <c r="E6" s="1088"/>
      <c r="F6" s="1088"/>
      <c r="G6" s="1088"/>
      <c r="H6" s="1088"/>
      <c r="I6" s="1088"/>
      <c r="J6" s="1088"/>
      <c r="K6" s="1088"/>
      <c r="L6" s="1088"/>
      <c r="M6" s="916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8"/>
      <c r="T6" s="985" t="s">
        <v>16</v>
      </c>
      <c r="U6" s="976"/>
      <c r="V6" s="1072" t="s">
        <v>17</v>
      </c>
      <c r="W6" s="829"/>
      <c r="AB6" s="51"/>
      <c r="AC6" s="51"/>
      <c r="AD6" s="51"/>
      <c r="AE6" s="51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976"/>
      <c r="V7" s="1073"/>
      <c r="W7" s="1074"/>
      <c r="AB7" s="51"/>
      <c r="AC7" s="51"/>
      <c r="AD7" s="51"/>
      <c r="AE7" s="51"/>
    </row>
    <row r="8" spans="1:32" s="770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6">
        <v>0.58333333333333337</v>
      </c>
      <c r="R8" s="839"/>
      <c r="T8" s="786"/>
      <c r="U8" s="976"/>
      <c r="V8" s="1073"/>
      <c r="W8" s="1074"/>
      <c r="AB8" s="51"/>
      <c r="AC8" s="51"/>
      <c r="AD8" s="51"/>
      <c r="AE8" s="51"/>
    </row>
    <row r="9" spans="1:32" s="770" customFormat="1" ht="39.950000000000003" customHeight="1" x14ac:dyDescent="0.2">
      <c r="A9" s="9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95"/>
      <c r="F9" s="9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6" t="s">
        <v>21</v>
      </c>
      <c r="Q9" s="911"/>
      <c r="R9" s="912"/>
      <c r="T9" s="786"/>
      <c r="U9" s="976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0" customFormat="1" ht="26.45" customHeight="1" x14ac:dyDescent="0.2">
      <c r="A10" s="9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95"/>
      <c r="F10" s="9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9"/>
      <c r="P10" s="26" t="s">
        <v>22</v>
      </c>
      <c r="Q10" s="986"/>
      <c r="R10" s="987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5"/>
      <c r="R11" s="916"/>
      <c r="U11" s="24" t="s">
        <v>27</v>
      </c>
      <c r="V11" s="1116" t="s">
        <v>28</v>
      </c>
      <c r="W11" s="912"/>
      <c r="X11" s="45"/>
      <c r="Y11" s="45"/>
      <c r="Z11" s="45"/>
      <c r="AA11" s="45"/>
      <c r="AB11" s="51"/>
      <c r="AC11" s="51"/>
      <c r="AD11" s="51"/>
      <c r="AE11" s="51"/>
    </row>
    <row r="12" spans="1:32" s="770" customFormat="1" ht="18.600000000000001" customHeight="1" x14ac:dyDescent="0.2">
      <c r="A12" s="969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6"/>
      <c r="R12" s="839"/>
      <c r="S12" s="23"/>
      <c r="U12" s="24"/>
      <c r="V12" s="814"/>
      <c r="W12" s="786"/>
      <c r="AB12" s="51"/>
      <c r="AC12" s="51"/>
      <c r="AD12" s="51"/>
      <c r="AE12" s="51"/>
    </row>
    <row r="13" spans="1:32" s="770" customFormat="1" ht="23.25" customHeight="1" x14ac:dyDescent="0.2">
      <c r="A13" s="969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6"/>
      <c r="R13" s="9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0" customFormat="1" ht="18.600000000000001" customHeight="1" x14ac:dyDescent="0.2">
      <c r="A14" s="969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0" customFormat="1" ht="22.5" customHeight="1" x14ac:dyDescent="0.2">
      <c r="A15" s="1009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59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3" t="s">
        <v>38</v>
      </c>
      <c r="D17" s="826" t="s">
        <v>39</v>
      </c>
      <c r="E17" s="891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90"/>
      <c r="R17" s="890"/>
      <c r="S17" s="890"/>
      <c r="T17" s="891"/>
      <c r="U17" s="1201" t="s">
        <v>51</v>
      </c>
      <c r="V17" s="812"/>
      <c r="W17" s="826" t="s">
        <v>52</v>
      </c>
      <c r="X17" s="826" t="s">
        <v>53</v>
      </c>
      <c r="Y17" s="1202" t="s">
        <v>54</v>
      </c>
      <c r="Z17" s="1069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2"/>
      <c r="E18" s="894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27"/>
      <c r="X18" s="827"/>
      <c r="Y18" s="1203"/>
      <c r="Z18" s="1070"/>
      <c r="AA18" s="1058"/>
      <c r="AB18" s="1058"/>
      <c r="AC18" s="1058"/>
      <c r="AD18" s="1157"/>
      <c r="AE18" s="1158"/>
      <c r="AF18" s="1159"/>
      <c r="AG18" s="66"/>
      <c r="BD18" s="65"/>
    </row>
    <row r="19" spans="1:68" ht="27.75" hidden="1" customHeight="1" x14ac:dyDescent="0.2">
      <c r="A19" s="845" t="s">
        <v>63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48"/>
      <c r="AB19" s="48"/>
      <c r="AC19" s="48"/>
    </row>
    <row r="20" spans="1:68" ht="16.5" hidden="1" customHeight="1" x14ac:dyDescent="0.25">
      <c r="A20" s="804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7">
        <v>4680115885912</v>
      </c>
      <c r="E26" s="778"/>
      <c r="F26" s="772">
        <v>0.3</v>
      </c>
      <c r="G26" s="32">
        <v>6</v>
      </c>
      <c r="H26" s="772">
        <v>1.8</v>
      </c>
      <c r="I26" s="77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777">
        <v>4607091383881</v>
      </c>
      <c r="E27" s="778"/>
      <c r="F27" s="772">
        <v>0.33</v>
      </c>
      <c r="G27" s="32">
        <v>6</v>
      </c>
      <c r="H27" s="772">
        <v>1.98</v>
      </c>
      <c r="I27" s="772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9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7">
        <v>4680115885905</v>
      </c>
      <c r="E33" s="778"/>
      <c r="F33" s="772">
        <v>0.3</v>
      </c>
      <c r="G33" s="32">
        <v>6</v>
      </c>
      <c r="H33" s="772">
        <v>1.8</v>
      </c>
      <c r="I33" s="77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4301051593</v>
      </c>
      <c r="D34" s="777">
        <v>4607091383911</v>
      </c>
      <c r="E34" s="778"/>
      <c r="F34" s="772">
        <v>0.33</v>
      </c>
      <c r="G34" s="32">
        <v>6</v>
      </c>
      <c r="H34" s="772">
        <v>1.98</v>
      </c>
      <c r="I34" s="77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5" t="s">
        <v>116</v>
      </c>
      <c r="B46" s="846"/>
      <c r="C46" s="846"/>
      <c r="D46" s="846"/>
      <c r="E46" s="846"/>
      <c r="F46" s="846"/>
      <c r="G46" s="846"/>
      <c r="H46" s="846"/>
      <c r="I46" s="846"/>
      <c r="J46" s="846"/>
      <c r="K46" s="846"/>
      <c r="L46" s="846"/>
      <c r="M46" s="846"/>
      <c r="N46" s="846"/>
      <c r="O46" s="846"/>
      <c r="P46" s="846"/>
      <c r="Q46" s="846"/>
      <c r="R46" s="846"/>
      <c r="S46" s="846"/>
      <c r="T46" s="846"/>
      <c r="U46" s="846"/>
      <c r="V46" s="846"/>
      <c r="W46" s="846"/>
      <c r="X46" s="846"/>
      <c r="Y46" s="846"/>
      <c r="Z46" s="846"/>
      <c r="AA46" s="48"/>
      <c r="AB46" s="48"/>
      <c r="AC46" s="48"/>
    </row>
    <row r="47" spans="1:68" ht="16.5" hidden="1" customHeight="1" x14ac:dyDescent="0.25">
      <c r="A47" s="804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hidden="1" customHeight="1" x14ac:dyDescent="0.25">
      <c r="A49" s="54" t="s">
        <v>119</v>
      </c>
      <c r="B49" s="54" t="s">
        <v>120</v>
      </c>
      <c r="C49" s="31">
        <v>4301011540</v>
      </c>
      <c r="D49" s="777">
        <v>4607091385670</v>
      </c>
      <c r="E49" s="778"/>
      <c r="F49" s="772">
        <v>1.4</v>
      </c>
      <c r="G49" s="32">
        <v>8</v>
      </c>
      <c r="H49" s="772">
        <v>11.2</v>
      </c>
      <c r="I49" s="772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2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77">
        <v>4607091385670</v>
      </c>
      <c r="E50" s="778"/>
      <c r="F50" s="772">
        <v>1.35</v>
      </c>
      <c r="G50" s="32">
        <v>8</v>
      </c>
      <c r="H50" s="772">
        <v>10.8</v>
      </c>
      <c r="I50" s="772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8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4"/>
      <c r="V50" s="34"/>
      <c r="W50" s="35" t="s">
        <v>69</v>
      </c>
      <c r="X50" s="773">
        <v>600</v>
      </c>
      <c r="Y50" s="774">
        <f t="shared" si="6"/>
        <v>604.80000000000007</v>
      </c>
      <c r="Z50" s="36">
        <f>IFERROR(IF(Y50=0,"",ROUNDUP(Y50/H50,0)*0.02175),"")</f>
        <v>1.218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626.66666666666663</v>
      </c>
      <c r="BN50" s="64">
        <f t="shared" si="8"/>
        <v>631.67999999999995</v>
      </c>
      <c r="BO50" s="64">
        <f t="shared" si="9"/>
        <v>0.99206349206349187</v>
      </c>
      <c r="BP50" s="64">
        <f t="shared" si="10"/>
        <v>1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77">
        <v>4680115882539</v>
      </c>
      <c r="E52" s="778"/>
      <c r="F52" s="772">
        <v>0.37</v>
      </c>
      <c r="G52" s="32">
        <v>10</v>
      </c>
      <c r="H52" s="772">
        <v>3.7</v>
      </c>
      <c r="I52" s="772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9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4301011382</v>
      </c>
      <c r="D53" s="777">
        <v>4607091385687</v>
      </c>
      <c r="E53" s="778"/>
      <c r="F53" s="772">
        <v>0.4</v>
      </c>
      <c r="G53" s="32">
        <v>10</v>
      </c>
      <c r="H53" s="772">
        <v>4</v>
      </c>
      <c r="I53" s="772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9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4"/>
      <c r="V53" s="34"/>
      <c r="W53" s="35" t="s">
        <v>69</v>
      </c>
      <c r="X53" s="773">
        <v>100</v>
      </c>
      <c r="Y53" s="774">
        <f t="shared" si="6"/>
        <v>100</v>
      </c>
      <c r="Z53" s="36">
        <f>IFERROR(IF(Y53=0,"",ROUNDUP(Y53/H53,0)*0.00902),"")</f>
        <v>0.22550000000000001</v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105.25</v>
      </c>
      <c r="BN53" s="64">
        <f t="shared" si="8"/>
        <v>105.25</v>
      </c>
      <c r="BO53" s="64">
        <f t="shared" si="9"/>
        <v>0.18939393939393939</v>
      </c>
      <c r="BP53" s="64">
        <f t="shared" si="10"/>
        <v>0.18939393939393939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4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80.555555555555543</v>
      </c>
      <c r="Y55" s="775">
        <f>IFERROR(Y49/H49,"0")+IFERROR(Y50/H50,"0")+IFERROR(Y51/H51,"0")+IFERROR(Y52/H52,"0")+IFERROR(Y53/H53,"0")+IFERROR(Y54/H54,"0")</f>
        <v>81</v>
      </c>
      <c r="Z55" s="775">
        <f>IFERROR(IF(Z49="",0,Z49),"0")+IFERROR(IF(Z50="",0,Z50),"0")+IFERROR(IF(Z51="",0,Z51),"0")+IFERROR(IF(Z52="",0,Z52),"0")+IFERROR(IF(Z53="",0,Z53),"0")+IFERROR(IF(Z54="",0,Z54),"0")</f>
        <v>1.4435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700</v>
      </c>
      <c r="Y56" s="775">
        <f>IFERROR(SUM(Y49:Y54),"0")</f>
        <v>704.80000000000007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1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4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500</v>
      </c>
      <c r="Y65" s="774">
        <f t="shared" si="11"/>
        <v>507.6</v>
      </c>
      <c r="Z65" s="36">
        <f>IFERROR(IF(Y65=0,"",ROUNDUP(Y65/H65,0)*0.02175),"")</f>
        <v>1.0222499999999999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522.22222222222217</v>
      </c>
      <c r="BN65" s="64">
        <f t="shared" si="13"/>
        <v>530.16</v>
      </c>
      <c r="BO65" s="64">
        <f t="shared" si="14"/>
        <v>0.82671957671957652</v>
      </c>
      <c r="BP65" s="64">
        <f t="shared" si="15"/>
        <v>0.83928571428571419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981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77">
        <v>4680115885899</v>
      </c>
      <c r="E70" s="778"/>
      <c r="F70" s="772">
        <v>0.35</v>
      </c>
      <c r="G70" s="32">
        <v>6</v>
      </c>
      <c r="H70" s="772">
        <v>2.1</v>
      </c>
      <c r="I70" s="772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4301011192</v>
      </c>
      <c r="D71" s="777">
        <v>4607091382952</v>
      </c>
      <c r="E71" s="778"/>
      <c r="F71" s="772">
        <v>0.5</v>
      </c>
      <c r="G71" s="32">
        <v>6</v>
      </c>
      <c r="H71" s="772">
        <v>3</v>
      </c>
      <c r="I71" s="772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20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149</v>
      </c>
      <c r="M72" s="33" t="s">
        <v>68</v>
      </c>
      <c r="N72" s="33"/>
      <c r="O72" s="32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90</v>
      </c>
      <c r="Y72" s="774">
        <f t="shared" si="11"/>
        <v>90</v>
      </c>
      <c r="Z72" s="36">
        <f>IFERROR(IF(Y72=0,"",ROUNDUP(Y72/H72,0)*0.00902),"")</f>
        <v>0.1804</v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94.199999999999989</v>
      </c>
      <c r="BN72" s="64">
        <f t="shared" si="13"/>
        <v>94.199999999999989</v>
      </c>
      <c r="BO72" s="64">
        <f t="shared" si="14"/>
        <v>0.15151515151515152</v>
      </c>
      <c r="BP72" s="64">
        <f t="shared" si="15"/>
        <v>0.15151515151515152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66.296296296296291</v>
      </c>
      <c r="Y73" s="775">
        <f>IFERROR(Y64/H64,"0")+IFERROR(Y65/H65,"0")+IFERROR(Y66/H66,"0")+IFERROR(Y67/H67,"0")+IFERROR(Y68/H68,"0")+IFERROR(Y69/H69,"0")+IFERROR(Y70/H70,"0")+IFERROR(Y71/H71,"0")+IFERROR(Y72/H72,"0")</f>
        <v>67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1.2026499999999998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590</v>
      </c>
      <c r="Y74" s="775">
        <f>IFERROR(SUM(Y64:Y72),"0")</f>
        <v>597.6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9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300</v>
      </c>
      <c r="Y76" s="774">
        <f>IFERROR(IF(X76="",0,CEILING((X76/$H76),1)*$H76),"")</f>
        <v>302.40000000000003</v>
      </c>
      <c r="Z76" s="36">
        <f>IFERROR(IF(Y76=0,"",ROUNDUP(Y76/H76,0)*0.02175),"")</f>
        <v>0.60899999999999999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313.33333333333331</v>
      </c>
      <c r="BN76" s="64">
        <f>IFERROR(Y76*I76/H76,"0")</f>
        <v>315.83999999999997</v>
      </c>
      <c r="BO76" s="64">
        <f>IFERROR(1/J76*(X76/H76),"0")</f>
        <v>0.49603174603174593</v>
      </c>
      <c r="BP76" s="64">
        <f>IFERROR(1/J76*(Y76/H76),"0")</f>
        <v>0.5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90</v>
      </c>
      <c r="Y79" s="774">
        <f>IFERROR(IF(X79="",0,CEILING((X79/$H79),1)*$H79),"")</f>
        <v>91.800000000000011</v>
      </c>
      <c r="Z79" s="36">
        <f>IFERROR(IF(Y79=0,"",ROUNDUP(Y79/H79,0)*0.00651),"")</f>
        <v>0.22134000000000001</v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95.999999999999986</v>
      </c>
      <c r="BN79" s="64">
        <f>IFERROR(Y79*I79/H79,"0")</f>
        <v>97.92</v>
      </c>
      <c r="BO79" s="64">
        <f>IFERROR(1/J79*(X79/H79),"0")</f>
        <v>0.18315018315018314</v>
      </c>
      <c r="BP79" s="64">
        <f>IFERROR(1/J79*(Y79/H79),"0")</f>
        <v>0.18681318681318682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61.1111111111111</v>
      </c>
      <c r="Y80" s="775">
        <f>IFERROR(Y76/H76,"0")+IFERROR(Y77/H77,"0")+IFERROR(Y78/H78,"0")+IFERROR(Y79/H79,"0")</f>
        <v>62</v>
      </c>
      <c r="Z80" s="775">
        <f>IFERROR(IF(Z76="",0,Z76),"0")+IFERROR(IF(Z77="",0,Z77),"0")+IFERROR(IF(Z78="",0,Z78),"0")+IFERROR(IF(Z79="",0,Z79),"0")</f>
        <v>0.83033999999999997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390</v>
      </c>
      <c r="Y81" s="775">
        <f>IFERROR(SUM(Y76:Y79),"0")</f>
        <v>394.20000000000005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8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1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0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4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120</v>
      </c>
      <c r="Y108" s="774">
        <f>IFERROR(IF(X108="",0,CEILING((X108/$H108),1)*$H108),"")</f>
        <v>129.60000000000002</v>
      </c>
      <c r="Z108" s="36">
        <f>IFERROR(IF(Y108=0,"",ROUNDUP(Y108/H108,0)*0.02175),"")</f>
        <v>0.26100000000000001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125.33333333333331</v>
      </c>
      <c r="BN108" s="64">
        <f>IFERROR(Y108*I108/H108,"0")</f>
        <v>135.36000000000001</v>
      </c>
      <c r="BO108" s="64">
        <f>IFERROR(1/J108*(X108/H108),"0")</f>
        <v>0.1984126984126984</v>
      </c>
      <c r="BP108" s="64">
        <f>IFERROR(1/J108*(Y108/H108),"0")</f>
        <v>0.2142857142857143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50</v>
      </c>
      <c r="Y110" s="774">
        <f>IFERROR(IF(X110="",0,CEILING((X110/$H110),1)*$H110),"")</f>
        <v>54</v>
      </c>
      <c r="Z110" s="36">
        <f>IFERROR(IF(Y110=0,"",ROUNDUP(Y110/H110,0)*0.00902),"")</f>
        <v>0.10824</v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52.333333333333336</v>
      </c>
      <c r="BN110" s="64">
        <f>IFERROR(Y110*I110/H110,"0")</f>
        <v>56.52</v>
      </c>
      <c r="BO110" s="64">
        <f>IFERROR(1/J110*(X110/H110),"0")</f>
        <v>8.4175084175084181E-2</v>
      </c>
      <c r="BP110" s="64">
        <f>IFERROR(1/J110*(Y110/H110),"0")</f>
        <v>9.0909090909090912E-2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22.222222222222221</v>
      </c>
      <c r="Y111" s="775">
        <f>IFERROR(Y108/H108,"0")+IFERROR(Y109/H109,"0")+IFERROR(Y110/H110,"0")</f>
        <v>24</v>
      </c>
      <c r="Z111" s="775">
        <f>IFERROR(IF(Z108="",0,Z108),"0")+IFERROR(IF(Z109="",0,Z109),"0")+IFERROR(IF(Z110="",0,Z110),"0")</f>
        <v>0.36924000000000001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170</v>
      </c>
      <c r="Y112" s="775">
        <f>IFERROR(SUM(Y108:Y110),"0")</f>
        <v>183.60000000000002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customHeight="1" x14ac:dyDescent="0.25">
      <c r="A114" s="54" t="s">
        <v>234</v>
      </c>
      <c r="B114" s="54" t="s">
        <v>235</v>
      </c>
      <c r="C114" s="31">
        <v>4301051546</v>
      </c>
      <c r="D114" s="777">
        <v>4607091386967</v>
      </c>
      <c r="E114" s="778"/>
      <c r="F114" s="772">
        <v>1.4</v>
      </c>
      <c r="G114" s="32">
        <v>6</v>
      </c>
      <c r="H114" s="772">
        <v>8.4</v>
      </c>
      <c r="I114" s="772">
        <v>8.9640000000000004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100</v>
      </c>
      <c r="Y114" s="774">
        <f t="shared" ref="Y114:Y119" si="26"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106.71428571428572</v>
      </c>
      <c r="BN114" s="64">
        <f t="shared" ref="BN114:BN119" si="28">IFERROR(Y114*I114/H114,"0")</f>
        <v>107.56800000000001</v>
      </c>
      <c r="BO114" s="64">
        <f t="shared" ref="BO114:BO119" si="29">IFERROR(1/J114*(X114/H114),"0")</f>
        <v>0.21258503401360543</v>
      </c>
      <c r="BP114" s="64">
        <f t="shared" ref="BP114:BP119" si="30">IFERROR(1/J114*(Y114/H114),"0")</f>
        <v>0.21428571428571427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4301051437</v>
      </c>
      <c r="D115" s="777">
        <v>4607091386967</v>
      </c>
      <c r="E115" s="778"/>
      <c r="F115" s="772">
        <v>1.35</v>
      </c>
      <c r="G115" s="32">
        <v>6</v>
      </c>
      <c r="H115" s="772">
        <v>8.1</v>
      </c>
      <c r="I115" s="772">
        <v>8.6639999999999997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80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4301051687</v>
      </c>
      <c r="D118" s="777">
        <v>4680115880214</v>
      </c>
      <c r="E118" s="778"/>
      <c r="F118" s="772">
        <v>0.45</v>
      </c>
      <c r="G118" s="32">
        <v>4</v>
      </c>
      <c r="H118" s="772">
        <v>1.8</v>
      </c>
      <c r="I118" s="772">
        <v>2.032</v>
      </c>
      <c r="J118" s="32">
        <v>182</v>
      </c>
      <c r="K118" s="32" t="s">
        <v>186</v>
      </c>
      <c r="L118" s="32"/>
      <c r="M118" s="33" t="s">
        <v>80</v>
      </c>
      <c r="N118" s="33"/>
      <c r="O118" s="32">
        <v>45</v>
      </c>
      <c r="P118" s="919" t="s">
        <v>245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247</v>
      </c>
      <c r="C119" s="31">
        <v>4301051439</v>
      </c>
      <c r="D119" s="777">
        <v>4680115880214</v>
      </c>
      <c r="E119" s="778"/>
      <c r="F119" s="772">
        <v>0.45</v>
      </c>
      <c r="G119" s="32">
        <v>6</v>
      </c>
      <c r="H119" s="772">
        <v>2.7</v>
      </c>
      <c r="I119" s="772">
        <v>2.988</v>
      </c>
      <c r="J119" s="32">
        <v>132</v>
      </c>
      <c r="K119" s="32" t="s">
        <v>76</v>
      </c>
      <c r="L119" s="32"/>
      <c r="M119" s="33" t="s">
        <v>80</v>
      </c>
      <c r="N119" s="33"/>
      <c r="O119" s="32">
        <v>45</v>
      </c>
      <c r="P119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11.904761904761905</v>
      </c>
      <c r="Y120" s="775">
        <f>IFERROR(Y114/H114,"0")+IFERROR(Y115/H115,"0")+IFERROR(Y116/H116,"0")+IFERROR(Y117/H117,"0")+IFERROR(Y118/H118,"0")+IFERROR(Y119/H119,"0")</f>
        <v>12</v>
      </c>
      <c r="Z120" s="775">
        <f>IFERROR(IF(Z114="",0,Z114),"0")+IFERROR(IF(Z115="",0,Z115),"0")+IFERROR(IF(Z116="",0,Z116),"0")+IFERROR(IF(Z117="",0,Z117),"0")+IFERROR(IF(Z118="",0,Z118),"0")+IFERROR(IF(Z119="",0,Z119),"0")</f>
        <v>0.26100000000000001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100</v>
      </c>
      <c r="Y121" s="775">
        <f>IFERROR(SUM(Y114:Y119),"0")</f>
        <v>100.80000000000001</v>
      </c>
      <c r="Z121" s="37"/>
      <c r="AA121" s="776"/>
      <c r="AB121" s="776"/>
      <c r="AC121" s="776"/>
    </row>
    <row r="122" spans="1:68" ht="16.5" hidden="1" customHeight="1" x14ac:dyDescent="0.25">
      <c r="A122" s="804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16.5" customHeight="1" x14ac:dyDescent="0.25">
      <c r="A124" s="54" t="s">
        <v>250</v>
      </c>
      <c r="B124" s="54" t="s">
        <v>251</v>
      </c>
      <c r="C124" s="31">
        <v>4301011703</v>
      </c>
      <c r="D124" s="777">
        <v>4680115882133</v>
      </c>
      <c r="E124" s="778"/>
      <c r="F124" s="772">
        <v>1.4</v>
      </c>
      <c r="G124" s="32">
        <v>8</v>
      </c>
      <c r="H124" s="772">
        <v>11.2</v>
      </c>
      <c r="I124" s="772">
        <v>11.68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40</v>
      </c>
      <c r="Y124" s="774">
        <f>IFERROR(IF(X124="",0,CEILING((X124/$H124),1)*$H124),"")</f>
        <v>44.8</v>
      </c>
      <c r="Z124" s="36">
        <f>IFERROR(IF(Y124=0,"",ROUNDUP(Y124/H124,0)*0.02175),"")</f>
        <v>8.6999999999999994E-2</v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41.714285714285715</v>
      </c>
      <c r="BN124" s="64">
        <f>IFERROR(Y124*I124/H124,"0")</f>
        <v>46.720000000000006</v>
      </c>
      <c r="BO124" s="64">
        <f>IFERROR(1/J124*(X124/H124),"0")</f>
        <v>6.3775510204081634E-2</v>
      </c>
      <c r="BP124" s="64">
        <f>IFERROR(1/J124*(Y124/H124),"0")</f>
        <v>7.1428571428571425E-2</v>
      </c>
    </row>
    <row r="125" spans="1:68" ht="27" hidden="1" customHeight="1" x14ac:dyDescent="0.25">
      <c r="A125" s="54" t="s">
        <v>250</v>
      </c>
      <c r="B125" s="54" t="s">
        <v>253</v>
      </c>
      <c r="C125" s="31">
        <v>4301011514</v>
      </c>
      <c r="D125" s="777">
        <v>4680115882133</v>
      </c>
      <c r="E125" s="778"/>
      <c r="F125" s="772">
        <v>1.35</v>
      </c>
      <c r="G125" s="32">
        <v>8</v>
      </c>
      <c r="H125" s="772">
        <v>10.8</v>
      </c>
      <c r="I125" s="772">
        <v>11.28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133</v>
      </c>
      <c r="M126" s="33" t="s">
        <v>80</v>
      </c>
      <c r="N126" s="33"/>
      <c r="O126" s="32">
        <v>50</v>
      </c>
      <c r="P126" s="12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9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3.5714285714285716</v>
      </c>
      <c r="Y129" s="775">
        <f>IFERROR(Y124/H124,"0")+IFERROR(Y125/H125,"0")+IFERROR(Y126/H126,"0")+IFERROR(Y127/H127,"0")+IFERROR(Y128/H128,"0")</f>
        <v>4</v>
      </c>
      <c r="Z129" s="775">
        <f>IFERROR(IF(Z124="",0,Z124),"0")+IFERROR(IF(Z125="",0,Z125),"0")+IFERROR(IF(Z126="",0,Z126),"0")+IFERROR(IF(Z127="",0,Z127),"0")+IFERROR(IF(Z128="",0,Z128),"0")</f>
        <v>8.6999999999999994E-2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40</v>
      </c>
      <c r="Y130" s="775">
        <f>IFERROR(SUM(Y124:Y128),"0")</f>
        <v>44.8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4301020346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4301020258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1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27" customHeight="1" x14ac:dyDescent="0.25">
      <c r="A139" s="54" t="s">
        <v>270</v>
      </c>
      <c r="B139" s="54" t="s">
        <v>271</v>
      </c>
      <c r="C139" s="31">
        <v>4301051625</v>
      </c>
      <c r="D139" s="777">
        <v>4607091385168</v>
      </c>
      <c r="E139" s="778"/>
      <c r="F139" s="772">
        <v>1.4</v>
      </c>
      <c r="G139" s="32">
        <v>6</v>
      </c>
      <c r="H139" s="772">
        <v>8.4</v>
      </c>
      <c r="I139" s="772">
        <v>8.9580000000000002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250</v>
      </c>
      <c r="Y139" s="774">
        <f t="shared" ref="Y139:Y145" si="31">IFERROR(IF(X139="",0,CEILING((X139/$H139),1)*$H139),"")</f>
        <v>252</v>
      </c>
      <c r="Z139" s="36">
        <f>IFERROR(IF(Y139=0,"",ROUNDUP(Y139/H139,0)*0.02175),"")</f>
        <v>0.65249999999999997</v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266.60714285714283</v>
      </c>
      <c r="BN139" s="64">
        <f t="shared" ref="BN139:BN145" si="33">IFERROR(Y139*I139/H139,"0")</f>
        <v>268.74</v>
      </c>
      <c r="BO139" s="64">
        <f t="shared" ref="BO139:BO145" si="34">IFERROR(1/J139*(X139/H139),"0")</f>
        <v>0.53146258503401356</v>
      </c>
      <c r="BP139" s="64">
        <f t="shared" ref="BP139:BP145" si="35">IFERROR(1/J139*(Y139/H139),"0")</f>
        <v>0.5357142857142857</v>
      </c>
    </row>
    <row r="140" spans="1:68" ht="37.5" hidden="1" customHeight="1" x14ac:dyDescent="0.25">
      <c r="A140" s="54" t="s">
        <v>270</v>
      </c>
      <c r="B140" s="54" t="s">
        <v>273</v>
      </c>
      <c r="C140" s="31">
        <v>4301051360</v>
      </c>
      <c r="D140" s="777">
        <v>4607091385168</v>
      </c>
      <c r="E140" s="778"/>
      <c r="F140" s="772">
        <v>1.35</v>
      </c>
      <c r="G140" s="32">
        <v>6</v>
      </c>
      <c r="H140" s="772">
        <v>8.1</v>
      </c>
      <c r="I140" s="772">
        <v>8.6579999999999995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9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1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2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80</v>
      </c>
      <c r="N143" s="33"/>
      <c r="O143" s="32">
        <v>45</v>
      </c>
      <c r="P143" s="99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29.761904761904759</v>
      </c>
      <c r="Y146" s="775">
        <f>IFERROR(Y139/H139,"0")+IFERROR(Y140/H140,"0")+IFERROR(Y141/H141,"0")+IFERROR(Y142/H142,"0")+IFERROR(Y143/H143,"0")+IFERROR(Y144/H144,"0")+IFERROR(Y145/H145,"0")</f>
        <v>30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0.65249999999999997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250</v>
      </c>
      <c r="Y147" s="775">
        <f>IFERROR(SUM(Y139:Y145),"0")</f>
        <v>252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4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17.5</v>
      </c>
      <c r="Y160" s="774">
        <f>IFERROR(IF(X160="",0,CEILING((X160/$H160),1)*$H160),"")</f>
        <v>19.599999999999998</v>
      </c>
      <c r="Z160" s="36">
        <f>IFERROR(IF(Y160=0,"",ROUNDUP(Y160/H160,0)*0.00753),"")</f>
        <v>5.271E-2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19.3</v>
      </c>
      <c r="BN160" s="64">
        <f>IFERROR(Y160*I160/H160,"0")</f>
        <v>21.616</v>
      </c>
      <c r="BO160" s="64">
        <f>IFERROR(1/J160*(X160/H160),"0")</f>
        <v>4.0064102564102561E-2</v>
      </c>
      <c r="BP160" s="64">
        <f>IFERROR(1/J160*(Y160/H160),"0")</f>
        <v>4.4871794871794872E-2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0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6.25</v>
      </c>
      <c r="Y162" s="775">
        <f>IFERROR(Y160/H160,"0")+IFERROR(Y161/H161,"0")</f>
        <v>7</v>
      </c>
      <c r="Z162" s="775">
        <f>IFERROR(IF(Z160="",0,Z160),"0")+IFERROR(IF(Z161="",0,Z161),"0")</f>
        <v>5.271E-2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17.5</v>
      </c>
      <c r="Y163" s="775">
        <f>IFERROR(SUM(Y160:Y161),"0")</f>
        <v>19.599999999999998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4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124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124</v>
      </c>
      <c r="N175" s="33"/>
      <c r="O175" s="32">
        <v>40</v>
      </c>
      <c r="P175" s="10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30</v>
      </c>
      <c r="Y176" s="774">
        <f>IFERROR(IF(X176="",0,CEILING((X176/$H176),1)*$H176),"")</f>
        <v>33.6</v>
      </c>
      <c r="Z176" s="36">
        <f>IFERROR(IF(Y176=0,"",ROUNDUP(Y176/H176,0)*0.00902),"")</f>
        <v>7.2160000000000002E-2</v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32.142857142857139</v>
      </c>
      <c r="BN176" s="64">
        <f>IFERROR(Y176*I176/H176,"0")</f>
        <v>36</v>
      </c>
      <c r="BO176" s="64">
        <f>IFERROR(1/J176*(X176/H176),"0")</f>
        <v>5.4112554112554112E-2</v>
      </c>
      <c r="BP176" s="64">
        <f>IFERROR(1/J176*(Y176/H176),"0")</f>
        <v>6.0606060606060608E-2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30</v>
      </c>
      <c r="Y177" s="774">
        <f>IFERROR(IF(X177="",0,CEILING((X177/$H177),1)*$H177),"")</f>
        <v>36</v>
      </c>
      <c r="Z177" s="36">
        <f>IFERROR(IF(Y177=0,"",ROUNDUP(Y177/H177,0)*0.02175),"")</f>
        <v>8.6999999999999994E-2</v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32.1</v>
      </c>
      <c r="BN177" s="64">
        <f>IFERROR(Y177*I177/H177,"0")</f>
        <v>38.520000000000003</v>
      </c>
      <c r="BO177" s="64">
        <f>IFERROR(1/J177*(X177/H177),"0")</f>
        <v>5.9523809523809521E-2</v>
      </c>
      <c r="BP177" s="64">
        <f>IFERROR(1/J177*(Y177/H177),"0")</f>
        <v>7.1428571428571425E-2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10.476190476190476</v>
      </c>
      <c r="Y180" s="775">
        <f>IFERROR(Y175/H175,"0")+IFERROR(Y176/H176,"0")+IFERROR(Y177/H177,"0")+IFERROR(Y178/H178,"0")+IFERROR(Y179/H179,"0")</f>
        <v>12</v>
      </c>
      <c r="Z180" s="775">
        <f>IFERROR(IF(Z175="",0,Z175),"0")+IFERROR(IF(Z176="",0,Z176),"0")+IFERROR(IF(Z177="",0,Z177),"0")+IFERROR(IF(Z178="",0,Z178),"0")+IFERROR(IF(Z179="",0,Z179),"0")</f>
        <v>0.15916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60</v>
      </c>
      <c r="Y181" s="775">
        <f>IFERROR(SUM(Y175:Y179),"0")</f>
        <v>69.599999999999994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80</v>
      </c>
      <c r="N183" s="33"/>
      <c r="O183" s="32">
        <v>31</v>
      </c>
      <c r="P183" s="11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5" t="s">
        <v>329</v>
      </c>
      <c r="B187" s="846"/>
      <c r="C187" s="846"/>
      <c r="D187" s="846"/>
      <c r="E187" s="846"/>
      <c r="F187" s="846"/>
      <c r="G187" s="846"/>
      <c r="H187" s="846"/>
      <c r="I187" s="846"/>
      <c r="J187" s="846"/>
      <c r="K187" s="846"/>
      <c r="L187" s="846"/>
      <c r="M187" s="846"/>
      <c r="N187" s="846"/>
      <c r="O187" s="846"/>
      <c r="P187" s="846"/>
      <c r="Q187" s="846"/>
      <c r="R187" s="846"/>
      <c r="S187" s="846"/>
      <c r="T187" s="846"/>
      <c r="U187" s="846"/>
      <c r="V187" s="846"/>
      <c r="W187" s="846"/>
      <c r="X187" s="846"/>
      <c r="Y187" s="846"/>
      <c r="Z187" s="846"/>
      <c r="AA187" s="48"/>
      <c r="AB187" s="48"/>
      <c r="AC187" s="48"/>
    </row>
    <row r="188" spans="1:68" ht="16.5" hidden="1" customHeight="1" x14ac:dyDescent="0.25">
      <c r="A188" s="804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4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124</v>
      </c>
      <c r="N206" s="33"/>
      <c r="O206" s="32">
        <v>55</v>
      </c>
      <c r="P206" s="10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80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124</v>
      </c>
      <c r="N212" s="33"/>
      <c r="O212" s="32">
        <v>50</v>
      </c>
      <c r="P212" s="10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20</v>
      </c>
      <c r="Y216" s="774">
        <f t="shared" ref="Y216:Y223" si="41">IFERROR(IF(X216="",0,CEILING((X216/$H216),1)*$H216),"")</f>
        <v>21.6</v>
      </c>
      <c r="Z216" s="36">
        <f>IFERROR(IF(Y216=0,"",ROUNDUP(Y216/H216,0)*0.00902),"")</f>
        <v>3.6080000000000001E-2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20.777777777777779</v>
      </c>
      <c r="BN216" s="64">
        <f t="shared" ref="BN216:BN223" si="43">IFERROR(Y216*I216/H216,"0")</f>
        <v>22.44</v>
      </c>
      <c r="BO216" s="64">
        <f t="shared" ref="BO216:BO223" si="44">IFERROR(1/J216*(X216/H216),"0")</f>
        <v>2.8058361391694722E-2</v>
      </c>
      <c r="BP216" s="64">
        <f t="shared" ref="BP216:BP223" si="45">IFERROR(1/J216*(Y216/H216),"0")</f>
        <v>3.0303030303030304E-2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30</v>
      </c>
      <c r="Y217" s="774">
        <f t="shared" si="41"/>
        <v>32.400000000000006</v>
      </c>
      <c r="Z217" s="36">
        <f>IFERROR(IF(Y217=0,"",ROUNDUP(Y217/H217,0)*0.00902),"")</f>
        <v>5.4120000000000001E-2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31.166666666666668</v>
      </c>
      <c r="BN217" s="64">
        <f t="shared" si="43"/>
        <v>33.660000000000004</v>
      </c>
      <c r="BO217" s="64">
        <f t="shared" si="44"/>
        <v>4.208754208754209E-2</v>
      </c>
      <c r="BP217" s="64">
        <f t="shared" si="45"/>
        <v>4.5454545454545463E-2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6.75</v>
      </c>
      <c r="Y218" s="774">
        <f t="shared" si="41"/>
        <v>10.8</v>
      </c>
      <c r="Z218" s="36">
        <f>IFERROR(IF(Y218=0,"",ROUNDUP(Y218/H218,0)*0.00902),"")</f>
        <v>1.804E-2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7.0124999999999993</v>
      </c>
      <c r="BN218" s="64">
        <f t="shared" si="43"/>
        <v>11.22</v>
      </c>
      <c r="BO218" s="64">
        <f t="shared" si="44"/>
        <v>9.46969696969697E-3</v>
      </c>
      <c r="BP218" s="64">
        <f t="shared" si="45"/>
        <v>1.5151515151515152E-2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10.50925925925926</v>
      </c>
      <c r="Y224" s="775">
        <f>IFERROR(Y216/H216,"0")+IFERROR(Y217/H217,"0")+IFERROR(Y218/H218,"0")+IFERROR(Y219/H219,"0")+IFERROR(Y220/H220,"0")+IFERROR(Y221/H221,"0")+IFERROR(Y222/H222,"0")+IFERROR(Y223/H223,"0")</f>
        <v>12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0.10824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56.75</v>
      </c>
      <c r="Y225" s="775">
        <f>IFERROR(SUM(Y216:Y223),"0")</f>
        <v>64.800000000000011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80</v>
      </c>
      <c r="N227" s="33"/>
      <c r="O227" s="32">
        <v>40</v>
      </c>
      <c r="P227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80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167</v>
      </c>
      <c r="N232" s="33"/>
      <c r="O232" s="32">
        <v>45</v>
      </c>
      <c r="P232" s="10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80</v>
      </c>
      <c r="N237" s="33"/>
      <c r="O237" s="32">
        <v>40</v>
      </c>
      <c r="P237" s="8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80</v>
      </c>
      <c r="N245" s="33"/>
      <c r="O245" s="32">
        <v>40</v>
      </c>
      <c r="P245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4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hidden="1" customHeight="1" x14ac:dyDescent="0.25">
      <c r="A250" s="54" t="s">
        <v>430</v>
      </c>
      <c r="B250" s="54" t="s">
        <v>431</v>
      </c>
      <c r="C250" s="31">
        <v>4301011717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56</v>
      </c>
      <c r="K250" s="32" t="s">
        <v>121</v>
      </c>
      <c r="L250" s="32"/>
      <c r="M250" s="33" t="s">
        <v>124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4301011945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48</v>
      </c>
      <c r="K251" s="32" t="s">
        <v>121</v>
      </c>
      <c r="L251" s="32"/>
      <c r="M251" s="33" t="s">
        <v>153</v>
      </c>
      <c r="N251" s="33"/>
      <c r="O251" s="32">
        <v>55</v>
      </c>
      <c r="P251" s="106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4301011733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56</v>
      </c>
      <c r="K253" s="32" t="s">
        <v>121</v>
      </c>
      <c r="L253" s="32"/>
      <c r="M253" s="33" t="s">
        <v>80</v>
      </c>
      <c r="N253" s="33"/>
      <c r="O253" s="32">
        <v>55</v>
      </c>
      <c r="P253" s="11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441</v>
      </c>
      <c r="C254" s="31">
        <v>4301011944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48</v>
      </c>
      <c r="K254" s="32" t="s">
        <v>121</v>
      </c>
      <c r="L254" s="32"/>
      <c r="M254" s="33" t="s">
        <v>153</v>
      </c>
      <c r="N254" s="33"/>
      <c r="O254" s="32">
        <v>55</v>
      </c>
      <c r="P254" s="10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124</v>
      </c>
      <c r="N255" s="33"/>
      <c r="O255" s="32">
        <v>55</v>
      </c>
      <c r="P255" s="8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124</v>
      </c>
      <c r="N256" s="33"/>
      <c r="O256" s="32">
        <v>55</v>
      </c>
      <c r="P256" s="10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4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hidden="1" customHeight="1" x14ac:dyDescent="0.25">
      <c r="A262" s="54" t="s">
        <v>451</v>
      </c>
      <c r="B262" s="54" t="s">
        <v>452</v>
      </c>
      <c r="C262" s="31">
        <v>4301011826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56</v>
      </c>
      <c r="K262" s="32" t="s">
        <v>121</v>
      </c>
      <c r="L262" s="32"/>
      <c r="M262" s="33" t="s">
        <v>124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454</v>
      </c>
      <c r="C263" s="31">
        <v>4301011942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48</v>
      </c>
      <c r="K263" s="32" t="s">
        <v>121</v>
      </c>
      <c r="L263" s="32"/>
      <c r="M263" s="33" t="s">
        <v>153</v>
      </c>
      <c r="N263" s="33"/>
      <c r="O263" s="32">
        <v>55</v>
      </c>
      <c r="P263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56</v>
      </c>
      <c r="K265" s="32" t="s">
        <v>121</v>
      </c>
      <c r="L265" s="32"/>
      <c r="M265" s="33" t="s">
        <v>124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461</v>
      </c>
      <c r="C266" s="31">
        <v>4301011941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48</v>
      </c>
      <c r="K266" s="32" t="s">
        <v>121</v>
      </c>
      <c r="L266" s="32"/>
      <c r="M266" s="33" t="s">
        <v>153</v>
      </c>
      <c r="N266" s="33"/>
      <c r="O266" s="32">
        <v>55</v>
      </c>
      <c r="P266" s="86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124</v>
      </c>
      <c r="N267" s="33"/>
      <c r="O267" s="32">
        <v>55</v>
      </c>
      <c r="P267" s="9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124</v>
      </c>
      <c r="N268" s="33"/>
      <c r="O268" s="32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0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4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hidden="1" customHeight="1" x14ac:dyDescent="0.25">
      <c r="A279" s="54" t="s">
        <v>475</v>
      </c>
      <c r="B279" s="54" t="s">
        <v>476</v>
      </c>
      <c r="C279" s="31">
        <v>4301011855</v>
      </c>
      <c r="D279" s="777">
        <v>4680115885837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124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4301011322</v>
      </c>
      <c r="D280" s="777">
        <v>4607091387452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80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4301011850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4301011910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48</v>
      </c>
      <c r="K282" s="32" t="s">
        <v>121</v>
      </c>
      <c r="L282" s="32"/>
      <c r="M282" s="33" t="s">
        <v>153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4301011853</v>
      </c>
      <c r="D283" s="777">
        <v>4680115885851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4301011313</v>
      </c>
      <c r="D284" s="777">
        <v>4607091385984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124</v>
      </c>
      <c r="N284" s="33"/>
      <c r="O284" s="32">
        <v>55</v>
      </c>
      <c r="P284" s="8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4301011852</v>
      </c>
      <c r="D285" s="777">
        <v>4680115885844</v>
      </c>
      <c r="E285" s="778"/>
      <c r="F285" s="772">
        <v>0.4</v>
      </c>
      <c r="G285" s="32">
        <v>10</v>
      </c>
      <c r="H285" s="772">
        <v>4</v>
      </c>
      <c r="I285" s="772">
        <v>4.21</v>
      </c>
      <c r="J285" s="32">
        <v>132</v>
      </c>
      <c r="K285" s="32" t="s">
        <v>76</v>
      </c>
      <c r="L285" s="32"/>
      <c r="M285" s="33" t="s">
        <v>124</v>
      </c>
      <c r="N285" s="33"/>
      <c r="O285" s="32">
        <v>55</v>
      </c>
      <c r="P285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4301011319</v>
      </c>
      <c r="D286" s="777">
        <v>4607091387469</v>
      </c>
      <c r="E286" s="778"/>
      <c r="F286" s="772">
        <v>0.5</v>
      </c>
      <c r="G286" s="32">
        <v>10</v>
      </c>
      <c r="H286" s="772">
        <v>5</v>
      </c>
      <c r="I286" s="772">
        <v>5.21</v>
      </c>
      <c r="J286" s="32">
        <v>132</v>
      </c>
      <c r="K286" s="32" t="s">
        <v>76</v>
      </c>
      <c r="L286" s="32"/>
      <c r="M286" s="33" t="s">
        <v>124</v>
      </c>
      <c r="N286" s="33"/>
      <c r="O286" s="32">
        <v>55</v>
      </c>
      <c r="P286" s="8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4301011851</v>
      </c>
      <c r="D287" s="777">
        <v>4680115885820</v>
      </c>
      <c r="E287" s="778"/>
      <c r="F287" s="772">
        <v>0.4</v>
      </c>
      <c r="G287" s="32">
        <v>10</v>
      </c>
      <c r="H287" s="772">
        <v>4</v>
      </c>
      <c r="I287" s="772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498</v>
      </c>
      <c r="B288" s="54" t="s">
        <v>499</v>
      </c>
      <c r="C288" s="31">
        <v>4301011316</v>
      </c>
      <c r="D288" s="777">
        <v>4607091387438</v>
      </c>
      <c r="E288" s="778"/>
      <c r="F288" s="772">
        <v>0.5</v>
      </c>
      <c r="G288" s="32">
        <v>10</v>
      </c>
      <c r="H288" s="772">
        <v>5</v>
      </c>
      <c r="I288" s="772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4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124</v>
      </c>
      <c r="N293" s="33"/>
      <c r="O293" s="32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4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80</v>
      </c>
      <c r="N298" s="33"/>
      <c r="O298" s="32">
        <v>35</v>
      </c>
      <c r="P298" s="11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4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80</v>
      </c>
      <c r="N305" s="33"/>
      <c r="O305" s="32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80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133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4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80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8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4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124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80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80</v>
      </c>
      <c r="N337" s="33"/>
      <c r="O337" s="32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4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124</v>
      </c>
      <c r="N342" s="33"/>
      <c r="O342" s="32">
        <v>55</v>
      </c>
      <c r="P342" s="100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4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80</v>
      </c>
      <c r="N356" s="33"/>
      <c r="O356" s="32">
        <v>55</v>
      </c>
      <c r="P356" s="9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4301012016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56</v>
      </c>
      <c r="K357" s="32" t="s">
        <v>121</v>
      </c>
      <c r="L357" s="32" t="s">
        <v>149</v>
      </c>
      <c r="M357" s="33" t="s">
        <v>80</v>
      </c>
      <c r="N357" s="33"/>
      <c r="O357" s="32">
        <v>55</v>
      </c>
      <c r="P357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4301011911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48</v>
      </c>
      <c r="K358" s="32" t="s">
        <v>121</v>
      </c>
      <c r="L358" s="32"/>
      <c r="M358" s="33" t="s">
        <v>153</v>
      </c>
      <c r="N358" s="33"/>
      <c r="O358" s="32">
        <v>55</v>
      </c>
      <c r="P358" s="9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124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124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124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4301011859</v>
      </c>
      <c r="D363" s="777">
        <v>4680115885608</v>
      </c>
      <c r="E363" s="778"/>
      <c r="F363" s="772">
        <v>0.4</v>
      </c>
      <c r="G363" s="32">
        <v>10</v>
      </c>
      <c r="H363" s="772">
        <v>4</v>
      </c>
      <c r="I363" s="772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585</v>
      </c>
      <c r="B364" s="54" t="s">
        <v>586</v>
      </c>
      <c r="C364" s="31">
        <v>4301011323</v>
      </c>
      <c r="D364" s="777">
        <v>4607091386011</v>
      </c>
      <c r="E364" s="778"/>
      <c r="F364" s="772">
        <v>0.5</v>
      </c>
      <c r="G364" s="32">
        <v>10</v>
      </c>
      <c r="H364" s="772">
        <v>5</v>
      </c>
      <c r="I364" s="772">
        <v>5.21</v>
      </c>
      <c r="J364" s="32">
        <v>132</v>
      </c>
      <c r="K364" s="32" t="s">
        <v>76</v>
      </c>
      <c r="L364" s="32"/>
      <c r="M364" s="33" t="s">
        <v>80</v>
      </c>
      <c r="N364" s="33"/>
      <c r="O364" s="32">
        <v>55</v>
      </c>
      <c r="P364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30</v>
      </c>
      <c r="Y369" s="774">
        <f>IFERROR(IF(X369="",0,CEILING((X369/$H369),1)*$H369),"")</f>
        <v>33.6</v>
      </c>
      <c r="Z369" s="36">
        <f>IFERROR(IF(Y369=0,"",ROUNDUP(Y369/H369,0)*0.00753),"")</f>
        <v>6.0240000000000002E-2</v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31.857142857142858</v>
      </c>
      <c r="BN369" s="64">
        <f>IFERROR(Y369*I369/H369,"0")</f>
        <v>35.68</v>
      </c>
      <c r="BO369" s="64">
        <f>IFERROR(1/J369*(X369/H369),"0")</f>
        <v>4.5787545787545784E-2</v>
      </c>
      <c r="BP369" s="64">
        <f>IFERROR(1/J369*(Y369/H369),"0")</f>
        <v>5.128205128205128E-2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7.1428571428571423</v>
      </c>
      <c r="Y372" s="775">
        <f>IFERROR(Y368/H368,"0")+IFERROR(Y369/H369,"0")+IFERROR(Y370/H370,"0")+IFERROR(Y371/H371,"0")</f>
        <v>8</v>
      </c>
      <c r="Z372" s="775">
        <f>IFERROR(IF(Z368="",0,Z368),"0")+IFERROR(IF(Z369="",0,Z369),"0")+IFERROR(IF(Z370="",0,Z370),"0")+IFERROR(IF(Z371="",0,Z371),"0")</f>
        <v>6.0240000000000002E-2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30</v>
      </c>
      <c r="Y373" s="775">
        <f>IFERROR(SUM(Y368:Y371),"0")</f>
        <v>33.6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80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200</v>
      </c>
      <c r="Y375" s="774">
        <f t="shared" ref="Y375:Y380" si="76">IFERROR(IF(X375="",0,CEILING((X375/$H375),1)*$H375),"")</f>
        <v>202.79999999999998</v>
      </c>
      <c r="Z375" s="36">
        <f>IFERROR(IF(Y375=0,"",ROUNDUP(Y375/H375,0)*0.02175),"")</f>
        <v>0.5655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214.30769230769232</v>
      </c>
      <c r="BN375" s="64">
        <f t="shared" ref="BN375:BN380" si="78">IFERROR(Y375*I375/H375,"0")</f>
        <v>217.30800000000002</v>
      </c>
      <c r="BO375" s="64">
        <f t="shared" ref="BO375:BO380" si="79">IFERROR(1/J375*(X375/H375),"0")</f>
        <v>0.45787545787545786</v>
      </c>
      <c r="BP375" s="64">
        <f t="shared" ref="BP375:BP380" si="80">IFERROR(1/J375*(Y375/H375),"0")</f>
        <v>0.46428571428571425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25.641025641025642</v>
      </c>
      <c r="Y381" s="775">
        <f>IFERROR(Y375/H375,"0")+IFERROR(Y376/H376,"0")+IFERROR(Y377/H377,"0")+IFERROR(Y378/H378,"0")+IFERROR(Y379/H379,"0")+IFERROR(Y380/H380,"0")</f>
        <v>26</v>
      </c>
      <c r="Z381" s="775">
        <f>IFERROR(IF(Z375="",0,Z375),"0")+IFERROR(IF(Z376="",0,Z376),"0")+IFERROR(IF(Z377="",0,Z377),"0")+IFERROR(IF(Z378="",0,Z378),"0")+IFERROR(IF(Z379="",0,Z379),"0")+IFERROR(IF(Z380="",0,Z380),"0")</f>
        <v>0.5655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200</v>
      </c>
      <c r="Y382" s="775">
        <f>IFERROR(SUM(Y375:Y380),"0")</f>
        <v>202.79999999999998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4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2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4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80</v>
      </c>
      <c r="N409" s="33"/>
      <c r="O409" s="32">
        <v>45</v>
      </c>
      <c r="P409" s="11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2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21</v>
      </c>
      <c r="Y410" s="774">
        <f>IFERROR(IF(X410="",0,CEILING((X410/$H410),1)*$H410),"")</f>
        <v>21</v>
      </c>
      <c r="Z410" s="36">
        <f>IFERROR(IF(Y410=0,"",ROUNDUP(Y410/H410,0)*0.00753),"")</f>
        <v>7.5300000000000006E-2</v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23.599999999999998</v>
      </c>
      <c r="BN410" s="64">
        <f>IFERROR(Y410*I410/H410,"0")</f>
        <v>23.599999999999998</v>
      </c>
      <c r="BO410" s="64">
        <f>IFERROR(1/J410*(X410/H410),"0")</f>
        <v>6.4102564102564097E-2</v>
      </c>
      <c r="BP410" s="64">
        <f>IFERROR(1/J410*(Y410/H410),"0")</f>
        <v>6.4102564102564097E-2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10</v>
      </c>
      <c r="Y411" s="775">
        <f>IFERROR(Y408/H408,"0")+IFERROR(Y409/H409,"0")+IFERROR(Y410/H410,"0")</f>
        <v>10</v>
      </c>
      <c r="Z411" s="775">
        <f>IFERROR(IF(Z408="",0,Z408),"0")+IFERROR(IF(Z409="",0,Z409),"0")+IFERROR(IF(Z410="",0,Z410),"0")</f>
        <v>7.5300000000000006E-2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21</v>
      </c>
      <c r="Y412" s="775">
        <f>IFERROR(SUM(Y408:Y410),"0")</f>
        <v>21</v>
      </c>
      <c r="Z412" s="37"/>
      <c r="AA412" s="776"/>
      <c r="AB412" s="776"/>
      <c r="AC412" s="776"/>
    </row>
    <row r="413" spans="1:68" ht="27.75" hidden="1" customHeight="1" x14ac:dyDescent="0.2">
      <c r="A413" s="845" t="s">
        <v>660</v>
      </c>
      <c r="B413" s="846"/>
      <c r="C413" s="846"/>
      <c r="D413" s="846"/>
      <c r="E413" s="846"/>
      <c r="F413" s="846"/>
      <c r="G413" s="846"/>
      <c r="H413" s="846"/>
      <c r="I413" s="846"/>
      <c r="J413" s="846"/>
      <c r="K413" s="846"/>
      <c r="L413" s="846"/>
      <c r="M413" s="846"/>
      <c r="N413" s="846"/>
      <c r="O413" s="846"/>
      <c r="P413" s="846"/>
      <c r="Q413" s="846"/>
      <c r="R413" s="846"/>
      <c r="S413" s="846"/>
      <c r="T413" s="846"/>
      <c r="U413" s="846"/>
      <c r="V413" s="846"/>
      <c r="W413" s="846"/>
      <c r="X413" s="846"/>
      <c r="Y413" s="846"/>
      <c r="Z413" s="846"/>
      <c r="AA413" s="48"/>
      <c r="AB413" s="48"/>
      <c r="AC413" s="48"/>
    </row>
    <row r="414" spans="1:68" ht="16.5" hidden="1" customHeight="1" x14ac:dyDescent="0.25">
      <c r="A414" s="804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200</v>
      </c>
      <c r="Y417" s="774">
        <f t="shared" si="81"/>
        <v>210</v>
      </c>
      <c r="Z417" s="36">
        <f>IFERROR(IF(Y417=0,"",ROUNDUP(Y417/H417,0)*0.02175),"")</f>
        <v>0.30449999999999999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206.4</v>
      </c>
      <c r="BN417" s="64">
        <f t="shared" si="83"/>
        <v>216.72</v>
      </c>
      <c r="BO417" s="64">
        <f t="shared" si="84"/>
        <v>0.27777777777777779</v>
      </c>
      <c r="BP417" s="64">
        <f t="shared" si="85"/>
        <v>0.29166666666666663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150</v>
      </c>
      <c r="Y419" s="774">
        <f t="shared" si="81"/>
        <v>150</v>
      </c>
      <c r="Z419" s="36">
        <f>IFERROR(IF(Y419=0,"",ROUNDUP(Y419/H419,0)*0.02175),"")</f>
        <v>0.21749999999999997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154.80000000000001</v>
      </c>
      <c r="BN419" s="64">
        <f t="shared" si="83"/>
        <v>154.80000000000001</v>
      </c>
      <c r="BO419" s="64">
        <f t="shared" si="84"/>
        <v>0.20833333333333331</v>
      </c>
      <c r="BP419" s="64">
        <f t="shared" si="85"/>
        <v>0.20833333333333331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4301011943</v>
      </c>
      <c r="D420" s="777">
        <v>4680115884830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153</v>
      </c>
      <c r="N420" s="33"/>
      <c r="O420" s="32">
        <v>60</v>
      </c>
      <c r="P420" s="115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671</v>
      </c>
      <c r="B421" s="54" t="s">
        <v>673</v>
      </c>
      <c r="C421" s="31">
        <v>4301011867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 t="s">
        <v>149</v>
      </c>
      <c r="M421" s="33" t="s">
        <v>68</v>
      </c>
      <c r="N421" s="33"/>
      <c r="O421" s="32">
        <v>60</v>
      </c>
      <c r="P421" s="11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800</v>
      </c>
      <c r="Y421" s="774">
        <f t="shared" si="81"/>
        <v>810</v>
      </c>
      <c r="Z421" s="36">
        <f>IFERROR(IF(Y421=0,"",ROUNDUP(Y421/H421,0)*0.02175),"")</f>
        <v>1.1744999999999999</v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825.6</v>
      </c>
      <c r="BN421" s="64">
        <f t="shared" si="83"/>
        <v>835.92000000000007</v>
      </c>
      <c r="BO421" s="64">
        <f t="shared" si="84"/>
        <v>1.1111111111111112</v>
      </c>
      <c r="BP421" s="64">
        <f t="shared" si="85"/>
        <v>1.125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4301011339</v>
      </c>
      <c r="D422" s="777">
        <v>4607091383997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124</v>
      </c>
      <c r="N423" s="33"/>
      <c r="O423" s="32">
        <v>90</v>
      </c>
      <c r="P423" s="8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4301011866</v>
      </c>
      <c r="D425" s="777">
        <v>4680115884878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686</v>
      </c>
      <c r="B426" s="54" t="s">
        <v>687</v>
      </c>
      <c r="C426" s="31">
        <v>4301011868</v>
      </c>
      <c r="D426" s="777">
        <v>4680115884861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76.666666666666671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78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1.6964999999999999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1150</v>
      </c>
      <c r="Y428" s="775">
        <f>IFERROR(SUM(Y416:Y426),"0")</f>
        <v>1170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124</v>
      </c>
      <c r="N430" s="33"/>
      <c r="O430" s="32">
        <v>50</v>
      </c>
      <c r="P430" s="11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400</v>
      </c>
      <c r="Y430" s="774">
        <f>IFERROR(IF(X430="",0,CEILING((X430/$H430),1)*$H430),"")</f>
        <v>405</v>
      </c>
      <c r="Z430" s="36">
        <f>IFERROR(IF(Y430=0,"",ROUNDUP(Y430/H430,0)*0.02175),"")</f>
        <v>0.58724999999999994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412.8</v>
      </c>
      <c r="BN430" s="64">
        <f>IFERROR(Y430*I430/H430,"0")</f>
        <v>417.96000000000004</v>
      </c>
      <c r="BO430" s="64">
        <f>IFERROR(1/J430*(X430/H430),"0")</f>
        <v>0.55555555555555558</v>
      </c>
      <c r="BP430" s="64">
        <f>IFERROR(1/J430*(Y430/H430),"0")</f>
        <v>0.5625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124</v>
      </c>
      <c r="N431" s="33"/>
      <c r="O431" s="32">
        <v>50</v>
      </c>
      <c r="P431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26.666666666666668</v>
      </c>
      <c r="Y432" s="775">
        <f>IFERROR(Y430/H430,"0")+IFERROR(Y431/H431,"0")</f>
        <v>27</v>
      </c>
      <c r="Z432" s="775">
        <f>IFERROR(IF(Z430="",0,Z430),"0")+IFERROR(IF(Z431="",0,Z431),"0")</f>
        <v>0.58724999999999994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400</v>
      </c>
      <c r="Y433" s="775">
        <f>IFERROR(SUM(Y430:Y431),"0")</f>
        <v>405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80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80</v>
      </c>
      <c r="N436" s="33"/>
      <c r="O436" s="32">
        <v>40</v>
      </c>
      <c r="P436" s="1195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80</v>
      </c>
      <c r="N440" s="33"/>
      <c r="O440" s="32">
        <v>30</v>
      </c>
      <c r="P440" s="1014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4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hidden="1" customHeight="1" x14ac:dyDescent="0.25">
      <c r="A445" s="54" t="s">
        <v>706</v>
      </c>
      <c r="B445" s="54" t="s">
        <v>707</v>
      </c>
      <c r="C445" s="31">
        <v>4301011483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4301011873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4301011655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2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4301011872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4301011874</v>
      </c>
      <c r="D449" s="777">
        <v>4680115884892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68</v>
      </c>
      <c r="N449" s="33"/>
      <c r="O449" s="32">
        <v>60</v>
      </c>
      <c r="P449" s="12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100</v>
      </c>
      <c r="Y449" s="774">
        <f t="shared" si="86"/>
        <v>108</v>
      </c>
      <c r="Z449" s="36">
        <f t="shared" si="87"/>
        <v>0.21749999999999997</v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104.44444444444444</v>
      </c>
      <c r="BN449" s="64">
        <f t="shared" si="89"/>
        <v>112.8</v>
      </c>
      <c r="BO449" s="64">
        <f t="shared" si="90"/>
        <v>0.16534391534391535</v>
      </c>
      <c r="BP449" s="64">
        <f t="shared" si="91"/>
        <v>0.17857142857142855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4301011312</v>
      </c>
      <c r="D450" s="777">
        <v>4607091384192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124</v>
      </c>
      <c r="N450" s="33"/>
      <c r="O450" s="32">
        <v>60</v>
      </c>
      <c r="P450" s="9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500</v>
      </c>
      <c r="Y451" s="774">
        <f t="shared" si="86"/>
        <v>504</v>
      </c>
      <c r="Z451" s="36">
        <f t="shared" si="87"/>
        <v>0.91349999999999998</v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520</v>
      </c>
      <c r="BN451" s="64">
        <f t="shared" si="89"/>
        <v>524.16</v>
      </c>
      <c r="BO451" s="64">
        <f t="shared" si="90"/>
        <v>0.74404761904761896</v>
      </c>
      <c r="BP451" s="64">
        <f t="shared" si="91"/>
        <v>0.75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160</v>
      </c>
      <c r="Y452" s="774">
        <f t="shared" si="86"/>
        <v>160</v>
      </c>
      <c r="Z452" s="36">
        <f>IFERROR(IF(Y452=0,"",ROUNDUP(Y452/H452,0)*0.00902),"")</f>
        <v>0.36080000000000001</v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168.4</v>
      </c>
      <c r="BN452" s="64">
        <f t="shared" si="89"/>
        <v>168.4</v>
      </c>
      <c r="BO452" s="64">
        <f t="shared" si="90"/>
        <v>0.30303030303030304</v>
      </c>
      <c r="BP452" s="64">
        <f t="shared" si="91"/>
        <v>0.30303030303030304</v>
      </c>
    </row>
    <row r="453" spans="1:68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90.925925925925924</v>
      </c>
      <c r="Y453" s="775">
        <f>IFERROR(Y445/H445,"0")+IFERROR(Y446/H446,"0")+IFERROR(Y447/H447,"0")+IFERROR(Y448/H448,"0")+IFERROR(Y449/H449,"0")+IFERROR(Y450/H450,"0")+IFERROR(Y451/H451,"0")+IFERROR(Y452/H452,"0")</f>
        <v>92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1.4918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760</v>
      </c>
      <c r="Y454" s="775">
        <f>IFERROR(SUM(Y445:Y452),"0")</f>
        <v>772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45</v>
      </c>
      <c r="Y456" s="774">
        <f>IFERROR(IF(X456="",0,CEILING((X456/$H456),1)*$H456),"")</f>
        <v>48.18</v>
      </c>
      <c r="Z456" s="36">
        <f>IFERROR(IF(Y456=0,"",ROUNDUP(Y456/H456,0)*0.00753),"")</f>
        <v>8.2830000000000001E-2</v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47.671232876712324</v>
      </c>
      <c r="BN456" s="64">
        <f>IFERROR(Y456*I456/H456,"0")</f>
        <v>51.04</v>
      </c>
      <c r="BO456" s="64">
        <f>IFERROR(1/J456*(X456/H456),"0")</f>
        <v>6.5858798735511065E-2</v>
      </c>
      <c r="BP456" s="64">
        <f>IFERROR(1/J456*(Y456/H456),"0")</f>
        <v>7.0512820512820512E-2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10.273972602739727</v>
      </c>
      <c r="Y458" s="775">
        <f>IFERROR(Y456/H456,"0")+IFERROR(Y457/H457,"0")</f>
        <v>11</v>
      </c>
      <c r="Z458" s="775">
        <f>IFERROR(IF(Z456="",0,Z456),"0")+IFERROR(IF(Z457="",0,Z457),"0")</f>
        <v>8.2830000000000001E-2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45</v>
      </c>
      <c r="Y459" s="775">
        <f>IFERROR(SUM(Y456:Y457),"0")</f>
        <v>48.18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80</v>
      </c>
      <c r="N461" s="33"/>
      <c r="O461" s="32">
        <v>40</v>
      </c>
      <c r="P461" s="108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700</v>
      </c>
      <c r="Y461" s="774">
        <f>IFERROR(IF(X461="",0,CEILING((X461/$H461),1)*$H461),"")</f>
        <v>702</v>
      </c>
      <c r="Z461" s="36">
        <f>IFERROR(IF(Y461=0,"",ROUNDUP(Y461/H461,0)*0.02175),"")</f>
        <v>1.6964999999999999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743.86666666666667</v>
      </c>
      <c r="BN461" s="64">
        <f>IFERROR(Y461*I461/H461,"0")</f>
        <v>745.99199999999996</v>
      </c>
      <c r="BO461" s="64">
        <f>IFERROR(1/J461*(X461/H461),"0")</f>
        <v>1.3888888888888886</v>
      </c>
      <c r="BP461" s="64">
        <f>IFERROR(1/J461*(Y461/H461),"0")</f>
        <v>1.3928571428571428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80</v>
      </c>
      <c r="N462" s="33"/>
      <c r="O462" s="32">
        <v>40</v>
      </c>
      <c r="P462" s="1054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737</v>
      </c>
      <c r="B463" s="54" t="s">
        <v>738</v>
      </c>
      <c r="C463" s="31">
        <v>4301051634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737</v>
      </c>
      <c r="B464" s="54" t="s">
        <v>740</v>
      </c>
      <c r="C464" s="31">
        <v>4301051297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120</v>
      </c>
      <c r="Y464" s="774">
        <f>IFERROR(IF(X464="",0,CEILING((X464/$H464),1)*$H464),"")</f>
        <v>120</v>
      </c>
      <c r="Z464" s="36">
        <f>IFERROR(IF(Y464=0,"",ROUNDUP(Y464/H464,0)*0.00753),"")</f>
        <v>0.3765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134.20000000000002</v>
      </c>
      <c r="BN464" s="64">
        <f>IFERROR(Y464*I464/H464,"0")</f>
        <v>134.20000000000002</v>
      </c>
      <c r="BO464" s="64">
        <f>IFERROR(1/J464*(X464/H464),"0")</f>
        <v>0.32051282051282048</v>
      </c>
      <c r="BP464" s="64">
        <f>IFERROR(1/J464*(Y464/H464),"0")</f>
        <v>0.32051282051282048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127.77777777777777</v>
      </c>
      <c r="Y466" s="775">
        <f>IFERROR(Y461/H461,"0")+IFERROR(Y462/H462,"0")+IFERROR(Y463/H463,"0")+IFERROR(Y464/H464,"0")+IFERROR(Y465/H465,"0")</f>
        <v>128</v>
      </c>
      <c r="Z466" s="775">
        <f>IFERROR(IF(Z461="",0,Z461),"0")+IFERROR(IF(Z462="",0,Z462),"0")+IFERROR(IF(Z463="",0,Z463),"0")+IFERROR(IF(Z464="",0,Z464),"0")+IFERROR(IF(Z465="",0,Z465),"0")</f>
        <v>2.073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820</v>
      </c>
      <c r="Y467" s="775">
        <f>IFERROR(SUM(Y461:Y465),"0")</f>
        <v>822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80</v>
      </c>
      <c r="N469" s="33"/>
      <c r="O469" s="32">
        <v>40</v>
      </c>
      <c r="P469" s="930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5" t="s">
        <v>749</v>
      </c>
      <c r="B472" s="846"/>
      <c r="C472" s="846"/>
      <c r="D472" s="846"/>
      <c r="E472" s="846"/>
      <c r="F472" s="846"/>
      <c r="G472" s="846"/>
      <c r="H472" s="846"/>
      <c r="I472" s="846"/>
      <c r="J472" s="846"/>
      <c r="K472" s="846"/>
      <c r="L472" s="846"/>
      <c r="M472" s="846"/>
      <c r="N472" s="846"/>
      <c r="O472" s="846"/>
      <c r="P472" s="846"/>
      <c r="Q472" s="846"/>
      <c r="R472" s="846"/>
      <c r="S472" s="846"/>
      <c r="T472" s="846"/>
      <c r="U472" s="846"/>
      <c r="V472" s="846"/>
      <c r="W472" s="846"/>
      <c r="X472" s="846"/>
      <c r="Y472" s="846"/>
      <c r="Z472" s="846"/>
      <c r="AA472" s="48"/>
      <c r="AB472" s="48"/>
      <c r="AC472" s="48"/>
    </row>
    <row r="473" spans="1:68" ht="16.5" hidden="1" customHeight="1" x14ac:dyDescent="0.25">
      <c r="A473" s="804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124</v>
      </c>
      <c r="N475" s="33"/>
      <c r="O475" s="32">
        <v>50</v>
      </c>
      <c r="P475" s="10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hidden="1" customHeight="1" x14ac:dyDescent="0.25">
      <c r="A479" s="54" t="s">
        <v>754</v>
      </c>
      <c r="B479" s="54" t="s">
        <v>755</v>
      </c>
      <c r="C479" s="31">
        <v>4301031405</v>
      </c>
      <c r="D479" s="777">
        <v>4680115886100</v>
      </c>
      <c r="E479" s="778"/>
      <c r="F479" s="772">
        <v>0.9</v>
      </c>
      <c r="G479" s="32">
        <v>6</v>
      </c>
      <c r="H479" s="772">
        <v>5.4</v>
      </c>
      <c r="I479" s="772">
        <v>5.61</v>
      </c>
      <c r="J479" s="32">
        <v>132</v>
      </c>
      <c r="K479" s="32" t="s">
        <v>76</v>
      </c>
      <c r="L479" s="32"/>
      <c r="M479" s="33" t="s">
        <v>68</v>
      </c>
      <c r="N479" s="33"/>
      <c r="O479" s="32">
        <v>50</v>
      </c>
      <c r="P479" s="880" t="s">
        <v>756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758</v>
      </c>
      <c r="C480" s="31">
        <v>4301031322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759</v>
      </c>
      <c r="C481" s="31">
        <v>4301031355</v>
      </c>
      <c r="D481" s="777">
        <v>4607091389753</v>
      </c>
      <c r="E481" s="778"/>
      <c r="F481" s="772">
        <v>0.7</v>
      </c>
      <c r="G481" s="32">
        <v>6</v>
      </c>
      <c r="H481" s="772">
        <v>4.2</v>
      </c>
      <c r="I481" s="772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20</v>
      </c>
      <c r="Y481" s="774">
        <f t="shared" si="92"/>
        <v>21</v>
      </c>
      <c r="Z481" s="36">
        <f>IFERROR(IF(Y481=0,"",ROUNDUP(Y481/H481,0)*0.00753),"")</f>
        <v>3.7650000000000003E-2</v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21.095238095238091</v>
      </c>
      <c r="BN481" s="64">
        <f t="shared" si="94"/>
        <v>22.15</v>
      </c>
      <c r="BO481" s="64">
        <f t="shared" si="95"/>
        <v>3.0525030525030524E-2</v>
      </c>
      <c r="BP481" s="64">
        <f t="shared" si="96"/>
        <v>3.2051282051282048E-2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4301031406</v>
      </c>
      <c r="D482" s="777">
        <v>4680115886117</v>
      </c>
      <c r="E482" s="778"/>
      <c r="F482" s="772">
        <v>0.9</v>
      </c>
      <c r="G482" s="32">
        <v>6</v>
      </c>
      <c r="H482" s="772">
        <v>5.4</v>
      </c>
      <c r="I482" s="772">
        <v>5.61</v>
      </c>
      <c r="J482" s="32">
        <v>132</v>
      </c>
      <c r="K482" s="32" t="s">
        <v>76</v>
      </c>
      <c r="L482" s="32"/>
      <c r="M482" s="33" t="s">
        <v>68</v>
      </c>
      <c r="N482" s="33"/>
      <c r="O482" s="32">
        <v>50</v>
      </c>
      <c r="P482" s="842" t="s">
        <v>762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764</v>
      </c>
      <c r="C483" s="31">
        <v>4301031323</v>
      </c>
      <c r="D483" s="777">
        <v>4607091389760</v>
      </c>
      <c r="E483" s="778"/>
      <c r="F483" s="772">
        <v>0.7</v>
      </c>
      <c r="G483" s="32">
        <v>6</v>
      </c>
      <c r="H483" s="772">
        <v>4.2</v>
      </c>
      <c r="I483" s="77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12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10</v>
      </c>
      <c r="Y484" s="774">
        <f t="shared" si="92"/>
        <v>12.600000000000001</v>
      </c>
      <c r="Z484" s="36">
        <f>IFERROR(IF(Y484=0,"",ROUNDUP(Y484/H484,0)*0.00753),"")</f>
        <v>2.2589999999999999E-2</v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10.547619047619046</v>
      </c>
      <c r="BN484" s="64">
        <f t="shared" si="94"/>
        <v>13.290000000000001</v>
      </c>
      <c r="BO484" s="64">
        <f t="shared" si="95"/>
        <v>1.5262515262515262E-2</v>
      </c>
      <c r="BP484" s="64">
        <f t="shared" si="96"/>
        <v>1.9230769230769232E-2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4301031374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">
        <v>778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780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782</v>
      </c>
      <c r="C492" s="31">
        <v>4301031336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4301031255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800</v>
      </c>
      <c r="C501" s="31">
        <v>4301031338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4301031368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4" t="s">
        <v>802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7.1428571428571423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8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6.0240000000000002E-2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30</v>
      </c>
      <c r="Y504" s="775">
        <f>IFERROR(SUM(Y479:Y502),"0")</f>
        <v>33.6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80</v>
      </c>
      <c r="N506" s="33"/>
      <c r="O506" s="32">
        <v>45</v>
      </c>
      <c r="P506" s="10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80</v>
      </c>
      <c r="N507" s="33"/>
      <c r="O507" s="32">
        <v>45</v>
      </c>
      <c r="P507" s="12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4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hidden="1" customHeight="1" x14ac:dyDescent="0.25">
      <c r="A521" s="54" t="s">
        <v>821</v>
      </c>
      <c r="B521" s="54" t="s">
        <v>822</v>
      </c>
      <c r="C521" s="31">
        <v>4301031403</v>
      </c>
      <c r="D521" s="777">
        <v>4680115886094</v>
      </c>
      <c r="E521" s="778"/>
      <c r="F521" s="772">
        <v>0.9</v>
      </c>
      <c r="G521" s="32">
        <v>6</v>
      </c>
      <c r="H521" s="772">
        <v>5.4</v>
      </c>
      <c r="I521" s="772">
        <v>5.61</v>
      </c>
      <c r="J521" s="32">
        <v>132</v>
      </c>
      <c r="K521" s="32" t="s">
        <v>76</v>
      </c>
      <c r="L521" s="32"/>
      <c r="M521" s="33" t="s">
        <v>124</v>
      </c>
      <c r="N521" s="33"/>
      <c r="O521" s="32">
        <v>50</v>
      </c>
      <c r="P521" s="847" t="s">
        <v>823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825</v>
      </c>
      <c r="C522" s="31">
        <v>4301031324</v>
      </c>
      <c r="D522" s="777">
        <v>4607091389739</v>
      </c>
      <c r="E522" s="778"/>
      <c r="F522" s="772">
        <v>0.7</v>
      </c>
      <c r="G522" s="32">
        <v>6</v>
      </c>
      <c r="H522" s="772">
        <v>4.2</v>
      </c>
      <c r="I522" s="772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8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5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4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4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5" t="s">
        <v>859</v>
      </c>
      <c r="B551" s="846"/>
      <c r="C551" s="846"/>
      <c r="D551" s="846"/>
      <c r="E551" s="846"/>
      <c r="F551" s="846"/>
      <c r="G551" s="846"/>
      <c r="H551" s="846"/>
      <c r="I551" s="846"/>
      <c r="J551" s="846"/>
      <c r="K551" s="846"/>
      <c r="L551" s="846"/>
      <c r="M551" s="846"/>
      <c r="N551" s="846"/>
      <c r="O551" s="846"/>
      <c r="P551" s="846"/>
      <c r="Q551" s="846"/>
      <c r="R551" s="846"/>
      <c r="S551" s="846"/>
      <c r="T551" s="846"/>
      <c r="U551" s="846"/>
      <c r="V551" s="846"/>
      <c r="W551" s="846"/>
      <c r="X551" s="846"/>
      <c r="Y551" s="846"/>
      <c r="Z551" s="846"/>
      <c r="AA551" s="48"/>
      <c r="AB551" s="48"/>
      <c r="AC551" s="48"/>
    </row>
    <row r="552" spans="1:68" ht="16.5" hidden="1" customHeight="1" x14ac:dyDescent="0.25">
      <c r="A552" s="804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124</v>
      </c>
      <c r="N554" s="33"/>
      <c r="O554" s="32">
        <v>60</v>
      </c>
      <c r="P554" s="10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124</v>
      </c>
      <c r="N555" s="33"/>
      <c r="O555" s="32">
        <v>60</v>
      </c>
      <c r="P555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40</v>
      </c>
      <c r="Y555" s="774">
        <f t="shared" si="103"/>
        <v>42.24</v>
      </c>
      <c r="Z555" s="36">
        <f t="shared" si="104"/>
        <v>9.5680000000000001E-2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42.727272727272727</v>
      </c>
      <c r="BN555" s="64">
        <f t="shared" si="106"/>
        <v>45.12</v>
      </c>
      <c r="BO555" s="64">
        <f t="shared" si="107"/>
        <v>7.2843822843822847E-2</v>
      </c>
      <c r="BP555" s="64">
        <f t="shared" si="108"/>
        <v>7.6923076923076927E-2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50</v>
      </c>
      <c r="Y557" s="774">
        <f t="shared" si="103"/>
        <v>52.800000000000004</v>
      </c>
      <c r="Z557" s="36">
        <f t="shared" si="104"/>
        <v>0.1196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53.409090909090907</v>
      </c>
      <c r="BN557" s="64">
        <f t="shared" si="106"/>
        <v>56.400000000000006</v>
      </c>
      <c r="BO557" s="64">
        <f t="shared" si="107"/>
        <v>9.1054778554778545E-2</v>
      </c>
      <c r="BP557" s="64">
        <f t="shared" si="108"/>
        <v>9.6153846153846159E-2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80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80</v>
      </c>
      <c r="N559" s="33"/>
      <c r="O559" s="32">
        <v>60</v>
      </c>
      <c r="P559" s="10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80</v>
      </c>
      <c r="Y559" s="774">
        <f t="shared" si="103"/>
        <v>84.48</v>
      </c>
      <c r="Z559" s="36">
        <f t="shared" si="104"/>
        <v>0.19136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85.454545454545453</v>
      </c>
      <c r="BN559" s="64">
        <f t="shared" si="106"/>
        <v>90.24</v>
      </c>
      <c r="BO559" s="64">
        <f t="shared" si="107"/>
        <v>0.14568764568764569</v>
      </c>
      <c r="BP559" s="64">
        <f t="shared" si="108"/>
        <v>0.15384615384615385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124</v>
      </c>
      <c r="N560" s="33"/>
      <c r="O560" s="32">
        <v>60</v>
      </c>
      <c r="P560" s="11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124</v>
      </c>
      <c r="N561" s="33"/>
      <c r="O561" s="32">
        <v>60</v>
      </c>
      <c r="P561" s="10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0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32.196969696969695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34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0.40664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170</v>
      </c>
      <c r="Y566" s="775">
        <f>IFERROR(SUM(Y554:Y564),"0")</f>
        <v>179.52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124</v>
      </c>
      <c r="N568" s="33"/>
      <c r="O568" s="32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60</v>
      </c>
      <c r="Y568" s="774">
        <f>IFERROR(IF(X568="",0,CEILING((X568/$H568),1)*$H568),"")</f>
        <v>63.36</v>
      </c>
      <c r="Z568" s="36">
        <f>IFERROR(IF(Y568=0,"",ROUNDUP(Y568/H568,0)*0.01196),"")</f>
        <v>0.14352000000000001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64.090909090909079</v>
      </c>
      <c r="BN568" s="64">
        <f>IFERROR(Y568*I568/H568,"0")</f>
        <v>67.679999999999993</v>
      </c>
      <c r="BO568" s="64">
        <f>IFERROR(1/J568*(X568/H568),"0")</f>
        <v>0.10926573426573427</v>
      </c>
      <c r="BP568" s="64">
        <f>IFERROR(1/J568*(Y568/H568),"0")</f>
        <v>0.11538461538461539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4301020364</v>
      </c>
      <c r="D569" s="777">
        <v>4680115880054</v>
      </c>
      <c r="E569" s="778"/>
      <c r="F569" s="772">
        <v>0.6</v>
      </c>
      <c r="G569" s="32">
        <v>8</v>
      </c>
      <c r="H569" s="772">
        <v>4.8</v>
      </c>
      <c r="I569" s="772">
        <v>6.96</v>
      </c>
      <c r="J569" s="32">
        <v>120</v>
      </c>
      <c r="K569" s="32" t="s">
        <v>76</v>
      </c>
      <c r="L569" s="32"/>
      <c r="M569" s="33" t="s">
        <v>124</v>
      </c>
      <c r="N569" s="33"/>
      <c r="O569" s="32">
        <v>55</v>
      </c>
      <c r="P569" s="109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4301020206</v>
      </c>
      <c r="D570" s="777">
        <v>4680115880054</v>
      </c>
      <c r="E570" s="778"/>
      <c r="F570" s="772">
        <v>0.6</v>
      </c>
      <c r="G570" s="32">
        <v>6</v>
      </c>
      <c r="H570" s="772">
        <v>3.6</v>
      </c>
      <c r="I570" s="772">
        <v>3.81</v>
      </c>
      <c r="J570" s="32">
        <v>132</v>
      </c>
      <c r="K570" s="32" t="s">
        <v>76</v>
      </c>
      <c r="L570" s="32"/>
      <c r="M570" s="33" t="s">
        <v>124</v>
      </c>
      <c r="N570" s="33"/>
      <c r="O570" s="32">
        <v>55</v>
      </c>
      <c r="P570" s="8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11.363636363636363</v>
      </c>
      <c r="Y571" s="775">
        <f>IFERROR(Y568/H568,"0")+IFERROR(Y569/H569,"0")+IFERROR(Y570/H570,"0")</f>
        <v>12</v>
      </c>
      <c r="Z571" s="775">
        <f>IFERROR(IF(Z568="",0,Z568),"0")+IFERROR(IF(Z569="",0,Z569),"0")+IFERROR(IF(Z570="",0,Z570),"0")</f>
        <v>0.14352000000000001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60</v>
      </c>
      <c r="Y572" s="775">
        <f>IFERROR(SUM(Y568:Y570),"0")</f>
        <v>63.36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124</v>
      </c>
      <c r="N574" s="33"/>
      <c r="O574" s="32">
        <v>60</v>
      </c>
      <c r="P574" s="9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20</v>
      </c>
      <c r="Y576" s="774">
        <f t="shared" si="109"/>
        <v>21.12</v>
      </c>
      <c r="Z576" s="36">
        <f>IFERROR(IF(Y576=0,"",ROUNDUP(Y576/H576,0)*0.01196),"")</f>
        <v>4.7840000000000001E-2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21.363636363636363</v>
      </c>
      <c r="BN576" s="64">
        <f t="shared" si="111"/>
        <v>22.56</v>
      </c>
      <c r="BO576" s="64">
        <f t="shared" si="112"/>
        <v>3.6421911421911424E-2</v>
      </c>
      <c r="BP576" s="64">
        <f t="shared" si="113"/>
        <v>3.8461538461538464E-2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4301031383</v>
      </c>
      <c r="D577" s="777">
        <v>4680115882072</v>
      </c>
      <c r="E577" s="778"/>
      <c r="F577" s="772">
        <v>0.6</v>
      </c>
      <c r="G577" s="32">
        <v>8</v>
      </c>
      <c r="H577" s="772">
        <v>4.8</v>
      </c>
      <c r="I577" s="772">
        <v>6.96</v>
      </c>
      <c r="J577" s="32">
        <v>120</v>
      </c>
      <c r="K577" s="32" t="s">
        <v>76</v>
      </c>
      <c r="L577" s="32"/>
      <c r="M577" s="33" t="s">
        <v>124</v>
      </c>
      <c r="N577" s="33"/>
      <c r="O577" s="32">
        <v>60</v>
      </c>
      <c r="P577" s="113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4301031249</v>
      </c>
      <c r="D578" s="777">
        <v>4680115882072</v>
      </c>
      <c r="E578" s="778"/>
      <c r="F578" s="772">
        <v>0.6</v>
      </c>
      <c r="G578" s="32">
        <v>6</v>
      </c>
      <c r="H578" s="772">
        <v>3.6</v>
      </c>
      <c r="I578" s="772">
        <v>3.81</v>
      </c>
      <c r="J578" s="32">
        <v>132</v>
      </c>
      <c r="K578" s="32" t="s">
        <v>76</v>
      </c>
      <c r="L578" s="32"/>
      <c r="M578" s="33" t="s">
        <v>124</v>
      </c>
      <c r="N578" s="33"/>
      <c r="O578" s="32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4301031385</v>
      </c>
      <c r="D579" s="777">
        <v>4680115882102</v>
      </c>
      <c r="E579" s="778"/>
      <c r="F579" s="772">
        <v>0.6</v>
      </c>
      <c r="G579" s="32">
        <v>8</v>
      </c>
      <c r="H579" s="772">
        <v>4.8</v>
      </c>
      <c r="I579" s="772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907</v>
      </c>
      <c r="C580" s="31">
        <v>4301031251</v>
      </c>
      <c r="D580" s="777">
        <v>4680115882102</v>
      </c>
      <c r="E580" s="778"/>
      <c r="F580" s="772">
        <v>0.6</v>
      </c>
      <c r="G580" s="32">
        <v>6</v>
      </c>
      <c r="H580" s="772">
        <v>3.6</v>
      </c>
      <c r="I580" s="772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4301031384</v>
      </c>
      <c r="D581" s="777">
        <v>4680115882096</v>
      </c>
      <c r="E581" s="778"/>
      <c r="F581" s="772">
        <v>0.6</v>
      </c>
      <c r="G581" s="32">
        <v>8</v>
      </c>
      <c r="H581" s="772">
        <v>4.8</v>
      </c>
      <c r="I581" s="772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6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911</v>
      </c>
      <c r="C582" s="31">
        <v>4301031253</v>
      </c>
      <c r="D582" s="777">
        <v>4680115882096</v>
      </c>
      <c r="E582" s="778"/>
      <c r="F582" s="772">
        <v>0.6</v>
      </c>
      <c r="G582" s="32">
        <v>6</v>
      </c>
      <c r="H582" s="772">
        <v>3.6</v>
      </c>
      <c r="I582" s="772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3.7878787878787876</v>
      </c>
      <c r="Y583" s="775">
        <f>IFERROR(Y574/H574,"0")+IFERROR(Y575/H575,"0")+IFERROR(Y576/H576,"0")+IFERROR(Y577/H577,"0")+IFERROR(Y578/H578,"0")+IFERROR(Y579/H579,"0")+IFERROR(Y580/H580,"0")+IFERROR(Y581/H581,"0")+IFERROR(Y582/H582,"0")</f>
        <v>4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4.7840000000000001E-2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20</v>
      </c>
      <c r="Y584" s="775">
        <f>IFERROR(SUM(Y574:Y582),"0")</f>
        <v>21.12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9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5" t="s">
        <v>927</v>
      </c>
      <c r="B596" s="846"/>
      <c r="C596" s="846"/>
      <c r="D596" s="846"/>
      <c r="E596" s="846"/>
      <c r="F596" s="846"/>
      <c r="G596" s="846"/>
      <c r="H596" s="846"/>
      <c r="I596" s="846"/>
      <c r="J596" s="846"/>
      <c r="K596" s="846"/>
      <c r="L596" s="846"/>
      <c r="M596" s="846"/>
      <c r="N596" s="846"/>
      <c r="O596" s="846"/>
      <c r="P596" s="846"/>
      <c r="Q596" s="846"/>
      <c r="R596" s="846"/>
      <c r="S596" s="846"/>
      <c r="T596" s="846"/>
      <c r="U596" s="846"/>
      <c r="V596" s="846"/>
      <c r="W596" s="846"/>
      <c r="X596" s="846"/>
      <c r="Y596" s="846"/>
      <c r="Z596" s="846"/>
      <c r="AA596" s="48"/>
      <c r="AB596" s="48"/>
      <c r="AC596" s="48"/>
    </row>
    <row r="597" spans="1:68" ht="16.5" hidden="1" customHeight="1" x14ac:dyDescent="0.25">
      <c r="A597" s="804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80</v>
      </c>
      <c r="N599" s="33"/>
      <c r="O599" s="32">
        <v>55</v>
      </c>
      <c r="P599" s="1196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124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124</v>
      </c>
      <c r="N601" s="33"/>
      <c r="O601" s="32">
        <v>50</v>
      </c>
      <c r="P601" s="1162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124</v>
      </c>
      <c r="N602" s="33"/>
      <c r="O602" s="32">
        <v>55</v>
      </c>
      <c r="P602" s="1023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80</v>
      </c>
      <c r="N603" s="33"/>
      <c r="O603" s="32">
        <v>55</v>
      </c>
      <c r="P603" s="1165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124</v>
      </c>
      <c r="N604" s="33"/>
      <c r="O604" s="32">
        <v>50</v>
      </c>
      <c r="P604" s="1028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124</v>
      </c>
      <c r="N605" s="33"/>
      <c r="O605" s="32">
        <v>55</v>
      </c>
      <c r="P605" s="1068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80</v>
      </c>
      <c r="N609" s="33"/>
      <c r="O609" s="32">
        <v>50</v>
      </c>
      <c r="P609" s="1004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124</v>
      </c>
      <c r="N610" s="33"/>
      <c r="O610" s="32">
        <v>50</v>
      </c>
      <c r="P610" s="913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124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124</v>
      </c>
      <c r="N612" s="33"/>
      <c r="O612" s="32">
        <v>50</v>
      </c>
      <c r="P612" s="1024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5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43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7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8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1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1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2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80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80</v>
      </c>
      <c r="N627" s="33"/>
      <c r="O627" s="32">
        <v>45</v>
      </c>
      <c r="P627" s="95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4301051933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80</v>
      </c>
      <c r="N628" s="33"/>
      <c r="O628" s="32">
        <v>45</v>
      </c>
      <c r="P628" s="821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4301051510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68</v>
      </c>
      <c r="N629" s="33"/>
      <c r="O629" s="32">
        <v>30</v>
      </c>
      <c r="P629" s="1033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4301051920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2.0640000000000001</v>
      </c>
      <c r="J630" s="32">
        <v>182</v>
      </c>
      <c r="K630" s="32" t="s">
        <v>186</v>
      </c>
      <c r="L630" s="32"/>
      <c r="M630" s="33" t="s">
        <v>167</v>
      </c>
      <c r="N630" s="33"/>
      <c r="O630" s="32">
        <v>45</v>
      </c>
      <c r="P630" s="1090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4301051390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2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4301051921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2.052</v>
      </c>
      <c r="J632" s="32">
        <v>182</v>
      </c>
      <c r="K632" s="32" t="s">
        <v>186</v>
      </c>
      <c r="L632" s="32"/>
      <c r="M632" s="33" t="s">
        <v>167</v>
      </c>
      <c r="N632" s="33"/>
      <c r="O632" s="32">
        <v>45</v>
      </c>
      <c r="P632" s="1049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4301051448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55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hidden="1" customHeight="1" x14ac:dyDescent="0.25">
      <c r="A637" s="54" t="s">
        <v>1015</v>
      </c>
      <c r="B637" s="54" t="s">
        <v>1016</v>
      </c>
      <c r="C637" s="31">
        <v>4301060354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85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4301060408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8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4301060355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31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4301060407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31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4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124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124</v>
      </c>
      <c r="N646" s="33"/>
      <c r="O646" s="32">
        <v>55</v>
      </c>
      <c r="P646" s="1114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124</v>
      </c>
      <c r="N650" s="33"/>
      <c r="O650" s="32">
        <v>50</v>
      </c>
      <c r="P650" s="1198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88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6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6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6080.25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6203.9800000000014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6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6379.5098956028742</v>
      </c>
      <c r="Y662" s="775">
        <f>IFERROR(SUM(BN22:BN658),"0")</f>
        <v>6509.4339999999984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6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11</v>
      </c>
      <c r="Y663" s="38">
        <f>ROUNDUP(SUM(BP22:BP658),0)</f>
        <v>11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6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6654.5098956028742</v>
      </c>
      <c r="Y664" s="775">
        <f>GrossWeightTotalR+PalletQtyTotalR*25</f>
        <v>6784.4339999999984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6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732.24496457373164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749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6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12.457000000000001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65" t="s">
        <v>63</v>
      </c>
      <c r="C668" s="798" t="s">
        <v>116</v>
      </c>
      <c r="D668" s="886"/>
      <c r="E668" s="886"/>
      <c r="F668" s="886"/>
      <c r="G668" s="886"/>
      <c r="H668" s="809"/>
      <c r="I668" s="798" t="s">
        <v>329</v>
      </c>
      <c r="J668" s="886"/>
      <c r="K668" s="886"/>
      <c r="L668" s="886"/>
      <c r="M668" s="886"/>
      <c r="N668" s="886"/>
      <c r="O668" s="886"/>
      <c r="P668" s="886"/>
      <c r="Q668" s="886"/>
      <c r="R668" s="886"/>
      <c r="S668" s="886"/>
      <c r="T668" s="886"/>
      <c r="U668" s="886"/>
      <c r="V668" s="809"/>
      <c r="W668" s="798" t="s">
        <v>660</v>
      </c>
      <c r="X668" s="809"/>
      <c r="Y668" s="798" t="s">
        <v>749</v>
      </c>
      <c r="Z668" s="886"/>
      <c r="AA668" s="886"/>
      <c r="AB668" s="809"/>
      <c r="AC668" s="765" t="s">
        <v>859</v>
      </c>
      <c r="AD668" s="798" t="s">
        <v>927</v>
      </c>
      <c r="AE668" s="809"/>
      <c r="AF668" s="767"/>
    </row>
    <row r="669" spans="1:68" ht="14.25" customHeight="1" thickTop="1" x14ac:dyDescent="0.2">
      <c r="A669" s="850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67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67"/>
    </row>
    <row r="670" spans="1:68" ht="13.5" customHeight="1" thickBot="1" x14ac:dyDescent="0.25">
      <c r="A670" s="851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67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67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704.80000000000007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991.8</v>
      </c>
      <c r="E671" s="46">
        <f>IFERROR(Y108*1,"0")+IFERROR(Y109*1,"0")+IFERROR(Y110*1,"0")+IFERROR(Y114*1,"0")+IFERROR(Y115*1,"0")+IFERROR(Y116*1,"0")+IFERROR(Y117*1,"0")+IFERROR(Y118*1,"0")+IFERROR(Y119*1,"0")</f>
        <v>284.40000000000003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296.8</v>
      </c>
      <c r="G671" s="46">
        <f>IFERROR(Y155*1,"0")+IFERROR(Y156*1,"0")+IFERROR(Y160*1,"0")+IFERROR(Y161*1,"0")+IFERROR(Y165*1,"0")+IFERROR(Y166*1,"0")</f>
        <v>19.599999999999998</v>
      </c>
      <c r="H671" s="46">
        <f>IFERROR(Y171*1,"0")+IFERROR(Y175*1,"0")+IFERROR(Y176*1,"0")+IFERROR(Y177*1,"0")+IFERROR(Y178*1,"0")+IFERROR(Y179*1,"0")+IFERROR(Y183*1,"0")+IFERROR(Y184*1,"0")</f>
        <v>69.599999999999994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64.800000000000011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67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236.39999999999998</v>
      </c>
      <c r="V671" s="46">
        <f>IFERROR(Y404*1,"0")+IFERROR(Y408*1,"0")+IFERROR(Y409*1,"0")+IFERROR(Y410*1,"0")</f>
        <v>21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1575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1642.1799999999998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33.6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264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67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0,00"/>
        <filter val="10,27"/>
        <filter val="10,48"/>
        <filter val="10,51"/>
        <filter val="100,00"/>
        <filter val="11"/>
        <filter val="11,36"/>
        <filter val="11,90"/>
        <filter val="120,00"/>
        <filter val="127,78"/>
        <filter val="150,00"/>
        <filter val="160,00"/>
        <filter val="17,50"/>
        <filter val="170,00"/>
        <filter val="20,00"/>
        <filter val="200,00"/>
        <filter val="21,00"/>
        <filter val="22,22"/>
        <filter val="25,64"/>
        <filter val="250,00"/>
        <filter val="26,67"/>
        <filter val="29,76"/>
        <filter val="3,57"/>
        <filter val="3,79"/>
        <filter val="30,00"/>
        <filter val="300,00"/>
        <filter val="32,20"/>
        <filter val="390,00"/>
        <filter val="40,00"/>
        <filter val="400,00"/>
        <filter val="45,00"/>
        <filter val="50,00"/>
        <filter val="500,00"/>
        <filter val="56,75"/>
        <filter val="590,00"/>
        <filter val="6 080,25"/>
        <filter val="6 379,51"/>
        <filter val="6 654,51"/>
        <filter val="6,25"/>
        <filter val="6,75"/>
        <filter val="60,00"/>
        <filter val="600,00"/>
        <filter val="61,11"/>
        <filter val="66,30"/>
        <filter val="7,14"/>
        <filter val="700,00"/>
        <filter val="732,24"/>
        <filter val="76,67"/>
        <filter val="760,00"/>
        <filter val="80,00"/>
        <filter val="80,56"/>
        <filter val="800,00"/>
        <filter val="820,00"/>
        <filter val="90,00"/>
        <filter val="90,93"/>
      </filters>
    </filterColumn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2024-12-10T11:08:41Z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