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8841E7A-807D-436A-86FF-EF69C7DF01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P328" i="1"/>
  <c r="BO328" i="1"/>
  <c r="BN328" i="1"/>
  <c r="BM328" i="1"/>
  <c r="Z328" i="1"/>
  <c r="Z329" i="1" s="1"/>
  <c r="Y328" i="1"/>
  <c r="Y329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O184" i="1"/>
  <c r="BM184" i="1"/>
  <c r="Y184" i="1"/>
  <c r="BP184" i="1" s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Y105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Y334" i="1" l="1"/>
  <c r="Y333" i="1"/>
  <c r="BP332" i="1"/>
  <c r="BN332" i="1"/>
  <c r="Z332" i="1"/>
  <c r="Z333" i="1" s="1"/>
  <c r="BP336" i="1"/>
  <c r="BN336" i="1"/>
  <c r="Z336" i="1"/>
  <c r="BP376" i="1"/>
  <c r="BN376" i="1"/>
  <c r="Z376" i="1"/>
  <c r="BP417" i="1"/>
  <c r="BN417" i="1"/>
  <c r="Z417" i="1"/>
  <c r="Y442" i="1"/>
  <c r="Y441" i="1"/>
  <c r="BP440" i="1"/>
  <c r="BN440" i="1"/>
  <c r="Z440" i="1"/>
  <c r="Z441" i="1" s="1"/>
  <c r="BP445" i="1"/>
  <c r="BN445" i="1"/>
  <c r="Z445" i="1"/>
  <c r="BP481" i="1"/>
  <c r="BN481" i="1"/>
  <c r="Z481" i="1"/>
  <c r="Y519" i="1"/>
  <c r="Y518" i="1"/>
  <c r="BP517" i="1"/>
  <c r="BN517" i="1"/>
  <c r="Z517" i="1"/>
  <c r="Z518" i="1" s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Z51" i="1"/>
  <c r="BN51" i="1"/>
  <c r="Z66" i="1"/>
  <c r="BN66" i="1"/>
  <c r="Z71" i="1"/>
  <c r="BN71" i="1"/>
  <c r="Z85" i="1"/>
  <c r="BN85" i="1"/>
  <c r="Z97" i="1"/>
  <c r="BN97" i="1"/>
  <c r="Z110" i="1"/>
  <c r="BN110" i="1"/>
  <c r="Y121" i="1"/>
  <c r="Z126" i="1"/>
  <c r="BN126" i="1"/>
  <c r="Z140" i="1"/>
  <c r="BN140" i="1"/>
  <c r="Z155" i="1"/>
  <c r="BN155" i="1"/>
  <c r="Z178" i="1"/>
  <c r="BN178" i="1"/>
  <c r="Z198" i="1"/>
  <c r="BN198" i="1"/>
  <c r="Z217" i="1"/>
  <c r="BN217" i="1"/>
  <c r="Z227" i="1"/>
  <c r="BN227" i="1"/>
  <c r="Z235" i="1"/>
  <c r="BN235" i="1"/>
  <c r="Z251" i="1"/>
  <c r="BN251" i="1"/>
  <c r="Z262" i="1"/>
  <c r="BN262" i="1"/>
  <c r="Z270" i="1"/>
  <c r="BN270" i="1"/>
  <c r="Z285" i="1"/>
  <c r="BN285" i="1"/>
  <c r="Z308" i="1"/>
  <c r="BN308" i="1"/>
  <c r="BP362" i="1"/>
  <c r="BN362" i="1"/>
  <c r="Z362" i="1"/>
  <c r="BP386" i="1"/>
  <c r="BN386" i="1"/>
  <c r="Z386" i="1"/>
  <c r="BP425" i="1"/>
  <c r="BN425" i="1"/>
  <c r="Z425" i="1"/>
  <c r="BP457" i="1"/>
  <c r="BN457" i="1"/>
  <c r="Z457" i="1"/>
  <c r="BP482" i="1"/>
  <c r="BN482" i="1"/>
  <c r="Z48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X662" i="1"/>
  <c r="X661" i="1"/>
  <c r="Y37" i="1"/>
  <c r="Z28" i="1"/>
  <c r="BN28" i="1"/>
  <c r="Z29" i="1"/>
  <c r="BN29" i="1"/>
  <c r="Z30" i="1"/>
  <c r="BN30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53" i="1"/>
  <c r="BN53" i="1"/>
  <c r="Z64" i="1"/>
  <c r="BN64" i="1"/>
  <c r="Z68" i="1"/>
  <c r="BN68" i="1"/>
  <c r="Z69" i="1"/>
  <c r="BN69" i="1"/>
  <c r="Z77" i="1"/>
  <c r="BN77" i="1"/>
  <c r="Z83" i="1"/>
  <c r="BN83" i="1"/>
  <c r="BP83" i="1"/>
  <c r="Z87" i="1"/>
  <c r="BN87" i="1"/>
  <c r="Y99" i="1"/>
  <c r="Z95" i="1"/>
  <c r="BN95" i="1"/>
  <c r="Z101" i="1"/>
  <c r="BN101" i="1"/>
  <c r="BP101" i="1"/>
  <c r="Z108" i="1"/>
  <c r="BN108" i="1"/>
  <c r="Z114" i="1"/>
  <c r="BN114" i="1"/>
  <c r="BP114" i="1"/>
  <c r="Z124" i="1"/>
  <c r="BN124" i="1"/>
  <c r="Z128" i="1"/>
  <c r="BN128" i="1"/>
  <c r="Y136" i="1"/>
  <c r="Z134" i="1"/>
  <c r="BN134" i="1"/>
  <c r="Y146" i="1"/>
  <c r="Z142" i="1"/>
  <c r="BN142" i="1"/>
  <c r="Z150" i="1"/>
  <c r="BN150" i="1"/>
  <c r="Z161" i="1"/>
  <c r="BN161" i="1"/>
  <c r="Y167" i="1"/>
  <c r="Z176" i="1"/>
  <c r="BN176" i="1"/>
  <c r="Z184" i="1"/>
  <c r="BN184" i="1"/>
  <c r="Y202" i="1"/>
  <c r="Z196" i="1"/>
  <c r="BN196" i="1"/>
  <c r="Z200" i="1"/>
  <c r="BN200" i="1"/>
  <c r="J671" i="1"/>
  <c r="Z211" i="1"/>
  <c r="BN211" i="1"/>
  <c r="BP211" i="1"/>
  <c r="Y225" i="1"/>
  <c r="Z219" i="1"/>
  <c r="BN219" i="1"/>
  <c r="Z223" i="1"/>
  <c r="BN223" i="1"/>
  <c r="Y239" i="1"/>
  <c r="Z229" i="1"/>
  <c r="BN229" i="1"/>
  <c r="Z233" i="1"/>
  <c r="BN233" i="1"/>
  <c r="Z237" i="1"/>
  <c r="BN237" i="1"/>
  <c r="Z244" i="1"/>
  <c r="BN244" i="1"/>
  <c r="Z253" i="1"/>
  <c r="BN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409" i="1"/>
  <c r="BN409" i="1"/>
  <c r="Z409" i="1"/>
  <c r="BP423" i="1"/>
  <c r="BN423" i="1"/>
  <c r="Z423" i="1"/>
  <c r="BP451" i="1"/>
  <c r="BN451" i="1"/>
  <c r="Z451" i="1"/>
  <c r="BP479" i="1"/>
  <c r="BN479" i="1"/>
  <c r="Z479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7" i="1"/>
  <c r="BN447" i="1"/>
  <c r="Z447" i="1"/>
  <c r="BP463" i="1"/>
  <c r="BN463" i="1"/>
  <c r="Z463" i="1"/>
  <c r="BP484" i="1"/>
  <c r="BN484" i="1"/>
  <c r="Z484" i="1"/>
  <c r="BP490" i="1"/>
  <c r="BN490" i="1"/>
  <c r="Z490" i="1"/>
  <c r="BP497" i="1"/>
  <c r="BN497" i="1"/>
  <c r="Z497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38" i="1"/>
  <c r="BP489" i="1"/>
  <c r="BN489" i="1"/>
  <c r="Z489" i="1"/>
  <c r="BP494" i="1"/>
  <c r="BN494" i="1"/>
  <c r="Z494" i="1"/>
  <c r="BP501" i="1"/>
  <c r="BN501" i="1"/>
  <c r="Z501" i="1"/>
  <c r="BP512" i="1"/>
  <c r="BN512" i="1"/>
  <c r="Z512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36" i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7" i="1" s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Z513" i="1" s="1"/>
  <c r="Y513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Z60" i="1" s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BN102" i="1"/>
  <c r="E671" i="1"/>
  <c r="Z109" i="1"/>
  <c r="Z111" i="1" s="1"/>
  <c r="BN109" i="1"/>
  <c r="Y112" i="1"/>
  <c r="Z115" i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BN133" i="1"/>
  <c r="Z135" i="1"/>
  <c r="BN135" i="1"/>
  <c r="Z139" i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544" i="1" l="1"/>
  <c r="Z202" i="1"/>
  <c r="Z129" i="1"/>
  <c r="Z89" i="1"/>
  <c r="Z36" i="1"/>
  <c r="Z589" i="1"/>
  <c r="Z348" i="1"/>
  <c r="Z258" i="1"/>
  <c r="Z162" i="1"/>
  <c r="Z146" i="1"/>
  <c r="Z104" i="1"/>
  <c r="Z80" i="1"/>
  <c r="Z623" i="1"/>
  <c r="Z238" i="1"/>
  <c r="Z136" i="1"/>
  <c r="Z120" i="1"/>
  <c r="Y663" i="1"/>
  <c r="Z55" i="1"/>
  <c r="Y662" i="1"/>
  <c r="Z503" i="1"/>
  <c r="Z372" i="1"/>
  <c r="Z453" i="1"/>
  <c r="Z571" i="1"/>
  <c r="Z437" i="1"/>
  <c r="Z381" i="1"/>
  <c r="Z365" i="1"/>
  <c r="Z271" i="1"/>
  <c r="Z73" i="1"/>
  <c r="Z289" i="1"/>
  <c r="Y665" i="1"/>
  <c r="Z641" i="1"/>
  <c r="Z606" i="1"/>
  <c r="Y664" i="1"/>
  <c r="Z311" i="1"/>
  <c r="Z565" i="1"/>
  <c r="Y66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<sst xmlns="http://schemas.openxmlformats.org/spreadsheetml/2006/main" count="3121" uniqueCount="1075">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</sst>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76" sqref="AA76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2"/>
      <c r="B1" s="42"/>
      <c r="C1" s="42"/>
      <c r="D1" s="865" t="s">
        <v>0</v>
      </c>
      <c r="E1" s="814"/>
      <c r="F1" s="814"/>
      <c r="G1" s="13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7"/>
      <c r="Y2" s="17"/>
      <c r="Z2" s="17"/>
      <c r="AA2" s="17"/>
      <c r="AB2" s="52"/>
      <c r="AC2" s="52"/>
      <c r="AD2" s="52"/>
      <c r="AE2" s="52"/>
    </row>
    <row r="3" spans="1:32" s="77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6"/>
      <c r="Q3" s="786"/>
      <c r="R3" s="786"/>
      <c r="S3" s="786"/>
      <c r="T3" s="786"/>
      <c r="U3" s="786"/>
      <c r="V3" s="786"/>
      <c r="W3" s="786"/>
      <c r="X3" s="17"/>
      <c r="Y3" s="17"/>
      <c r="Z3" s="17"/>
      <c r="AA3" s="17"/>
      <c r="AB3" s="52"/>
      <c r="AC3" s="52"/>
      <c r="AD3" s="52"/>
      <c r="AE3" s="52"/>
    </row>
    <row r="4" spans="1:32" s="77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0" customFormat="1" ht="23.45" customHeight="1" x14ac:dyDescent="0.2">
      <c r="A5" s="918" t="s">
        <v>8</v>
      </c>
      <c r="B5" s="811"/>
      <c r="C5" s="812"/>
      <c r="D5" s="869"/>
      <c r="E5" s="870"/>
      <c r="F5" s="1160" t="s">
        <v>9</v>
      </c>
      <c r="G5" s="812"/>
      <c r="H5" s="869" t="s">
        <v>1074</v>
      </c>
      <c r="I5" s="1086"/>
      <c r="J5" s="1086"/>
      <c r="K5" s="1086"/>
      <c r="L5" s="1086"/>
      <c r="M5" s="870"/>
      <c r="N5" s="58"/>
      <c r="P5" s="24" t="s">
        <v>10</v>
      </c>
      <c r="Q5" s="1173">
        <v>45638</v>
      </c>
      <c r="R5" s="916"/>
      <c r="T5" s="975" t="s">
        <v>11</v>
      </c>
      <c r="U5" s="976"/>
      <c r="V5" s="978" t="s">
        <v>12</v>
      </c>
      <c r="W5" s="916"/>
      <c r="AB5" s="52"/>
      <c r="AC5" s="52"/>
      <c r="AD5" s="52"/>
      <c r="AE5" s="52"/>
    </row>
    <row r="6" spans="1:32" s="770" customFormat="1" ht="24" customHeight="1" x14ac:dyDescent="0.2">
      <c r="A6" s="918" t="s">
        <v>13</v>
      </c>
      <c r="B6" s="811"/>
      <c r="C6" s="812"/>
      <c r="D6" s="1087" t="s">
        <v>14</v>
      </c>
      <c r="E6" s="1088"/>
      <c r="F6" s="1088"/>
      <c r="G6" s="1088"/>
      <c r="H6" s="1088"/>
      <c r="I6" s="1088"/>
      <c r="J6" s="1088"/>
      <c r="K6" s="1088"/>
      <c r="L6" s="1088"/>
      <c r="M6" s="916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Четверг</v>
      </c>
      <c r="R6" s="778"/>
      <c r="T6" s="985" t="s">
        <v>16</v>
      </c>
      <c r="U6" s="976"/>
      <c r="V6" s="1072" t="s">
        <v>17</v>
      </c>
      <c r="W6" s="829"/>
      <c r="AB6" s="52"/>
      <c r="AC6" s="52"/>
      <c r="AD6" s="52"/>
      <c r="AE6" s="52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3"/>
      <c r="R7" s="43"/>
      <c r="T7" s="786"/>
      <c r="U7" s="976"/>
      <c r="V7" s="1073"/>
      <c r="W7" s="1074"/>
      <c r="AB7" s="52"/>
      <c r="AC7" s="52"/>
      <c r="AD7" s="52"/>
      <c r="AE7" s="52"/>
    </row>
    <row r="8" spans="1:32" s="770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6">
        <v>0.41666666666666669</v>
      </c>
      <c r="R8" s="839"/>
      <c r="T8" s="786"/>
      <c r="U8" s="976"/>
      <c r="V8" s="1073"/>
      <c r="W8" s="1074"/>
      <c r="AB8" s="52"/>
      <c r="AC8" s="52"/>
      <c r="AD8" s="52"/>
      <c r="AE8" s="52"/>
    </row>
    <row r="9" spans="1:32" s="770" customFormat="1" ht="39.950000000000003" customHeight="1" x14ac:dyDescent="0.2">
      <c r="A9" s="9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1"/>
      <c r="E9" s="795"/>
      <c r="F9" s="9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7" t="s">
        <v>21</v>
      </c>
      <c r="Q9" s="911"/>
      <c r="R9" s="912"/>
      <c r="T9" s="786"/>
      <c r="U9" s="976"/>
      <c r="V9" s="1075"/>
      <c r="W9" s="1076"/>
      <c r="X9" s="44"/>
      <c r="Y9" s="44"/>
      <c r="Z9" s="44"/>
      <c r="AA9" s="44"/>
      <c r="AB9" s="52"/>
      <c r="AC9" s="52"/>
      <c r="AD9" s="52"/>
      <c r="AE9" s="52"/>
    </row>
    <row r="10" spans="1:32" s="770" customFormat="1" ht="26.45" customHeight="1" x14ac:dyDescent="0.2">
      <c r="A10" s="9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1"/>
      <c r="E10" s="795"/>
      <c r="F10" s="9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9"/>
      <c r="P10" s="27" t="s">
        <v>22</v>
      </c>
      <c r="Q10" s="986"/>
      <c r="R10" s="987"/>
      <c r="U10" s="24" t="s">
        <v>23</v>
      </c>
      <c r="V10" s="828" t="s">
        <v>24</v>
      </c>
      <c r="W10" s="829"/>
      <c r="X10" s="45"/>
      <c r="Y10" s="45"/>
      <c r="Z10" s="45"/>
      <c r="AA10" s="45"/>
      <c r="AB10" s="52"/>
      <c r="AC10" s="52"/>
      <c r="AD10" s="52"/>
      <c r="AE10" s="52"/>
    </row>
    <row r="11" spans="1:32" s="770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15"/>
      <c r="R11" s="916"/>
      <c r="U11" s="24" t="s">
        <v>27</v>
      </c>
      <c r="V11" s="1116" t="s">
        <v>28</v>
      </c>
      <c r="W11" s="912"/>
      <c r="X11" s="46"/>
      <c r="Y11" s="46"/>
      <c r="Z11" s="46"/>
      <c r="AA11" s="46"/>
      <c r="AB11" s="52"/>
      <c r="AC11" s="52"/>
      <c r="AD11" s="52"/>
      <c r="AE11" s="52"/>
    </row>
    <row r="12" spans="1:32" s="770" customFormat="1" ht="18.600000000000001" customHeight="1" x14ac:dyDescent="0.2">
      <c r="A12" s="969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6"/>
      <c r="R12" s="839"/>
      <c r="S12" s="25"/>
      <c r="U12" s="24"/>
      <c r="V12" s="814"/>
      <c r="W12" s="786"/>
      <c r="AB12" s="52"/>
      <c r="AC12" s="52"/>
      <c r="AD12" s="52"/>
      <c r="AE12" s="52"/>
    </row>
    <row r="13" spans="1:32" s="770" customFormat="1" ht="23.25" customHeight="1" x14ac:dyDescent="0.2">
      <c r="A13" s="969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7"/>
      <c r="P13" s="27" t="s">
        <v>32</v>
      </c>
      <c r="Q13" s="1116"/>
      <c r="R13" s="912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0" customFormat="1" ht="18.600000000000001" customHeight="1" x14ac:dyDescent="0.2">
      <c r="A14" s="969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0" customFormat="1" ht="22.5" customHeight="1" x14ac:dyDescent="0.2">
      <c r="A15" s="1009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59" t="s">
        <v>35</v>
      </c>
      <c r="Q15" s="814"/>
      <c r="R15" s="814"/>
      <c r="S15" s="814"/>
      <c r="T15" s="81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6" t="s">
        <v>36</v>
      </c>
      <c r="B17" s="826" t="s">
        <v>37</v>
      </c>
      <c r="C17" s="933" t="s">
        <v>38</v>
      </c>
      <c r="D17" s="826" t="s">
        <v>39</v>
      </c>
      <c r="E17" s="891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90"/>
      <c r="R17" s="890"/>
      <c r="S17" s="890"/>
      <c r="T17" s="891"/>
      <c r="U17" s="1201" t="s">
        <v>51</v>
      </c>
      <c r="V17" s="812"/>
      <c r="W17" s="826" t="s">
        <v>52</v>
      </c>
      <c r="X17" s="826" t="s">
        <v>53</v>
      </c>
      <c r="Y17" s="1202" t="s">
        <v>54</v>
      </c>
      <c r="Z17" s="1069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55"/>
      <c r="AF17" s="1156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2"/>
      <c r="E18" s="894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27"/>
      <c r="X18" s="827"/>
      <c r="Y18" s="1203"/>
      <c r="Z18" s="1070"/>
      <c r="AA18" s="1058"/>
      <c r="AB18" s="1058"/>
      <c r="AC18" s="1058"/>
      <c r="AD18" s="1157"/>
      <c r="AE18" s="1158"/>
      <c r="AF18" s="1159"/>
      <c r="AG18" s="66"/>
      <c r="BD18" s="65"/>
    </row>
    <row r="19" spans="1:68" ht="27.75" hidden="1" customHeight="1" x14ac:dyDescent="0.2">
      <c r="A19" s="845" t="s">
        <v>63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49"/>
      <c r="AB19" s="49"/>
      <c r="AC19" s="49"/>
    </row>
    <row r="20" spans="1:68" ht="16.5" hidden="1" customHeight="1" x14ac:dyDescent="0.25">
      <c r="A20" s="804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77">
        <v>4680115885004</v>
      </c>
      <c r="E22" s="778"/>
      <c r="F22" s="772">
        <v>0.16</v>
      </c>
      <c r="G22" s="33">
        <v>10</v>
      </c>
      <c r="H22" s="772">
        <v>1.6</v>
      </c>
      <c r="I22" s="772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8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5"/>
      <c r="V22" s="35"/>
      <c r="W22" s="36" t="s">
        <v>69</v>
      </c>
      <c r="X22" s="773">
        <v>0</v>
      </c>
      <c r="Y22" s="774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8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8" t="s">
        <v>69</v>
      </c>
      <c r="X24" s="775">
        <f>IFERROR(SUM(X22:X22),"0")</f>
        <v>0</v>
      </c>
      <c r="Y24" s="775">
        <f>IFERROR(SUM(Y22:Y22),"0")</f>
        <v>0</v>
      </c>
      <c r="Z24" s="38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hidden="1" customHeight="1" x14ac:dyDescent="0.25">
      <c r="A26" s="54" t="s">
        <v>74</v>
      </c>
      <c r="B26" s="54" t="s">
        <v>75</v>
      </c>
      <c r="C26" s="32">
        <v>4301051865</v>
      </c>
      <c r="D26" s="777">
        <v>4680115885912</v>
      </c>
      <c r="E26" s="778"/>
      <c r="F26" s="772">
        <v>0.3</v>
      </c>
      <c r="G26" s="33">
        <v>6</v>
      </c>
      <c r="H26" s="772">
        <v>1.8</v>
      </c>
      <c r="I26" s="772">
        <v>3.2</v>
      </c>
      <c r="J26" s="33">
        <v>156</v>
      </c>
      <c r="K26" s="33" t="s">
        <v>76</v>
      </c>
      <c r="L26" s="33"/>
      <c r="M26" s="34" t="s">
        <v>68</v>
      </c>
      <c r="N26" s="34"/>
      <c r="O26" s="33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5"/>
      <c r="V26" s="35"/>
      <c r="W26" s="36" t="s">
        <v>69</v>
      </c>
      <c r="X26" s="773">
        <v>0</v>
      </c>
      <c r="Y26" s="774">
        <f t="shared" ref="Y26:Y35" si="0">IFERROR(IF(X26="",0,CEILING((X26/$H26),1)*$H26),"")</f>
        <v>0</v>
      </c>
      <c r="Z26" s="37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2">
        <v>4301051558</v>
      </c>
      <c r="D27" s="777">
        <v>4607091383881</v>
      </c>
      <c r="E27" s="778"/>
      <c r="F27" s="772">
        <v>0.33</v>
      </c>
      <c r="G27" s="33">
        <v>6</v>
      </c>
      <c r="H27" s="772">
        <v>1.98</v>
      </c>
      <c r="I27" s="772">
        <v>2.246</v>
      </c>
      <c r="J27" s="33">
        <v>156</v>
      </c>
      <c r="K27" s="33" t="s">
        <v>76</v>
      </c>
      <c r="L27" s="33"/>
      <c r="M27" s="34" t="s">
        <v>80</v>
      </c>
      <c r="N27" s="34"/>
      <c r="O27" s="33">
        <v>40</v>
      </c>
      <c r="P27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5"/>
      <c r="V27" s="35"/>
      <c r="W27" s="36" t="s">
        <v>69</v>
      </c>
      <c r="X27" s="773">
        <v>0</v>
      </c>
      <c r="Y27" s="774">
        <f t="shared" si="0"/>
        <v>0</v>
      </c>
      <c r="Z27" s="37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77">
        <v>4607091388237</v>
      </c>
      <c r="E28" s="778"/>
      <c r="F28" s="772">
        <v>0.42</v>
      </c>
      <c r="G28" s="33">
        <v>6</v>
      </c>
      <c r="H28" s="772">
        <v>2.52</v>
      </c>
      <c r="I28" s="772">
        <v>2.786</v>
      </c>
      <c r="J28" s="33">
        <v>156</v>
      </c>
      <c r="K28" s="33" t="s">
        <v>76</v>
      </c>
      <c r="L28" s="33"/>
      <c r="M28" s="34" t="s">
        <v>68</v>
      </c>
      <c r="N28" s="34"/>
      <c r="O28" s="33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5"/>
      <c r="V28" s="35"/>
      <c r="W28" s="36" t="s">
        <v>69</v>
      </c>
      <c r="X28" s="773">
        <v>0</v>
      </c>
      <c r="Y28" s="774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77">
        <v>4680115886230</v>
      </c>
      <c r="E29" s="778"/>
      <c r="F29" s="772">
        <v>0.3</v>
      </c>
      <c r="G29" s="33">
        <v>6</v>
      </c>
      <c r="H29" s="772">
        <v>1.8</v>
      </c>
      <c r="I29" s="772">
        <v>2.0659999999999998</v>
      </c>
      <c r="J29" s="33">
        <v>156</v>
      </c>
      <c r="K29" s="33" t="s">
        <v>76</v>
      </c>
      <c r="L29" s="33"/>
      <c r="M29" s="34" t="s">
        <v>68</v>
      </c>
      <c r="N29" s="34"/>
      <c r="O29" s="33">
        <v>40</v>
      </c>
      <c r="P29" s="849" t="s">
        <v>86</v>
      </c>
      <c r="Q29" s="780"/>
      <c r="R29" s="780"/>
      <c r="S29" s="780"/>
      <c r="T29" s="781"/>
      <c r="U29" s="35"/>
      <c r="V29" s="35"/>
      <c r="W29" s="36" t="s">
        <v>69</v>
      </c>
      <c r="X29" s="773">
        <v>0</v>
      </c>
      <c r="Y29" s="774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77">
        <v>4680115886278</v>
      </c>
      <c r="E30" s="778"/>
      <c r="F30" s="772">
        <v>0.3</v>
      </c>
      <c r="G30" s="33">
        <v>6</v>
      </c>
      <c r="H30" s="772">
        <v>1.8</v>
      </c>
      <c r="I30" s="772">
        <v>2.0659999999999998</v>
      </c>
      <c r="J30" s="33">
        <v>156</v>
      </c>
      <c r="K30" s="33" t="s">
        <v>76</v>
      </c>
      <c r="L30" s="33"/>
      <c r="M30" s="34" t="s">
        <v>68</v>
      </c>
      <c r="N30" s="34"/>
      <c r="O30" s="33">
        <v>40</v>
      </c>
      <c r="P30" s="823" t="s">
        <v>90</v>
      </c>
      <c r="Q30" s="780"/>
      <c r="R30" s="780"/>
      <c r="S30" s="780"/>
      <c r="T30" s="781"/>
      <c r="U30" s="35"/>
      <c r="V30" s="35"/>
      <c r="W30" s="36" t="s">
        <v>69</v>
      </c>
      <c r="X30" s="773">
        <v>0</v>
      </c>
      <c r="Y30" s="774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4301051783</v>
      </c>
      <c r="D31" s="777">
        <v>4680115881990</v>
      </c>
      <c r="E31" s="778"/>
      <c r="F31" s="772">
        <v>0.42</v>
      </c>
      <c r="G31" s="33">
        <v>6</v>
      </c>
      <c r="H31" s="772">
        <v>2.52</v>
      </c>
      <c r="I31" s="772">
        <v>2.786</v>
      </c>
      <c r="J31" s="33">
        <v>156</v>
      </c>
      <c r="K31" s="33" t="s">
        <v>76</v>
      </c>
      <c r="L31" s="33"/>
      <c r="M31" s="34" t="s">
        <v>68</v>
      </c>
      <c r="N31" s="34"/>
      <c r="O31" s="33">
        <v>40</v>
      </c>
      <c r="P31" s="85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5"/>
      <c r="V31" s="35"/>
      <c r="W31" s="36" t="s">
        <v>69</v>
      </c>
      <c r="X31" s="773">
        <v>0</v>
      </c>
      <c r="Y31" s="774">
        <f t="shared" si="0"/>
        <v>0</v>
      </c>
      <c r="Z31" s="37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2">
        <v>4301051909</v>
      </c>
      <c r="D32" s="777">
        <v>4680115886247</v>
      </c>
      <c r="E32" s="778"/>
      <c r="F32" s="772">
        <v>0.3</v>
      </c>
      <c r="G32" s="33">
        <v>6</v>
      </c>
      <c r="H32" s="772">
        <v>1.8</v>
      </c>
      <c r="I32" s="772">
        <v>2.0659999999999998</v>
      </c>
      <c r="J32" s="33">
        <v>156</v>
      </c>
      <c r="K32" s="33" t="s">
        <v>76</v>
      </c>
      <c r="L32" s="33"/>
      <c r="M32" s="34" t="s">
        <v>68</v>
      </c>
      <c r="N32" s="34"/>
      <c r="O32" s="33">
        <v>40</v>
      </c>
      <c r="P32" s="875" t="s">
        <v>97</v>
      </c>
      <c r="Q32" s="780"/>
      <c r="R32" s="780"/>
      <c r="S32" s="780"/>
      <c r="T32" s="781"/>
      <c r="U32" s="35"/>
      <c r="V32" s="35"/>
      <c r="W32" s="36" t="s">
        <v>69</v>
      </c>
      <c r="X32" s="773">
        <v>0</v>
      </c>
      <c r="Y32" s="774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2">
        <v>4301051861</v>
      </c>
      <c r="D33" s="777">
        <v>4680115885905</v>
      </c>
      <c r="E33" s="778"/>
      <c r="F33" s="772">
        <v>0.3</v>
      </c>
      <c r="G33" s="33">
        <v>6</v>
      </c>
      <c r="H33" s="772">
        <v>1.8</v>
      </c>
      <c r="I33" s="772">
        <v>3.2</v>
      </c>
      <c r="J33" s="33">
        <v>156</v>
      </c>
      <c r="K33" s="33" t="s">
        <v>76</v>
      </c>
      <c r="L33" s="33"/>
      <c r="M33" s="34" t="s">
        <v>68</v>
      </c>
      <c r="N33" s="34"/>
      <c r="O33" s="33">
        <v>40</v>
      </c>
      <c r="P33" s="109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5"/>
      <c r="V33" s="35"/>
      <c r="W33" s="36" t="s">
        <v>69</v>
      </c>
      <c r="X33" s="773">
        <v>0</v>
      </c>
      <c r="Y33" s="774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2">
        <v>4301051593</v>
      </c>
      <c r="D34" s="777">
        <v>4607091383911</v>
      </c>
      <c r="E34" s="778"/>
      <c r="F34" s="772">
        <v>0.33</v>
      </c>
      <c r="G34" s="33">
        <v>6</v>
      </c>
      <c r="H34" s="772">
        <v>1.98</v>
      </c>
      <c r="I34" s="772">
        <v>2.246</v>
      </c>
      <c r="J34" s="33">
        <v>156</v>
      </c>
      <c r="K34" s="33" t="s">
        <v>76</v>
      </c>
      <c r="L34" s="33"/>
      <c r="M34" s="34" t="s">
        <v>68</v>
      </c>
      <c r="N34" s="34"/>
      <c r="O34" s="33">
        <v>40</v>
      </c>
      <c r="P34" s="112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5"/>
      <c r="V34" s="35"/>
      <c r="W34" s="36" t="s">
        <v>69</v>
      </c>
      <c r="X34" s="773">
        <v>0</v>
      </c>
      <c r="Y34" s="774">
        <f t="shared" si="0"/>
        <v>0</v>
      </c>
      <c r="Z34" s="37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2">
        <v>4301051592</v>
      </c>
      <c r="D35" s="777">
        <v>4607091388244</v>
      </c>
      <c r="E35" s="778"/>
      <c r="F35" s="772">
        <v>0.42</v>
      </c>
      <c r="G35" s="33">
        <v>6</v>
      </c>
      <c r="H35" s="772">
        <v>2.52</v>
      </c>
      <c r="I35" s="772">
        <v>2.786</v>
      </c>
      <c r="J35" s="33">
        <v>156</v>
      </c>
      <c r="K35" s="33" t="s">
        <v>76</v>
      </c>
      <c r="L35" s="33"/>
      <c r="M35" s="34" t="s">
        <v>68</v>
      </c>
      <c r="N35" s="34"/>
      <c r="O35" s="33">
        <v>40</v>
      </c>
      <c r="P35" s="10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5"/>
      <c r="V35" s="35"/>
      <c r="W35" s="36" t="s">
        <v>69</v>
      </c>
      <c r="X35" s="773">
        <v>0</v>
      </c>
      <c r="Y35" s="774">
        <f t="shared" si="0"/>
        <v>0</v>
      </c>
      <c r="Z35" s="37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8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8" t="s">
        <v>69</v>
      </c>
      <c r="X37" s="775">
        <f>IFERROR(SUM(X26:X35),"0")</f>
        <v>0</v>
      </c>
      <c r="Y37" s="775">
        <f>IFERROR(SUM(Y26:Y35),"0")</f>
        <v>0</v>
      </c>
      <c r="Z37" s="38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hidden="1" customHeight="1" x14ac:dyDescent="0.25">
      <c r="A39" s="54" t="s">
        <v>108</v>
      </c>
      <c r="B39" s="54" t="s">
        <v>109</v>
      </c>
      <c r="C39" s="32">
        <v>4301032013</v>
      </c>
      <c r="D39" s="777">
        <v>4607091388503</v>
      </c>
      <c r="E39" s="778"/>
      <c r="F39" s="772">
        <v>0.05</v>
      </c>
      <c r="G39" s="33">
        <v>12</v>
      </c>
      <c r="H39" s="772">
        <v>0.6</v>
      </c>
      <c r="I39" s="772">
        <v>0.84199999999999997</v>
      </c>
      <c r="J39" s="33">
        <v>156</v>
      </c>
      <c r="K39" s="33" t="s">
        <v>76</v>
      </c>
      <c r="L39" s="33"/>
      <c r="M39" s="34" t="s">
        <v>110</v>
      </c>
      <c r="N39" s="34"/>
      <c r="O39" s="33">
        <v>120</v>
      </c>
      <c r="P39" s="8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5"/>
      <c r="V39" s="35"/>
      <c r="W39" s="36" t="s">
        <v>69</v>
      </c>
      <c r="X39" s="773">
        <v>0</v>
      </c>
      <c r="Y39" s="774">
        <f>IFERROR(IF(X39="",0,CEILING((X39/$H39),1)*$H39),"")</f>
        <v>0</v>
      </c>
      <c r="Z39" s="37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8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8" t="s">
        <v>69</v>
      </c>
      <c r="X41" s="775">
        <f>IFERROR(SUM(X39:X39),"0")</f>
        <v>0</v>
      </c>
      <c r="Y41" s="775">
        <f>IFERROR(SUM(Y39:Y39),"0")</f>
        <v>0</v>
      </c>
      <c r="Z41" s="38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hidden="1" customHeight="1" x14ac:dyDescent="0.25">
      <c r="A43" s="54" t="s">
        <v>114</v>
      </c>
      <c r="B43" s="54" t="s">
        <v>115</v>
      </c>
      <c r="C43" s="32">
        <v>4301170002</v>
      </c>
      <c r="D43" s="777">
        <v>4607091389111</v>
      </c>
      <c r="E43" s="778"/>
      <c r="F43" s="772">
        <v>2.5000000000000001E-2</v>
      </c>
      <c r="G43" s="33">
        <v>10</v>
      </c>
      <c r="H43" s="772">
        <v>0.25</v>
      </c>
      <c r="I43" s="772">
        <v>0.49199999999999999</v>
      </c>
      <c r="J43" s="33">
        <v>156</v>
      </c>
      <c r="K43" s="33" t="s">
        <v>76</v>
      </c>
      <c r="L43" s="33"/>
      <c r="M43" s="34" t="s">
        <v>110</v>
      </c>
      <c r="N43" s="34"/>
      <c r="O43" s="33">
        <v>120</v>
      </c>
      <c r="P43" s="9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5"/>
      <c r="V43" s="35"/>
      <c r="W43" s="36" t="s">
        <v>69</v>
      </c>
      <c r="X43" s="773">
        <v>0</v>
      </c>
      <c r="Y43" s="774">
        <f>IFERROR(IF(X43="",0,CEILING((X43/$H43),1)*$H43),"")</f>
        <v>0</v>
      </c>
      <c r="Z43" s="37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8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8" t="s">
        <v>69</v>
      </c>
      <c r="X45" s="775">
        <f>IFERROR(SUM(X43:X43),"0")</f>
        <v>0</v>
      </c>
      <c r="Y45" s="775">
        <f>IFERROR(SUM(Y43:Y43),"0")</f>
        <v>0</v>
      </c>
      <c r="Z45" s="38"/>
      <c r="AA45" s="776"/>
      <c r="AB45" s="776"/>
      <c r="AC45" s="776"/>
    </row>
    <row r="46" spans="1:68" ht="27.75" hidden="1" customHeight="1" x14ac:dyDescent="0.2">
      <c r="A46" s="845" t="s">
        <v>116</v>
      </c>
      <c r="B46" s="846"/>
      <c r="C46" s="846"/>
      <c r="D46" s="846"/>
      <c r="E46" s="846"/>
      <c r="F46" s="846"/>
      <c r="G46" s="846"/>
      <c r="H46" s="846"/>
      <c r="I46" s="846"/>
      <c r="J46" s="846"/>
      <c r="K46" s="846"/>
      <c r="L46" s="846"/>
      <c r="M46" s="846"/>
      <c r="N46" s="846"/>
      <c r="O46" s="846"/>
      <c r="P46" s="846"/>
      <c r="Q46" s="846"/>
      <c r="R46" s="846"/>
      <c r="S46" s="846"/>
      <c r="T46" s="846"/>
      <c r="U46" s="846"/>
      <c r="V46" s="846"/>
      <c r="W46" s="846"/>
      <c r="X46" s="846"/>
      <c r="Y46" s="846"/>
      <c r="Z46" s="846"/>
      <c r="AA46" s="49"/>
      <c r="AB46" s="49"/>
      <c r="AC46" s="49"/>
    </row>
    <row r="47" spans="1:68" ht="16.5" hidden="1" customHeight="1" x14ac:dyDescent="0.25">
      <c r="A47" s="804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hidden="1" customHeight="1" x14ac:dyDescent="0.25">
      <c r="A49" s="54" t="s">
        <v>119</v>
      </c>
      <c r="B49" s="54" t="s">
        <v>120</v>
      </c>
      <c r="C49" s="32">
        <v>4301011540</v>
      </c>
      <c r="D49" s="777">
        <v>4607091385670</v>
      </c>
      <c r="E49" s="778"/>
      <c r="F49" s="772">
        <v>1.4</v>
      </c>
      <c r="G49" s="33">
        <v>8</v>
      </c>
      <c r="H49" s="772">
        <v>11.2</v>
      </c>
      <c r="I49" s="772">
        <v>11.68</v>
      </c>
      <c r="J49" s="33">
        <v>56</v>
      </c>
      <c r="K49" s="33" t="s">
        <v>121</v>
      </c>
      <c r="L49" s="33"/>
      <c r="M49" s="34" t="s">
        <v>80</v>
      </c>
      <c r="N49" s="34"/>
      <c r="O49" s="33">
        <v>50</v>
      </c>
      <c r="P49" s="112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5"/>
      <c r="V49" s="35"/>
      <c r="W49" s="36" t="s">
        <v>69</v>
      </c>
      <c r="X49" s="773">
        <v>0</v>
      </c>
      <c r="Y49" s="774">
        <f t="shared" ref="Y49:Y54" si="6">IFERROR(IF(X49="",0,CEILING((X49/$H49),1)*$H49),"")</f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hidden="1" customHeight="1" x14ac:dyDescent="0.25">
      <c r="A50" s="54" t="s">
        <v>119</v>
      </c>
      <c r="B50" s="54" t="s">
        <v>123</v>
      </c>
      <c r="C50" s="32">
        <v>4301011380</v>
      </c>
      <c r="D50" s="777">
        <v>4607091385670</v>
      </c>
      <c r="E50" s="778"/>
      <c r="F50" s="772">
        <v>1.35</v>
      </c>
      <c r="G50" s="33">
        <v>8</v>
      </c>
      <c r="H50" s="772">
        <v>10.8</v>
      </c>
      <c r="I50" s="772">
        <v>11.28</v>
      </c>
      <c r="J50" s="33">
        <v>56</v>
      </c>
      <c r="K50" s="33" t="s">
        <v>121</v>
      </c>
      <c r="L50" s="33"/>
      <c r="M50" s="34" t="s">
        <v>124</v>
      </c>
      <c r="N50" s="34"/>
      <c r="O50" s="33">
        <v>50</v>
      </c>
      <c r="P50" s="8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5"/>
      <c r="V50" s="35"/>
      <c r="W50" s="36" t="s">
        <v>69</v>
      </c>
      <c r="X50" s="773">
        <v>0</v>
      </c>
      <c r="Y50" s="774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hidden="1" customHeight="1" x14ac:dyDescent="0.25">
      <c r="A51" s="54" t="s">
        <v>126</v>
      </c>
      <c r="B51" s="54" t="s">
        <v>127</v>
      </c>
      <c r="C51" s="32">
        <v>4301011625</v>
      </c>
      <c r="D51" s="777">
        <v>4680115883956</v>
      </c>
      <c r="E51" s="778"/>
      <c r="F51" s="772">
        <v>1.4</v>
      </c>
      <c r="G51" s="33">
        <v>8</v>
      </c>
      <c r="H51" s="772">
        <v>11.2</v>
      </c>
      <c r="I51" s="772">
        <v>11.68</v>
      </c>
      <c r="J51" s="33">
        <v>56</v>
      </c>
      <c r="K51" s="33" t="s">
        <v>121</v>
      </c>
      <c r="L51" s="33"/>
      <c r="M51" s="34" t="s">
        <v>124</v>
      </c>
      <c r="N51" s="34"/>
      <c r="O51" s="33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5"/>
      <c r="V51" s="35"/>
      <c r="W51" s="36" t="s">
        <v>69</v>
      </c>
      <c r="X51" s="773">
        <v>0</v>
      </c>
      <c r="Y51" s="774">
        <f t="shared" si="6"/>
        <v>0</v>
      </c>
      <c r="Z51" s="37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2">
        <v>4301011565</v>
      </c>
      <c r="D52" s="777">
        <v>4680115882539</v>
      </c>
      <c r="E52" s="778"/>
      <c r="F52" s="772">
        <v>0.37</v>
      </c>
      <c r="G52" s="33">
        <v>10</v>
      </c>
      <c r="H52" s="772">
        <v>3.7</v>
      </c>
      <c r="I52" s="772">
        <v>3.91</v>
      </c>
      <c r="J52" s="33">
        <v>132</v>
      </c>
      <c r="K52" s="33" t="s">
        <v>76</v>
      </c>
      <c r="L52" s="33"/>
      <c r="M52" s="34" t="s">
        <v>80</v>
      </c>
      <c r="N52" s="34"/>
      <c r="O52" s="33">
        <v>50</v>
      </c>
      <c r="P52" s="9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5"/>
      <c r="V52" s="35"/>
      <c r="W52" s="36" t="s">
        <v>69</v>
      </c>
      <c r="X52" s="773">
        <v>0</v>
      </c>
      <c r="Y52" s="774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2">
        <v>4301011382</v>
      </c>
      <c r="D53" s="777">
        <v>4607091385687</v>
      </c>
      <c r="E53" s="778"/>
      <c r="F53" s="772">
        <v>0.4</v>
      </c>
      <c r="G53" s="33">
        <v>10</v>
      </c>
      <c r="H53" s="772">
        <v>4</v>
      </c>
      <c r="I53" s="772">
        <v>4.21</v>
      </c>
      <c r="J53" s="33">
        <v>132</v>
      </c>
      <c r="K53" s="33" t="s">
        <v>76</v>
      </c>
      <c r="L53" s="33" t="s">
        <v>133</v>
      </c>
      <c r="M53" s="34" t="s">
        <v>80</v>
      </c>
      <c r="N53" s="34"/>
      <c r="O53" s="33">
        <v>50</v>
      </c>
      <c r="P53" s="9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5"/>
      <c r="V53" s="35"/>
      <c r="W53" s="36" t="s">
        <v>69</v>
      </c>
      <c r="X53" s="773">
        <v>0</v>
      </c>
      <c r="Y53" s="774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2">
        <v>4301011624</v>
      </c>
      <c r="D54" s="777">
        <v>4680115883949</v>
      </c>
      <c r="E54" s="778"/>
      <c r="F54" s="772">
        <v>0.37</v>
      </c>
      <c r="G54" s="33">
        <v>10</v>
      </c>
      <c r="H54" s="772">
        <v>3.7</v>
      </c>
      <c r="I54" s="772">
        <v>3.91</v>
      </c>
      <c r="J54" s="33">
        <v>132</v>
      </c>
      <c r="K54" s="33" t="s">
        <v>76</v>
      </c>
      <c r="L54" s="33"/>
      <c r="M54" s="34" t="s">
        <v>124</v>
      </c>
      <c r="N54" s="34"/>
      <c r="O54" s="33">
        <v>50</v>
      </c>
      <c r="P54" s="114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5"/>
      <c r="V54" s="35"/>
      <c r="W54" s="36" t="s">
        <v>69</v>
      </c>
      <c r="X54" s="773">
        <v>0</v>
      </c>
      <c r="Y54" s="774">
        <f t="shared" si="6"/>
        <v>0</v>
      </c>
      <c r="Z54" s="37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idden="1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8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hidden="1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8" t="s">
        <v>69</v>
      </c>
      <c r="X56" s="775">
        <f>IFERROR(SUM(X49:X54),"0")</f>
        <v>0</v>
      </c>
      <c r="Y56" s="775">
        <f>IFERROR(SUM(Y49:Y54),"0")</f>
        <v>0</v>
      </c>
      <c r="Z56" s="38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hidden="1" customHeight="1" x14ac:dyDescent="0.25">
      <c r="A58" s="54" t="s">
        <v>137</v>
      </c>
      <c r="B58" s="54" t="s">
        <v>138</v>
      </c>
      <c r="C58" s="32">
        <v>4301051842</v>
      </c>
      <c r="D58" s="777">
        <v>4680115885233</v>
      </c>
      <c r="E58" s="778"/>
      <c r="F58" s="772">
        <v>0.2</v>
      </c>
      <c r="G58" s="33">
        <v>6</v>
      </c>
      <c r="H58" s="772">
        <v>1.2</v>
      </c>
      <c r="I58" s="772">
        <v>1.3</v>
      </c>
      <c r="J58" s="33">
        <v>234</v>
      </c>
      <c r="K58" s="33" t="s">
        <v>67</v>
      </c>
      <c r="L58" s="33"/>
      <c r="M58" s="34" t="s">
        <v>80</v>
      </c>
      <c r="N58" s="34"/>
      <c r="O58" s="33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5"/>
      <c r="V58" s="35"/>
      <c r="W58" s="36" t="s">
        <v>69</v>
      </c>
      <c r="X58" s="773">
        <v>0</v>
      </c>
      <c r="Y58" s="774">
        <f>IFERROR(IF(X58="",0,CEILING((X58/$H58),1)*$H58),"")</f>
        <v>0</v>
      </c>
      <c r="Z58" s="37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2">
        <v>4301051820</v>
      </c>
      <c r="D59" s="777">
        <v>4680115884915</v>
      </c>
      <c r="E59" s="778"/>
      <c r="F59" s="772">
        <v>0.3</v>
      </c>
      <c r="G59" s="33">
        <v>6</v>
      </c>
      <c r="H59" s="772">
        <v>1.8</v>
      </c>
      <c r="I59" s="772">
        <v>2</v>
      </c>
      <c r="J59" s="33">
        <v>156</v>
      </c>
      <c r="K59" s="33" t="s">
        <v>76</v>
      </c>
      <c r="L59" s="33"/>
      <c r="M59" s="34" t="s">
        <v>80</v>
      </c>
      <c r="N59" s="34"/>
      <c r="O59" s="33">
        <v>40</v>
      </c>
      <c r="P59" s="11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5"/>
      <c r="V59" s="35"/>
      <c r="W59" s="36" t="s">
        <v>69</v>
      </c>
      <c r="X59" s="773">
        <v>0</v>
      </c>
      <c r="Y59" s="774">
        <f>IFERROR(IF(X59="",0,CEILING((X59/$H59),1)*$H59),"")</f>
        <v>0</v>
      </c>
      <c r="Z59" s="37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8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8" t="s">
        <v>69</v>
      </c>
      <c r="X61" s="775">
        <f>IFERROR(SUM(X58:X59),"0")</f>
        <v>0</v>
      </c>
      <c r="Y61" s="775">
        <f>IFERROR(SUM(Y58:Y59),"0")</f>
        <v>0</v>
      </c>
      <c r="Z61" s="38"/>
      <c r="AA61" s="776"/>
      <c r="AB61" s="776"/>
      <c r="AC61" s="776"/>
    </row>
    <row r="62" spans="1:68" ht="16.5" hidden="1" customHeight="1" x14ac:dyDescent="0.25">
      <c r="A62" s="804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hidden="1" customHeight="1" x14ac:dyDescent="0.25">
      <c r="A64" s="54" t="s">
        <v>144</v>
      </c>
      <c r="B64" s="54" t="s">
        <v>145</v>
      </c>
      <c r="C64" s="32">
        <v>4301012030</v>
      </c>
      <c r="D64" s="777">
        <v>4680115885882</v>
      </c>
      <c r="E64" s="778"/>
      <c r="F64" s="772">
        <v>1.4</v>
      </c>
      <c r="G64" s="33">
        <v>8</v>
      </c>
      <c r="H64" s="772">
        <v>11.2</v>
      </c>
      <c r="I64" s="772">
        <v>11.68</v>
      </c>
      <c r="J64" s="33">
        <v>56</v>
      </c>
      <c r="K64" s="33" t="s">
        <v>121</v>
      </c>
      <c r="L64" s="33"/>
      <c r="M64" s="34" t="s">
        <v>80</v>
      </c>
      <c r="N64" s="34"/>
      <c r="O64" s="33">
        <v>50</v>
      </c>
      <c r="P64" s="11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5"/>
      <c r="V64" s="35"/>
      <c r="W64" s="36" t="s">
        <v>69</v>
      </c>
      <c r="X64" s="773">
        <v>0</v>
      </c>
      <c r="Y64" s="774">
        <f t="shared" ref="Y64:Y72" si="11">IFERROR(IF(X64="",0,CEILING((X64/$H64),1)*$H64),"")</f>
        <v>0</v>
      </c>
      <c r="Z64" s="37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2">
        <v>4301011816</v>
      </c>
      <c r="D65" s="777">
        <v>4680115881426</v>
      </c>
      <c r="E65" s="778"/>
      <c r="F65" s="772">
        <v>1.35</v>
      </c>
      <c r="G65" s="33">
        <v>8</v>
      </c>
      <c r="H65" s="772">
        <v>10.8</v>
      </c>
      <c r="I65" s="772">
        <v>11.28</v>
      </c>
      <c r="J65" s="33">
        <v>56</v>
      </c>
      <c r="K65" s="33" t="s">
        <v>121</v>
      </c>
      <c r="L65" s="33" t="s">
        <v>149</v>
      </c>
      <c r="M65" s="34" t="s">
        <v>124</v>
      </c>
      <c r="N65" s="34"/>
      <c r="O65" s="33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5"/>
      <c r="V65" s="35"/>
      <c r="W65" s="36" t="s">
        <v>69</v>
      </c>
      <c r="X65" s="773">
        <v>0</v>
      </c>
      <c r="Y65" s="774">
        <f t="shared" si="11"/>
        <v>0</v>
      </c>
      <c r="Z65" s="37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2">
        <v>4301011948</v>
      </c>
      <c r="D66" s="777">
        <v>4680115881426</v>
      </c>
      <c r="E66" s="778"/>
      <c r="F66" s="772">
        <v>1.35</v>
      </c>
      <c r="G66" s="33">
        <v>8</v>
      </c>
      <c r="H66" s="772">
        <v>10.8</v>
      </c>
      <c r="I66" s="772">
        <v>11.28</v>
      </c>
      <c r="J66" s="33">
        <v>48</v>
      </c>
      <c r="K66" s="33" t="s">
        <v>121</v>
      </c>
      <c r="L66" s="33"/>
      <c r="M66" s="34" t="s">
        <v>153</v>
      </c>
      <c r="N66" s="34"/>
      <c r="O66" s="33">
        <v>55</v>
      </c>
      <c r="P66" s="94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5"/>
      <c r="V66" s="35"/>
      <c r="W66" s="36" t="s">
        <v>69</v>
      </c>
      <c r="X66" s="773">
        <v>0</v>
      </c>
      <c r="Y66" s="774">
        <f t="shared" si="11"/>
        <v>0</v>
      </c>
      <c r="Z66" s="37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2">
        <v>4301011386</v>
      </c>
      <c r="D67" s="777">
        <v>4680115880283</v>
      </c>
      <c r="E67" s="778"/>
      <c r="F67" s="772">
        <v>0.6</v>
      </c>
      <c r="G67" s="33">
        <v>8</v>
      </c>
      <c r="H67" s="772">
        <v>4.8</v>
      </c>
      <c r="I67" s="772">
        <v>5.01</v>
      </c>
      <c r="J67" s="33">
        <v>132</v>
      </c>
      <c r="K67" s="33" t="s">
        <v>76</v>
      </c>
      <c r="L67" s="33"/>
      <c r="M67" s="34" t="s">
        <v>124</v>
      </c>
      <c r="N67" s="34"/>
      <c r="O67" s="33">
        <v>45</v>
      </c>
      <c r="P67" s="11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5"/>
      <c r="V67" s="35"/>
      <c r="W67" s="36" t="s">
        <v>69</v>
      </c>
      <c r="X67" s="773">
        <v>0</v>
      </c>
      <c r="Y67" s="774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2">
        <v>4301011432</v>
      </c>
      <c r="D68" s="777">
        <v>4680115882720</v>
      </c>
      <c r="E68" s="778"/>
      <c r="F68" s="772">
        <v>0.45</v>
      </c>
      <c r="G68" s="33">
        <v>10</v>
      </c>
      <c r="H68" s="772">
        <v>4.5</v>
      </c>
      <c r="I68" s="772">
        <v>4.71</v>
      </c>
      <c r="J68" s="33">
        <v>132</v>
      </c>
      <c r="K68" s="33" t="s">
        <v>76</v>
      </c>
      <c r="L68" s="33"/>
      <c r="M68" s="34" t="s">
        <v>124</v>
      </c>
      <c r="N68" s="34"/>
      <c r="O68" s="33">
        <v>90</v>
      </c>
      <c r="P68" s="9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5"/>
      <c r="V68" s="35"/>
      <c r="W68" s="36" t="s">
        <v>69</v>
      </c>
      <c r="X68" s="773">
        <v>0</v>
      </c>
      <c r="Y68" s="774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2">
        <v>4301011458</v>
      </c>
      <c r="D69" s="777">
        <v>4680115881525</v>
      </c>
      <c r="E69" s="778"/>
      <c r="F69" s="772">
        <v>0.4</v>
      </c>
      <c r="G69" s="33">
        <v>10</v>
      </c>
      <c r="H69" s="772">
        <v>4</v>
      </c>
      <c r="I69" s="772">
        <v>4.21</v>
      </c>
      <c r="J69" s="33">
        <v>132</v>
      </c>
      <c r="K69" s="33" t="s">
        <v>76</v>
      </c>
      <c r="L69" s="33"/>
      <c r="M69" s="34" t="s">
        <v>124</v>
      </c>
      <c r="N69" s="34"/>
      <c r="O69" s="33">
        <v>50</v>
      </c>
      <c r="P69" s="981" t="s">
        <v>163</v>
      </c>
      <c r="Q69" s="780"/>
      <c r="R69" s="780"/>
      <c r="S69" s="780"/>
      <c r="T69" s="781"/>
      <c r="U69" s="35"/>
      <c r="V69" s="35"/>
      <c r="W69" s="36" t="s">
        <v>69</v>
      </c>
      <c r="X69" s="773">
        <v>0</v>
      </c>
      <c r="Y69" s="774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2">
        <v>4301011589</v>
      </c>
      <c r="D70" s="777">
        <v>4680115885899</v>
      </c>
      <c r="E70" s="778"/>
      <c r="F70" s="772">
        <v>0.35</v>
      </c>
      <c r="G70" s="33">
        <v>6</v>
      </c>
      <c r="H70" s="772">
        <v>2.1</v>
      </c>
      <c r="I70" s="772">
        <v>2.2999999999999998</v>
      </c>
      <c r="J70" s="33">
        <v>156</v>
      </c>
      <c r="K70" s="33" t="s">
        <v>76</v>
      </c>
      <c r="L70" s="33"/>
      <c r="M70" s="34" t="s">
        <v>167</v>
      </c>
      <c r="N70" s="34"/>
      <c r="O70" s="33">
        <v>50</v>
      </c>
      <c r="P70" s="11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5"/>
      <c r="V70" s="35"/>
      <c r="W70" s="36" t="s">
        <v>69</v>
      </c>
      <c r="X70" s="773">
        <v>0</v>
      </c>
      <c r="Y70" s="774">
        <f t="shared" si="11"/>
        <v>0</v>
      </c>
      <c r="Z70" s="37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2">
        <v>4301011192</v>
      </c>
      <c r="D71" s="777">
        <v>4607091382952</v>
      </c>
      <c r="E71" s="778"/>
      <c r="F71" s="772">
        <v>0.5</v>
      </c>
      <c r="G71" s="33">
        <v>6</v>
      </c>
      <c r="H71" s="772">
        <v>3</v>
      </c>
      <c r="I71" s="772">
        <v>3.2</v>
      </c>
      <c r="J71" s="33">
        <v>156</v>
      </c>
      <c r="K71" s="33" t="s">
        <v>76</v>
      </c>
      <c r="L71" s="33"/>
      <c r="M71" s="34" t="s">
        <v>124</v>
      </c>
      <c r="N71" s="34"/>
      <c r="O71" s="33">
        <v>50</v>
      </c>
      <c r="P71" s="120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5"/>
      <c r="V71" s="35"/>
      <c r="W71" s="36" t="s">
        <v>69</v>
      </c>
      <c r="X71" s="773">
        <v>0</v>
      </c>
      <c r="Y71" s="774">
        <f t="shared" si="11"/>
        <v>0</v>
      </c>
      <c r="Z71" s="37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2">
        <v>4301011802</v>
      </c>
      <c r="D72" s="777">
        <v>4680115881419</v>
      </c>
      <c r="E72" s="778"/>
      <c r="F72" s="772">
        <v>0.45</v>
      </c>
      <c r="G72" s="33">
        <v>10</v>
      </c>
      <c r="H72" s="772">
        <v>4.5</v>
      </c>
      <c r="I72" s="772">
        <v>4.71</v>
      </c>
      <c r="J72" s="33">
        <v>132</v>
      </c>
      <c r="K72" s="33" t="s">
        <v>76</v>
      </c>
      <c r="L72" s="33" t="s">
        <v>149</v>
      </c>
      <c r="M72" s="34" t="s">
        <v>68</v>
      </c>
      <c r="N72" s="34"/>
      <c r="O72" s="33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5"/>
      <c r="V72" s="35"/>
      <c r="W72" s="36" t="s">
        <v>69</v>
      </c>
      <c r="X72" s="773">
        <v>0</v>
      </c>
      <c r="Y72" s="774">
        <f t="shared" si="11"/>
        <v>0</v>
      </c>
      <c r="Z72" s="37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8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8" t="s">
        <v>69</v>
      </c>
      <c r="X74" s="775">
        <f>IFERROR(SUM(X64:X72),"0")</f>
        <v>0</v>
      </c>
      <c r="Y74" s="775">
        <f>IFERROR(SUM(Y64:Y72),"0")</f>
        <v>0</v>
      </c>
      <c r="Z74" s="38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customHeight="1" x14ac:dyDescent="0.25">
      <c r="A76" s="54" t="s">
        <v>176</v>
      </c>
      <c r="B76" s="54" t="s">
        <v>177</v>
      </c>
      <c r="C76" s="32">
        <v>4301020298</v>
      </c>
      <c r="D76" s="777">
        <v>4680115881440</v>
      </c>
      <c r="E76" s="778"/>
      <c r="F76" s="772">
        <v>1.35</v>
      </c>
      <c r="G76" s="33">
        <v>8</v>
      </c>
      <c r="H76" s="772">
        <v>10.8</v>
      </c>
      <c r="I76" s="772">
        <v>11.28</v>
      </c>
      <c r="J76" s="33">
        <v>56</v>
      </c>
      <c r="K76" s="33" t="s">
        <v>121</v>
      </c>
      <c r="L76" s="33"/>
      <c r="M76" s="34" t="s">
        <v>124</v>
      </c>
      <c r="N76" s="34"/>
      <c r="O76" s="33">
        <v>50</v>
      </c>
      <c r="P76" s="97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5"/>
      <c r="V76" s="35"/>
      <c r="W76" s="36" t="s">
        <v>69</v>
      </c>
      <c r="X76" s="773">
        <v>70</v>
      </c>
      <c r="Y76" s="774">
        <f>IFERROR(IF(X76="",0,CEILING((X76/$H76),1)*$H76),"")</f>
        <v>75.600000000000009</v>
      </c>
      <c r="Z76" s="37">
        <f>IFERROR(IF(Y76=0,"",ROUNDUP(Y76/H76,0)*0.02175),"")</f>
        <v>0.15225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73.1111111111111</v>
      </c>
      <c r="BN76" s="64">
        <f>IFERROR(Y76*I76/H76,"0")</f>
        <v>78.959999999999994</v>
      </c>
      <c r="BO76" s="64">
        <f>IFERROR(1/J76*(X76/H76),"0")</f>
        <v>0.11574074074074073</v>
      </c>
      <c r="BP76" s="64">
        <f>IFERROR(1/J76*(Y76/H76),"0")</f>
        <v>0.125</v>
      </c>
    </row>
    <row r="77" spans="1:68" ht="27" hidden="1" customHeight="1" x14ac:dyDescent="0.25">
      <c r="A77" s="54" t="s">
        <v>179</v>
      </c>
      <c r="B77" s="54" t="s">
        <v>180</v>
      </c>
      <c r="C77" s="32">
        <v>4301020228</v>
      </c>
      <c r="D77" s="777">
        <v>4680115882751</v>
      </c>
      <c r="E77" s="778"/>
      <c r="F77" s="772">
        <v>0.45</v>
      </c>
      <c r="G77" s="33">
        <v>10</v>
      </c>
      <c r="H77" s="772">
        <v>4.5</v>
      </c>
      <c r="I77" s="772">
        <v>4.71</v>
      </c>
      <c r="J77" s="33">
        <v>132</v>
      </c>
      <c r="K77" s="33" t="s">
        <v>76</v>
      </c>
      <c r="L77" s="33"/>
      <c r="M77" s="34" t="s">
        <v>124</v>
      </c>
      <c r="N77" s="34"/>
      <c r="O77" s="33">
        <v>90</v>
      </c>
      <c r="P77" s="101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5"/>
      <c r="V77" s="35"/>
      <c r="W77" s="36" t="s">
        <v>69</v>
      </c>
      <c r="X77" s="773">
        <v>0</v>
      </c>
      <c r="Y77" s="774">
        <f>IFERROR(IF(X77="",0,CEILING((X77/$H77),1)*$H77),"")</f>
        <v>0</v>
      </c>
      <c r="Z77" s="37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2">
        <v>4301020358</v>
      </c>
      <c r="D78" s="777">
        <v>4680115885950</v>
      </c>
      <c r="E78" s="778"/>
      <c r="F78" s="772">
        <v>0.37</v>
      </c>
      <c r="G78" s="33">
        <v>6</v>
      </c>
      <c r="H78" s="772">
        <v>2.2200000000000002</v>
      </c>
      <c r="I78" s="772">
        <v>2.42</v>
      </c>
      <c r="J78" s="33">
        <v>156</v>
      </c>
      <c r="K78" s="33" t="s">
        <v>76</v>
      </c>
      <c r="L78" s="33"/>
      <c r="M78" s="34" t="s">
        <v>80</v>
      </c>
      <c r="N78" s="34"/>
      <c r="O78" s="33">
        <v>50</v>
      </c>
      <c r="P78" s="9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5"/>
      <c r="V78" s="35"/>
      <c r="W78" s="36" t="s">
        <v>69</v>
      </c>
      <c r="X78" s="773">
        <v>0</v>
      </c>
      <c r="Y78" s="774">
        <f>IFERROR(IF(X78="",0,CEILING((X78/$H78),1)*$H78),"")</f>
        <v>0</v>
      </c>
      <c r="Z78" s="37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2">
        <v>4301020296</v>
      </c>
      <c r="D79" s="777">
        <v>4680115881433</v>
      </c>
      <c r="E79" s="778"/>
      <c r="F79" s="772">
        <v>0.45</v>
      </c>
      <c r="G79" s="33">
        <v>6</v>
      </c>
      <c r="H79" s="772">
        <v>2.7</v>
      </c>
      <c r="I79" s="772">
        <v>2.88</v>
      </c>
      <c r="J79" s="33">
        <v>182</v>
      </c>
      <c r="K79" s="33" t="s">
        <v>186</v>
      </c>
      <c r="L79" s="33" t="s">
        <v>149</v>
      </c>
      <c r="M79" s="34" t="s">
        <v>124</v>
      </c>
      <c r="N79" s="34"/>
      <c r="O79" s="33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5"/>
      <c r="V79" s="35"/>
      <c r="W79" s="36" t="s">
        <v>69</v>
      </c>
      <c r="X79" s="773">
        <v>0</v>
      </c>
      <c r="Y79" s="774">
        <f>IFERROR(IF(X79="",0,CEILING((X79/$H79),1)*$H79),"")</f>
        <v>0</v>
      </c>
      <c r="Z79" s="37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8" t="s">
        <v>72</v>
      </c>
      <c r="X80" s="775">
        <f>IFERROR(X76/H76,"0")+IFERROR(X77/H77,"0")+IFERROR(X78/H78,"0")+IFERROR(X79/H79,"0")</f>
        <v>6.481481481481481</v>
      </c>
      <c r="Y80" s="775">
        <f>IFERROR(Y76/H76,"0")+IFERROR(Y77/H77,"0")+IFERROR(Y78/H78,"0")+IFERROR(Y79/H79,"0")</f>
        <v>7</v>
      </c>
      <c r="Z80" s="775">
        <f>IFERROR(IF(Z76="",0,Z76),"0")+IFERROR(IF(Z77="",0,Z77),"0")+IFERROR(IF(Z78="",0,Z78),"0")+IFERROR(IF(Z79="",0,Z79),"0")</f>
        <v>0.15225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8" t="s">
        <v>69</v>
      </c>
      <c r="X81" s="775">
        <f>IFERROR(SUM(X76:X79),"0")</f>
        <v>70</v>
      </c>
      <c r="Y81" s="775">
        <f>IFERROR(SUM(Y76:Y79),"0")</f>
        <v>75.600000000000009</v>
      </c>
      <c r="Z81" s="38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hidden="1" customHeight="1" x14ac:dyDescent="0.25">
      <c r="A83" s="54" t="s">
        <v>187</v>
      </c>
      <c r="B83" s="54" t="s">
        <v>188</v>
      </c>
      <c r="C83" s="32">
        <v>4301031242</v>
      </c>
      <c r="D83" s="777">
        <v>4680115885066</v>
      </c>
      <c r="E83" s="778"/>
      <c r="F83" s="772">
        <v>0.7</v>
      </c>
      <c r="G83" s="33">
        <v>6</v>
      </c>
      <c r="H83" s="772">
        <v>4.2</v>
      </c>
      <c r="I83" s="772">
        <v>4.41</v>
      </c>
      <c r="J83" s="33">
        <v>132</v>
      </c>
      <c r="K83" s="33" t="s">
        <v>76</v>
      </c>
      <c r="L83" s="33"/>
      <c r="M83" s="34" t="s">
        <v>68</v>
      </c>
      <c r="N83" s="34"/>
      <c r="O83" s="33">
        <v>40</v>
      </c>
      <c r="P83" s="118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5"/>
      <c r="V83" s="35"/>
      <c r="W83" s="36" t="s">
        <v>69</v>
      </c>
      <c r="X83" s="773">
        <v>0</v>
      </c>
      <c r="Y83" s="774">
        <f t="shared" ref="Y83:Y88" si="16">IFERROR(IF(X83="",0,CEILING((X83/$H83),1)*$H83),"")</f>
        <v>0</v>
      </c>
      <c r="Z83" s="37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2">
        <v>4301031240</v>
      </c>
      <c r="D84" s="777">
        <v>4680115885042</v>
      </c>
      <c r="E84" s="778"/>
      <c r="F84" s="772">
        <v>0.7</v>
      </c>
      <c r="G84" s="33">
        <v>6</v>
      </c>
      <c r="H84" s="772">
        <v>4.2</v>
      </c>
      <c r="I84" s="772">
        <v>4.41</v>
      </c>
      <c r="J84" s="33">
        <v>132</v>
      </c>
      <c r="K84" s="33" t="s">
        <v>76</v>
      </c>
      <c r="L84" s="33"/>
      <c r="M84" s="34" t="s">
        <v>68</v>
      </c>
      <c r="N84" s="34"/>
      <c r="O84" s="33">
        <v>40</v>
      </c>
      <c r="P84" s="10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5"/>
      <c r="V84" s="35"/>
      <c r="W84" s="36" t="s">
        <v>69</v>
      </c>
      <c r="X84" s="773">
        <v>0</v>
      </c>
      <c r="Y84" s="774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2">
        <v>4301031315</v>
      </c>
      <c r="D85" s="777">
        <v>4680115885080</v>
      </c>
      <c r="E85" s="778"/>
      <c r="F85" s="772">
        <v>0.7</v>
      </c>
      <c r="G85" s="33">
        <v>6</v>
      </c>
      <c r="H85" s="772">
        <v>4.2</v>
      </c>
      <c r="I85" s="772">
        <v>4.41</v>
      </c>
      <c r="J85" s="33">
        <v>132</v>
      </c>
      <c r="K85" s="33" t="s">
        <v>76</v>
      </c>
      <c r="L85" s="33"/>
      <c r="M85" s="34" t="s">
        <v>68</v>
      </c>
      <c r="N85" s="34"/>
      <c r="O85" s="33">
        <v>40</v>
      </c>
      <c r="P85" s="11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5"/>
      <c r="V85" s="35"/>
      <c r="W85" s="36" t="s">
        <v>69</v>
      </c>
      <c r="X85" s="773">
        <v>0</v>
      </c>
      <c r="Y85" s="774">
        <f t="shared" si="16"/>
        <v>0</v>
      </c>
      <c r="Z85" s="37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2">
        <v>4301031243</v>
      </c>
      <c r="D86" s="777">
        <v>4680115885073</v>
      </c>
      <c r="E86" s="778"/>
      <c r="F86" s="772">
        <v>0.3</v>
      </c>
      <c r="G86" s="33">
        <v>6</v>
      </c>
      <c r="H86" s="772">
        <v>1.8</v>
      </c>
      <c r="I86" s="772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5"/>
      <c r="V86" s="35"/>
      <c r="W86" s="36" t="s">
        <v>69</v>
      </c>
      <c r="X86" s="773">
        <v>0</v>
      </c>
      <c r="Y86" s="774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2">
        <v>4301031241</v>
      </c>
      <c r="D87" s="777">
        <v>4680115885059</v>
      </c>
      <c r="E87" s="778"/>
      <c r="F87" s="772">
        <v>0.3</v>
      </c>
      <c r="G87" s="33">
        <v>6</v>
      </c>
      <c r="H87" s="772">
        <v>1.8</v>
      </c>
      <c r="I87" s="772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9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5"/>
      <c r="V87" s="35"/>
      <c r="W87" s="36" t="s">
        <v>69</v>
      </c>
      <c r="X87" s="773">
        <v>0</v>
      </c>
      <c r="Y87" s="774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2">
        <v>4301031316</v>
      </c>
      <c r="D88" s="777">
        <v>4680115885097</v>
      </c>
      <c r="E88" s="778"/>
      <c r="F88" s="772">
        <v>0.3</v>
      </c>
      <c r="G88" s="33">
        <v>6</v>
      </c>
      <c r="H88" s="772">
        <v>1.8</v>
      </c>
      <c r="I88" s="772">
        <v>1.9</v>
      </c>
      <c r="J88" s="33">
        <v>234</v>
      </c>
      <c r="K88" s="33" t="s">
        <v>67</v>
      </c>
      <c r="L88" s="33"/>
      <c r="M88" s="34" t="s">
        <v>68</v>
      </c>
      <c r="N88" s="34"/>
      <c r="O88" s="33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5"/>
      <c r="V88" s="35"/>
      <c r="W88" s="36" t="s">
        <v>69</v>
      </c>
      <c r="X88" s="773">
        <v>0</v>
      </c>
      <c r="Y88" s="774">
        <f t="shared" si="16"/>
        <v>0</v>
      </c>
      <c r="Z88" s="37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8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8" t="s">
        <v>69</v>
      </c>
      <c r="X90" s="775">
        <f>IFERROR(SUM(X83:X88),"0")</f>
        <v>0</v>
      </c>
      <c r="Y90" s="775">
        <f>IFERROR(SUM(Y83:Y88),"0")</f>
        <v>0</v>
      </c>
      <c r="Z90" s="38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hidden="1" customHeight="1" x14ac:dyDescent="0.25">
      <c r="A92" s="54" t="s">
        <v>202</v>
      </c>
      <c r="B92" s="54" t="s">
        <v>203</v>
      </c>
      <c r="C92" s="32">
        <v>4301051823</v>
      </c>
      <c r="D92" s="777">
        <v>4680115881891</v>
      </c>
      <c r="E92" s="778"/>
      <c r="F92" s="772">
        <v>1.4</v>
      </c>
      <c r="G92" s="33">
        <v>6</v>
      </c>
      <c r="H92" s="772">
        <v>8.4</v>
      </c>
      <c r="I92" s="772">
        <v>8.9640000000000004</v>
      </c>
      <c r="J92" s="33">
        <v>56</v>
      </c>
      <c r="K92" s="33" t="s">
        <v>121</v>
      </c>
      <c r="L92" s="33"/>
      <c r="M92" s="34" t="s">
        <v>68</v>
      </c>
      <c r="N92" s="34"/>
      <c r="O92" s="33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5"/>
      <c r="V92" s="35"/>
      <c r="W92" s="36" t="s">
        <v>69</v>
      </c>
      <c r="X92" s="773">
        <v>0</v>
      </c>
      <c r="Y92" s="774">
        <f t="shared" ref="Y92:Y97" si="21">IFERROR(IF(X92="",0,CEILING((X92/$H92),1)*$H92),"")</f>
        <v>0</v>
      </c>
      <c r="Z92" s="37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2">
        <v>4301051846</v>
      </c>
      <c r="D93" s="777">
        <v>4680115885769</v>
      </c>
      <c r="E93" s="778"/>
      <c r="F93" s="772">
        <v>1.4</v>
      </c>
      <c r="G93" s="33">
        <v>6</v>
      </c>
      <c r="H93" s="772">
        <v>8.4</v>
      </c>
      <c r="I93" s="772">
        <v>8.8800000000000008</v>
      </c>
      <c r="J93" s="33">
        <v>56</v>
      </c>
      <c r="K93" s="33" t="s">
        <v>121</v>
      </c>
      <c r="L93" s="33"/>
      <c r="M93" s="34" t="s">
        <v>80</v>
      </c>
      <c r="N93" s="34"/>
      <c r="O93" s="33">
        <v>45</v>
      </c>
      <c r="P93" s="11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5"/>
      <c r="V93" s="35"/>
      <c r="W93" s="36" t="s">
        <v>69</v>
      </c>
      <c r="X93" s="773">
        <v>0</v>
      </c>
      <c r="Y93" s="774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2">
        <v>4301051822</v>
      </c>
      <c r="D94" s="777">
        <v>4680115884410</v>
      </c>
      <c r="E94" s="778"/>
      <c r="F94" s="772">
        <v>1.4</v>
      </c>
      <c r="G94" s="33">
        <v>6</v>
      </c>
      <c r="H94" s="772">
        <v>8.4</v>
      </c>
      <c r="I94" s="772">
        <v>8.952</v>
      </c>
      <c r="J94" s="33">
        <v>56</v>
      </c>
      <c r="K94" s="33" t="s">
        <v>121</v>
      </c>
      <c r="L94" s="33"/>
      <c r="M94" s="34" t="s">
        <v>68</v>
      </c>
      <c r="N94" s="34"/>
      <c r="O94" s="33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5"/>
      <c r="V94" s="35"/>
      <c r="W94" s="36" t="s">
        <v>69</v>
      </c>
      <c r="X94" s="773">
        <v>0</v>
      </c>
      <c r="Y94" s="774">
        <f t="shared" si="21"/>
        <v>0</v>
      </c>
      <c r="Z94" s="37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2">
        <v>4301051844</v>
      </c>
      <c r="D95" s="777">
        <v>4680115885929</v>
      </c>
      <c r="E95" s="778"/>
      <c r="F95" s="772">
        <v>0.42</v>
      </c>
      <c r="G95" s="33">
        <v>6</v>
      </c>
      <c r="H95" s="772">
        <v>2.52</v>
      </c>
      <c r="I95" s="772">
        <v>2.7</v>
      </c>
      <c r="J95" s="33">
        <v>182</v>
      </c>
      <c r="K95" s="33" t="s">
        <v>186</v>
      </c>
      <c r="L95" s="33"/>
      <c r="M95" s="34" t="s">
        <v>80</v>
      </c>
      <c r="N95" s="34"/>
      <c r="O95" s="33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5"/>
      <c r="V95" s="35"/>
      <c r="W95" s="36" t="s">
        <v>69</v>
      </c>
      <c r="X95" s="773">
        <v>0</v>
      </c>
      <c r="Y95" s="774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2">
        <v>4301051827</v>
      </c>
      <c r="D96" s="777">
        <v>4680115884403</v>
      </c>
      <c r="E96" s="778"/>
      <c r="F96" s="772">
        <v>0.3</v>
      </c>
      <c r="G96" s="33">
        <v>6</v>
      </c>
      <c r="H96" s="772">
        <v>1.8</v>
      </c>
      <c r="I96" s="772">
        <v>2</v>
      </c>
      <c r="J96" s="33">
        <v>156</v>
      </c>
      <c r="K96" s="33" t="s">
        <v>76</v>
      </c>
      <c r="L96" s="33"/>
      <c r="M96" s="34" t="s">
        <v>68</v>
      </c>
      <c r="N96" s="34"/>
      <c r="O96" s="33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5"/>
      <c r="V96" s="35"/>
      <c r="W96" s="36" t="s">
        <v>69</v>
      </c>
      <c r="X96" s="773">
        <v>0</v>
      </c>
      <c r="Y96" s="774">
        <f t="shared" si="21"/>
        <v>0</v>
      </c>
      <c r="Z96" s="37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2">
        <v>4301051837</v>
      </c>
      <c r="D97" s="777">
        <v>4680115884311</v>
      </c>
      <c r="E97" s="778"/>
      <c r="F97" s="772">
        <v>0.3</v>
      </c>
      <c r="G97" s="33">
        <v>6</v>
      </c>
      <c r="H97" s="772">
        <v>1.8</v>
      </c>
      <c r="I97" s="772">
        <v>2.0459999999999998</v>
      </c>
      <c r="J97" s="33">
        <v>182</v>
      </c>
      <c r="K97" s="33" t="s">
        <v>186</v>
      </c>
      <c r="L97" s="33"/>
      <c r="M97" s="34" t="s">
        <v>80</v>
      </c>
      <c r="N97" s="34"/>
      <c r="O97" s="33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5"/>
      <c r="V97" s="35"/>
      <c r="W97" s="36" t="s">
        <v>69</v>
      </c>
      <c r="X97" s="773">
        <v>0</v>
      </c>
      <c r="Y97" s="774">
        <f t="shared" si="21"/>
        <v>0</v>
      </c>
      <c r="Z97" s="37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8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8" t="s">
        <v>69</v>
      </c>
      <c r="X99" s="775">
        <f>IFERROR(SUM(X92:X97),"0")</f>
        <v>0</v>
      </c>
      <c r="Y99" s="775">
        <f>IFERROR(SUM(Y92:Y97),"0")</f>
        <v>0</v>
      </c>
      <c r="Z99" s="38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customHeight="1" x14ac:dyDescent="0.25">
      <c r="A101" s="54" t="s">
        <v>218</v>
      </c>
      <c r="B101" s="54" t="s">
        <v>219</v>
      </c>
      <c r="C101" s="32">
        <v>4301060366</v>
      </c>
      <c r="D101" s="777">
        <v>4680115881532</v>
      </c>
      <c r="E101" s="778"/>
      <c r="F101" s="772">
        <v>1.3</v>
      </c>
      <c r="G101" s="33">
        <v>6</v>
      </c>
      <c r="H101" s="772">
        <v>7.8</v>
      </c>
      <c r="I101" s="772">
        <v>8.2799999999999994</v>
      </c>
      <c r="J101" s="33">
        <v>56</v>
      </c>
      <c r="K101" s="33" t="s">
        <v>121</v>
      </c>
      <c r="L101" s="33"/>
      <c r="M101" s="34" t="s">
        <v>68</v>
      </c>
      <c r="N101" s="34"/>
      <c r="O101" s="33">
        <v>30</v>
      </c>
      <c r="P101" s="103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5"/>
      <c r="V101" s="35"/>
      <c r="W101" s="36" t="s">
        <v>69</v>
      </c>
      <c r="X101" s="773">
        <v>80</v>
      </c>
      <c r="Y101" s="774">
        <f>IFERROR(IF(X101="",0,CEILING((X101/$H101),1)*$H101),"")</f>
        <v>85.8</v>
      </c>
      <c r="Z101" s="37">
        <f>IFERROR(IF(Y101=0,"",ROUNDUP(Y101/H101,0)*0.02175),"")</f>
        <v>0.23924999999999999</v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84.92307692307692</v>
      </c>
      <c r="BN101" s="64">
        <f>IFERROR(Y101*I101/H101,"0")</f>
        <v>91.08</v>
      </c>
      <c r="BO101" s="64">
        <f>IFERROR(1/J101*(X101/H101),"0")</f>
        <v>0.18315018315018317</v>
      </c>
      <c r="BP101" s="64">
        <f>IFERROR(1/J101*(Y101/H101),"0")</f>
        <v>0.19642857142857142</v>
      </c>
    </row>
    <row r="102" spans="1:68" ht="37.5" hidden="1" customHeight="1" x14ac:dyDescent="0.25">
      <c r="A102" s="54" t="s">
        <v>218</v>
      </c>
      <c r="B102" s="54" t="s">
        <v>221</v>
      </c>
      <c r="C102" s="32">
        <v>4301060371</v>
      </c>
      <c r="D102" s="777">
        <v>4680115881532</v>
      </c>
      <c r="E102" s="778"/>
      <c r="F102" s="772">
        <v>1.4</v>
      </c>
      <c r="G102" s="33">
        <v>6</v>
      </c>
      <c r="H102" s="772">
        <v>8.4</v>
      </c>
      <c r="I102" s="772">
        <v>8.9640000000000004</v>
      </c>
      <c r="J102" s="33">
        <v>56</v>
      </c>
      <c r="K102" s="33" t="s">
        <v>121</v>
      </c>
      <c r="L102" s="33"/>
      <c r="M102" s="34" t="s">
        <v>68</v>
      </c>
      <c r="N102" s="34"/>
      <c r="O102" s="33">
        <v>30</v>
      </c>
      <c r="P102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5"/>
      <c r="V102" s="35"/>
      <c r="W102" s="36" t="s">
        <v>69</v>
      </c>
      <c r="X102" s="773">
        <v>0</v>
      </c>
      <c r="Y102" s="774">
        <f>IFERROR(IF(X102="",0,CEILING((X102/$H102),1)*$H102),"")</f>
        <v>0</v>
      </c>
      <c r="Z102" s="37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2">
        <v>4301060351</v>
      </c>
      <c r="D103" s="777">
        <v>4680115881464</v>
      </c>
      <c r="E103" s="778"/>
      <c r="F103" s="772">
        <v>0.4</v>
      </c>
      <c r="G103" s="33">
        <v>6</v>
      </c>
      <c r="H103" s="772">
        <v>2.4</v>
      </c>
      <c r="I103" s="772">
        <v>2.61</v>
      </c>
      <c r="J103" s="33">
        <v>132</v>
      </c>
      <c r="K103" s="33" t="s">
        <v>76</v>
      </c>
      <c r="L103" s="33"/>
      <c r="M103" s="34" t="s">
        <v>80</v>
      </c>
      <c r="N103" s="34"/>
      <c r="O103" s="33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5"/>
      <c r="V103" s="35"/>
      <c r="W103" s="36" t="s">
        <v>69</v>
      </c>
      <c r="X103" s="773">
        <v>0</v>
      </c>
      <c r="Y103" s="774">
        <f>IFERROR(IF(X103="",0,CEILING((X103/$H103),1)*$H103),"")</f>
        <v>0</v>
      </c>
      <c r="Z103" s="37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8" t="s">
        <v>72</v>
      </c>
      <c r="X104" s="775">
        <f>IFERROR(X101/H101,"0")+IFERROR(X102/H102,"0")+IFERROR(X103/H103,"0")</f>
        <v>10.256410256410257</v>
      </c>
      <c r="Y104" s="775">
        <f>IFERROR(Y101/H101,"0")+IFERROR(Y102/H102,"0")+IFERROR(Y103/H103,"0")</f>
        <v>11</v>
      </c>
      <c r="Z104" s="775">
        <f>IFERROR(IF(Z101="",0,Z101),"0")+IFERROR(IF(Z102="",0,Z102),"0")+IFERROR(IF(Z103="",0,Z103),"0")</f>
        <v>0.23924999999999999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8" t="s">
        <v>69</v>
      </c>
      <c r="X105" s="775">
        <f>IFERROR(SUM(X101:X103),"0")</f>
        <v>80</v>
      </c>
      <c r="Y105" s="775">
        <f>IFERROR(SUM(Y101:Y103),"0")</f>
        <v>85.8</v>
      </c>
      <c r="Z105" s="38"/>
      <c r="AA105" s="776"/>
      <c r="AB105" s="776"/>
      <c r="AC105" s="776"/>
    </row>
    <row r="106" spans="1:68" ht="16.5" hidden="1" customHeight="1" x14ac:dyDescent="0.25">
      <c r="A106" s="804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customHeight="1" x14ac:dyDescent="0.25">
      <c r="A108" s="54" t="s">
        <v>226</v>
      </c>
      <c r="B108" s="54" t="s">
        <v>227</v>
      </c>
      <c r="C108" s="32">
        <v>4301011468</v>
      </c>
      <c r="D108" s="777">
        <v>4680115881327</v>
      </c>
      <c r="E108" s="778"/>
      <c r="F108" s="772">
        <v>1.35</v>
      </c>
      <c r="G108" s="33">
        <v>8</v>
      </c>
      <c r="H108" s="772">
        <v>10.8</v>
      </c>
      <c r="I108" s="772">
        <v>11.28</v>
      </c>
      <c r="J108" s="33">
        <v>56</v>
      </c>
      <c r="K108" s="33" t="s">
        <v>121</v>
      </c>
      <c r="L108" s="33"/>
      <c r="M108" s="34" t="s">
        <v>167</v>
      </c>
      <c r="N108" s="34"/>
      <c r="O108" s="33">
        <v>50</v>
      </c>
      <c r="P108" s="106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5"/>
      <c r="V108" s="35"/>
      <c r="W108" s="36" t="s">
        <v>69</v>
      </c>
      <c r="X108" s="773">
        <v>60</v>
      </c>
      <c r="Y108" s="774">
        <f>IFERROR(IF(X108="",0,CEILING((X108/$H108),1)*$H108),"")</f>
        <v>64.800000000000011</v>
      </c>
      <c r="Z108" s="37">
        <f>IFERROR(IF(Y108=0,"",ROUNDUP(Y108/H108,0)*0.02175),"")</f>
        <v>0.1305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62.666666666666657</v>
      </c>
      <c r="BN108" s="64">
        <f>IFERROR(Y108*I108/H108,"0")</f>
        <v>67.680000000000007</v>
      </c>
      <c r="BO108" s="64">
        <f>IFERROR(1/J108*(X108/H108),"0")</f>
        <v>9.9206349206349201E-2</v>
      </c>
      <c r="BP108" s="64">
        <f>IFERROR(1/J108*(Y108/H108),"0")</f>
        <v>0.10714285714285715</v>
      </c>
    </row>
    <row r="109" spans="1:68" ht="27" hidden="1" customHeight="1" x14ac:dyDescent="0.25">
      <c r="A109" s="54" t="s">
        <v>229</v>
      </c>
      <c r="B109" s="54" t="s">
        <v>230</v>
      </c>
      <c r="C109" s="32">
        <v>4301011476</v>
      </c>
      <c r="D109" s="777">
        <v>4680115881518</v>
      </c>
      <c r="E109" s="778"/>
      <c r="F109" s="772">
        <v>0.4</v>
      </c>
      <c r="G109" s="33">
        <v>10</v>
      </c>
      <c r="H109" s="772">
        <v>4</v>
      </c>
      <c r="I109" s="772">
        <v>4.21</v>
      </c>
      <c r="J109" s="33">
        <v>132</v>
      </c>
      <c r="K109" s="33" t="s">
        <v>76</v>
      </c>
      <c r="L109" s="33"/>
      <c r="M109" s="34" t="s">
        <v>80</v>
      </c>
      <c r="N109" s="34"/>
      <c r="O109" s="33">
        <v>50</v>
      </c>
      <c r="P109" s="10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5"/>
      <c r="V109" s="35"/>
      <c r="W109" s="36" t="s">
        <v>69</v>
      </c>
      <c r="X109" s="773">
        <v>0</v>
      </c>
      <c r="Y109" s="774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2">
        <v>4301011443</v>
      </c>
      <c r="D110" s="777">
        <v>4680115881303</v>
      </c>
      <c r="E110" s="778"/>
      <c r="F110" s="772">
        <v>0.45</v>
      </c>
      <c r="G110" s="33">
        <v>10</v>
      </c>
      <c r="H110" s="772">
        <v>4.5</v>
      </c>
      <c r="I110" s="772">
        <v>4.71</v>
      </c>
      <c r="J110" s="33">
        <v>132</v>
      </c>
      <c r="K110" s="33" t="s">
        <v>76</v>
      </c>
      <c r="L110" s="33" t="s">
        <v>133</v>
      </c>
      <c r="M110" s="34" t="s">
        <v>167</v>
      </c>
      <c r="N110" s="34"/>
      <c r="O110" s="33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5"/>
      <c r="V110" s="35"/>
      <c r="W110" s="36" t="s">
        <v>69</v>
      </c>
      <c r="X110" s="773">
        <v>54</v>
      </c>
      <c r="Y110" s="774">
        <f>IFERROR(IF(X110="",0,CEILING((X110/$H110),1)*$H110),"")</f>
        <v>54</v>
      </c>
      <c r="Z110" s="37">
        <f>IFERROR(IF(Y110=0,"",ROUNDUP(Y110/H110,0)*0.00902),"")</f>
        <v>0.10824</v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56.52</v>
      </c>
      <c r="BN110" s="64">
        <f>IFERROR(Y110*I110/H110,"0")</f>
        <v>56.52</v>
      </c>
      <c r="BO110" s="64">
        <f>IFERROR(1/J110*(X110/H110),"0")</f>
        <v>9.0909090909090912E-2</v>
      </c>
      <c r="BP110" s="64">
        <f>IFERROR(1/J110*(Y110/H110),"0")</f>
        <v>9.0909090909090912E-2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8" t="s">
        <v>72</v>
      </c>
      <c r="X111" s="775">
        <f>IFERROR(X108/H108,"0")+IFERROR(X109/H109,"0")+IFERROR(X110/H110,"0")</f>
        <v>17.555555555555557</v>
      </c>
      <c r="Y111" s="775">
        <f>IFERROR(Y108/H108,"0")+IFERROR(Y109/H109,"0")+IFERROR(Y110/H110,"0")</f>
        <v>18</v>
      </c>
      <c r="Z111" s="775">
        <f>IFERROR(IF(Z108="",0,Z108),"0")+IFERROR(IF(Z109="",0,Z109),"0")+IFERROR(IF(Z110="",0,Z110),"0")</f>
        <v>0.23874000000000001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8" t="s">
        <v>69</v>
      </c>
      <c r="X112" s="775">
        <f>IFERROR(SUM(X108:X110),"0")</f>
        <v>114</v>
      </c>
      <c r="Y112" s="775">
        <f>IFERROR(SUM(Y108:Y110),"0")</f>
        <v>118.80000000000001</v>
      </c>
      <c r="Z112" s="38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customHeight="1" x14ac:dyDescent="0.25">
      <c r="A114" s="54" t="s">
        <v>234</v>
      </c>
      <c r="B114" s="54" t="s">
        <v>235</v>
      </c>
      <c r="C114" s="32">
        <v>4301051546</v>
      </c>
      <c r="D114" s="777">
        <v>4607091386967</v>
      </c>
      <c r="E114" s="778"/>
      <c r="F114" s="772">
        <v>1.4</v>
      </c>
      <c r="G114" s="33">
        <v>6</v>
      </c>
      <c r="H114" s="772">
        <v>8.4</v>
      </c>
      <c r="I114" s="772">
        <v>8.9640000000000004</v>
      </c>
      <c r="J114" s="33">
        <v>56</v>
      </c>
      <c r="K114" s="33" t="s">
        <v>121</v>
      </c>
      <c r="L114" s="33"/>
      <c r="M114" s="34" t="s">
        <v>80</v>
      </c>
      <c r="N114" s="34"/>
      <c r="O114" s="33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5"/>
      <c r="V114" s="35"/>
      <c r="W114" s="36" t="s">
        <v>69</v>
      </c>
      <c r="X114" s="773">
        <v>30</v>
      </c>
      <c r="Y114" s="774">
        <f t="shared" ref="Y114:Y119" si="26">IFERROR(IF(X114="",0,CEILING((X114/$H114),1)*$H114),"")</f>
        <v>33.6</v>
      </c>
      <c r="Z114" s="37">
        <f>IFERROR(IF(Y114=0,"",ROUNDUP(Y114/H114,0)*0.02175),"")</f>
        <v>8.6999999999999994E-2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32.014285714285712</v>
      </c>
      <c r="BN114" s="64">
        <f t="shared" ref="BN114:BN119" si="28">IFERROR(Y114*I114/H114,"0")</f>
        <v>35.856000000000002</v>
      </c>
      <c r="BO114" s="64">
        <f t="shared" ref="BO114:BO119" si="29">IFERROR(1/J114*(X114/H114),"0")</f>
        <v>6.377551020408162E-2</v>
      </c>
      <c r="BP114" s="64">
        <f t="shared" ref="BP114:BP119" si="30">IFERROR(1/J114*(Y114/H114),"0")</f>
        <v>7.1428571428571425E-2</v>
      </c>
    </row>
    <row r="115" spans="1:68" ht="27" hidden="1" customHeight="1" x14ac:dyDescent="0.25">
      <c r="A115" s="54" t="s">
        <v>234</v>
      </c>
      <c r="B115" s="54" t="s">
        <v>237</v>
      </c>
      <c r="C115" s="32">
        <v>4301051437</v>
      </c>
      <c r="D115" s="777">
        <v>4607091386967</v>
      </c>
      <c r="E115" s="778"/>
      <c r="F115" s="772">
        <v>1.35</v>
      </c>
      <c r="G115" s="33">
        <v>6</v>
      </c>
      <c r="H115" s="772">
        <v>8.1</v>
      </c>
      <c r="I115" s="772">
        <v>8.6639999999999997</v>
      </c>
      <c r="J115" s="33">
        <v>56</v>
      </c>
      <c r="K115" s="33" t="s">
        <v>121</v>
      </c>
      <c r="L115" s="33"/>
      <c r="M115" s="34" t="s">
        <v>80</v>
      </c>
      <c r="N115" s="34"/>
      <c r="O115" s="33">
        <v>45</v>
      </c>
      <c r="P115" s="10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5"/>
      <c r="V115" s="35"/>
      <c r="W115" s="36" t="s">
        <v>69</v>
      </c>
      <c r="X115" s="773">
        <v>0</v>
      </c>
      <c r="Y115" s="774">
        <f t="shared" si="26"/>
        <v>0</v>
      </c>
      <c r="Z115" s="37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2">
        <v>4301051436</v>
      </c>
      <c r="D116" s="777">
        <v>4607091385731</v>
      </c>
      <c r="E116" s="778"/>
      <c r="F116" s="772">
        <v>0.45</v>
      </c>
      <c r="G116" s="33">
        <v>6</v>
      </c>
      <c r="H116" s="772">
        <v>2.7</v>
      </c>
      <c r="I116" s="772">
        <v>2.952</v>
      </c>
      <c r="J116" s="33">
        <v>182</v>
      </c>
      <c r="K116" s="33" t="s">
        <v>186</v>
      </c>
      <c r="L116" s="33" t="s">
        <v>149</v>
      </c>
      <c r="M116" s="34" t="s">
        <v>80</v>
      </c>
      <c r="N116" s="34"/>
      <c r="O116" s="33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5"/>
      <c r="V116" s="35"/>
      <c r="W116" s="36" t="s">
        <v>69</v>
      </c>
      <c r="X116" s="773">
        <v>0</v>
      </c>
      <c r="Y116" s="774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2">
        <v>4301051438</v>
      </c>
      <c r="D117" s="777">
        <v>4680115880894</v>
      </c>
      <c r="E117" s="778"/>
      <c r="F117" s="772">
        <v>0.33</v>
      </c>
      <c r="G117" s="33">
        <v>6</v>
      </c>
      <c r="H117" s="772">
        <v>1.98</v>
      </c>
      <c r="I117" s="772">
        <v>2.238</v>
      </c>
      <c r="J117" s="33">
        <v>182</v>
      </c>
      <c r="K117" s="33" t="s">
        <v>186</v>
      </c>
      <c r="L117" s="33"/>
      <c r="M117" s="34" t="s">
        <v>80</v>
      </c>
      <c r="N117" s="34"/>
      <c r="O117" s="33">
        <v>45</v>
      </c>
      <c r="P117" s="9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5"/>
      <c r="V117" s="35"/>
      <c r="W117" s="36" t="s">
        <v>69</v>
      </c>
      <c r="X117" s="773">
        <v>0</v>
      </c>
      <c r="Y117" s="774">
        <f t="shared" si="26"/>
        <v>0</v>
      </c>
      <c r="Z117" s="37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2">
        <v>4301051687</v>
      </c>
      <c r="D118" s="777">
        <v>4680115880214</v>
      </c>
      <c r="E118" s="778"/>
      <c r="F118" s="772">
        <v>0.45</v>
      </c>
      <c r="G118" s="33">
        <v>4</v>
      </c>
      <c r="H118" s="772">
        <v>1.8</v>
      </c>
      <c r="I118" s="772">
        <v>2.032</v>
      </c>
      <c r="J118" s="33">
        <v>182</v>
      </c>
      <c r="K118" s="33" t="s">
        <v>186</v>
      </c>
      <c r="L118" s="33"/>
      <c r="M118" s="34" t="s">
        <v>80</v>
      </c>
      <c r="N118" s="34"/>
      <c r="O118" s="33">
        <v>45</v>
      </c>
      <c r="P118" s="919" t="s">
        <v>245</v>
      </c>
      <c r="Q118" s="780"/>
      <c r="R118" s="780"/>
      <c r="S118" s="780"/>
      <c r="T118" s="781"/>
      <c r="U118" s="35"/>
      <c r="V118" s="35"/>
      <c r="W118" s="36" t="s">
        <v>69</v>
      </c>
      <c r="X118" s="773">
        <v>40</v>
      </c>
      <c r="Y118" s="774">
        <f t="shared" si="26"/>
        <v>41.4</v>
      </c>
      <c r="Z118" s="37">
        <f>IFERROR(IF(Y118=0,"",ROUNDUP(Y118/H118,0)*0.00651),"")</f>
        <v>0.14973</v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45.155555555555559</v>
      </c>
      <c r="BN118" s="64">
        <f t="shared" si="28"/>
        <v>46.735999999999997</v>
      </c>
      <c r="BO118" s="64">
        <f t="shared" si="29"/>
        <v>0.12210012210012211</v>
      </c>
      <c r="BP118" s="64">
        <f t="shared" si="30"/>
        <v>0.1263736263736264</v>
      </c>
    </row>
    <row r="119" spans="1:68" ht="27" hidden="1" customHeight="1" x14ac:dyDescent="0.25">
      <c r="A119" s="54" t="s">
        <v>243</v>
      </c>
      <c r="B119" s="54" t="s">
        <v>247</v>
      </c>
      <c r="C119" s="32">
        <v>4301051439</v>
      </c>
      <c r="D119" s="777">
        <v>4680115880214</v>
      </c>
      <c r="E119" s="778"/>
      <c r="F119" s="772">
        <v>0.45</v>
      </c>
      <c r="G119" s="33">
        <v>6</v>
      </c>
      <c r="H119" s="772">
        <v>2.7</v>
      </c>
      <c r="I119" s="772">
        <v>2.988</v>
      </c>
      <c r="J119" s="33">
        <v>132</v>
      </c>
      <c r="K119" s="33" t="s">
        <v>76</v>
      </c>
      <c r="L119" s="33"/>
      <c r="M119" s="34" t="s">
        <v>80</v>
      </c>
      <c r="N119" s="34"/>
      <c r="O119" s="33">
        <v>45</v>
      </c>
      <c r="P119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5"/>
      <c r="V119" s="35"/>
      <c r="W119" s="36" t="s">
        <v>69</v>
      </c>
      <c r="X119" s="773">
        <v>0</v>
      </c>
      <c r="Y119" s="774">
        <f t="shared" si="26"/>
        <v>0</v>
      </c>
      <c r="Z119" s="37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8" t="s">
        <v>72</v>
      </c>
      <c r="X120" s="775">
        <f>IFERROR(X114/H114,"0")+IFERROR(X115/H115,"0")+IFERROR(X116/H116,"0")+IFERROR(X117/H117,"0")+IFERROR(X118/H118,"0")+IFERROR(X119/H119,"0")</f>
        <v>25.793650793650791</v>
      </c>
      <c r="Y120" s="775">
        <f>IFERROR(Y114/H114,"0")+IFERROR(Y115/H115,"0")+IFERROR(Y116/H116,"0")+IFERROR(Y117/H117,"0")+IFERROR(Y118/H118,"0")+IFERROR(Y119/H119,"0")</f>
        <v>27</v>
      </c>
      <c r="Z120" s="775">
        <f>IFERROR(IF(Z114="",0,Z114),"0")+IFERROR(IF(Z115="",0,Z115),"0")+IFERROR(IF(Z116="",0,Z116),"0")+IFERROR(IF(Z117="",0,Z117),"0")+IFERROR(IF(Z118="",0,Z118),"0")+IFERROR(IF(Z119="",0,Z119),"0")</f>
        <v>0.23673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8" t="s">
        <v>69</v>
      </c>
      <c r="X121" s="775">
        <f>IFERROR(SUM(X114:X119),"0")</f>
        <v>70</v>
      </c>
      <c r="Y121" s="775">
        <f>IFERROR(SUM(Y114:Y119),"0")</f>
        <v>75</v>
      </c>
      <c r="Z121" s="38"/>
      <c r="AA121" s="776"/>
      <c r="AB121" s="776"/>
      <c r="AC121" s="776"/>
    </row>
    <row r="122" spans="1:68" ht="16.5" hidden="1" customHeight="1" x14ac:dyDescent="0.25">
      <c r="A122" s="804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16.5" hidden="1" customHeight="1" x14ac:dyDescent="0.25">
      <c r="A124" s="54" t="s">
        <v>250</v>
      </c>
      <c r="B124" s="54" t="s">
        <v>251</v>
      </c>
      <c r="C124" s="32">
        <v>4301011703</v>
      </c>
      <c r="D124" s="777">
        <v>4680115882133</v>
      </c>
      <c r="E124" s="778"/>
      <c r="F124" s="772">
        <v>1.4</v>
      </c>
      <c r="G124" s="33">
        <v>8</v>
      </c>
      <c r="H124" s="772">
        <v>11.2</v>
      </c>
      <c r="I124" s="772">
        <v>11.68</v>
      </c>
      <c r="J124" s="33">
        <v>56</v>
      </c>
      <c r="K124" s="33" t="s">
        <v>121</v>
      </c>
      <c r="L124" s="33"/>
      <c r="M124" s="34" t="s">
        <v>124</v>
      </c>
      <c r="N124" s="34"/>
      <c r="O124" s="33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5"/>
      <c r="V124" s="35"/>
      <c r="W124" s="36" t="s">
        <v>69</v>
      </c>
      <c r="X124" s="773">
        <v>0</v>
      </c>
      <c r="Y124" s="774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250</v>
      </c>
      <c r="B125" s="54" t="s">
        <v>253</v>
      </c>
      <c r="C125" s="32">
        <v>4301011514</v>
      </c>
      <c r="D125" s="777">
        <v>4680115882133</v>
      </c>
      <c r="E125" s="778"/>
      <c r="F125" s="772">
        <v>1.35</v>
      </c>
      <c r="G125" s="33">
        <v>8</v>
      </c>
      <c r="H125" s="772">
        <v>10.8</v>
      </c>
      <c r="I125" s="772">
        <v>11.28</v>
      </c>
      <c r="J125" s="33">
        <v>56</v>
      </c>
      <c r="K125" s="33" t="s">
        <v>121</v>
      </c>
      <c r="L125" s="33"/>
      <c r="M125" s="34" t="s">
        <v>124</v>
      </c>
      <c r="N125" s="34"/>
      <c r="O125" s="33">
        <v>50</v>
      </c>
      <c r="P125" s="11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5"/>
      <c r="V125" s="35"/>
      <c r="W125" s="36" t="s">
        <v>69</v>
      </c>
      <c r="X125" s="773">
        <v>0</v>
      </c>
      <c r="Y125" s="774">
        <f>IFERROR(IF(X125="",0,CEILING((X125/$H125),1)*$H125),"")</f>
        <v>0</v>
      </c>
      <c r="Z125" s="37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2">
        <v>4301011417</v>
      </c>
      <c r="D126" s="777">
        <v>4680115880269</v>
      </c>
      <c r="E126" s="778"/>
      <c r="F126" s="772">
        <v>0.375</v>
      </c>
      <c r="G126" s="33">
        <v>10</v>
      </c>
      <c r="H126" s="772">
        <v>3.75</v>
      </c>
      <c r="I126" s="772">
        <v>3.96</v>
      </c>
      <c r="J126" s="33">
        <v>132</v>
      </c>
      <c r="K126" s="33" t="s">
        <v>76</v>
      </c>
      <c r="L126" s="33" t="s">
        <v>133</v>
      </c>
      <c r="M126" s="34" t="s">
        <v>80</v>
      </c>
      <c r="N126" s="34"/>
      <c r="O126" s="33">
        <v>50</v>
      </c>
      <c r="P126" s="12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5"/>
      <c r="V126" s="35"/>
      <c r="W126" s="36" t="s">
        <v>69</v>
      </c>
      <c r="X126" s="773">
        <v>0</v>
      </c>
      <c r="Y126" s="774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2">
        <v>4301011415</v>
      </c>
      <c r="D127" s="777">
        <v>4680115880429</v>
      </c>
      <c r="E127" s="778"/>
      <c r="F127" s="772">
        <v>0.45</v>
      </c>
      <c r="G127" s="33">
        <v>10</v>
      </c>
      <c r="H127" s="772">
        <v>4.5</v>
      </c>
      <c r="I127" s="772">
        <v>4.71</v>
      </c>
      <c r="J127" s="33">
        <v>132</v>
      </c>
      <c r="K127" s="33" t="s">
        <v>76</v>
      </c>
      <c r="L127" s="33"/>
      <c r="M127" s="34" t="s">
        <v>80</v>
      </c>
      <c r="N127" s="34"/>
      <c r="O127" s="33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5"/>
      <c r="V127" s="35"/>
      <c r="W127" s="36" t="s">
        <v>69</v>
      </c>
      <c r="X127" s="773">
        <v>0</v>
      </c>
      <c r="Y127" s="774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2">
        <v>4301011462</v>
      </c>
      <c r="D128" s="777">
        <v>4680115881457</v>
      </c>
      <c r="E128" s="778"/>
      <c r="F128" s="772">
        <v>0.75</v>
      </c>
      <c r="G128" s="33">
        <v>6</v>
      </c>
      <c r="H128" s="772">
        <v>4.5</v>
      </c>
      <c r="I128" s="772">
        <v>4.71</v>
      </c>
      <c r="J128" s="33">
        <v>132</v>
      </c>
      <c r="K128" s="33" t="s">
        <v>76</v>
      </c>
      <c r="L128" s="33"/>
      <c r="M128" s="34" t="s">
        <v>80</v>
      </c>
      <c r="N128" s="34"/>
      <c r="O128" s="33">
        <v>50</v>
      </c>
      <c r="P128" s="99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5"/>
      <c r="V128" s="35"/>
      <c r="W128" s="36" t="s">
        <v>69</v>
      </c>
      <c r="X128" s="773">
        <v>0</v>
      </c>
      <c r="Y128" s="774">
        <f>IFERROR(IF(X128="",0,CEILING((X128/$H128),1)*$H128),"")</f>
        <v>0</v>
      </c>
      <c r="Z128" s="37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8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8" t="s">
        <v>69</v>
      </c>
      <c r="X130" s="775">
        <f>IFERROR(SUM(X124:X128),"0")</f>
        <v>0</v>
      </c>
      <c r="Y130" s="775">
        <f>IFERROR(SUM(Y124:Y128),"0")</f>
        <v>0</v>
      </c>
      <c r="Z130" s="38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customHeight="1" x14ac:dyDescent="0.25">
      <c r="A132" s="54" t="s">
        <v>261</v>
      </c>
      <c r="B132" s="54" t="s">
        <v>262</v>
      </c>
      <c r="C132" s="32">
        <v>4301020345</v>
      </c>
      <c r="D132" s="777">
        <v>4680115881488</v>
      </c>
      <c r="E132" s="778"/>
      <c r="F132" s="772">
        <v>1.35</v>
      </c>
      <c r="G132" s="33">
        <v>8</v>
      </c>
      <c r="H132" s="772">
        <v>10.8</v>
      </c>
      <c r="I132" s="772">
        <v>11.28</v>
      </c>
      <c r="J132" s="33">
        <v>56</v>
      </c>
      <c r="K132" s="33" t="s">
        <v>121</v>
      </c>
      <c r="L132" s="33"/>
      <c r="M132" s="34" t="s">
        <v>124</v>
      </c>
      <c r="N132" s="34"/>
      <c r="O132" s="33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5"/>
      <c r="V132" s="35"/>
      <c r="W132" s="36" t="s">
        <v>69</v>
      </c>
      <c r="X132" s="773">
        <v>30</v>
      </c>
      <c r="Y132" s="774">
        <f>IFERROR(IF(X132="",0,CEILING((X132/$H132),1)*$H132),"")</f>
        <v>32.400000000000006</v>
      </c>
      <c r="Z132" s="37">
        <f>IFERROR(IF(Y132=0,"",ROUNDUP(Y132/H132,0)*0.02175),"")</f>
        <v>6.5250000000000002E-2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31.333333333333329</v>
      </c>
      <c r="BN132" s="64">
        <f>IFERROR(Y132*I132/H132,"0")</f>
        <v>33.840000000000003</v>
      </c>
      <c r="BO132" s="64">
        <f>IFERROR(1/J132*(X132/H132),"0")</f>
        <v>4.96031746031746E-2</v>
      </c>
      <c r="BP132" s="64">
        <f>IFERROR(1/J132*(Y132/H132),"0")</f>
        <v>5.3571428571428575E-2</v>
      </c>
    </row>
    <row r="133" spans="1:68" ht="16.5" hidden="1" customHeight="1" x14ac:dyDescent="0.25">
      <c r="A133" s="54" t="s">
        <v>264</v>
      </c>
      <c r="B133" s="54" t="s">
        <v>265</v>
      </c>
      <c r="C133" s="32">
        <v>4301020346</v>
      </c>
      <c r="D133" s="777">
        <v>4680115882775</v>
      </c>
      <c r="E133" s="778"/>
      <c r="F133" s="772">
        <v>0.3</v>
      </c>
      <c r="G133" s="33">
        <v>8</v>
      </c>
      <c r="H133" s="772">
        <v>2.4</v>
      </c>
      <c r="I133" s="772">
        <v>2.5</v>
      </c>
      <c r="J133" s="33">
        <v>234</v>
      </c>
      <c r="K133" s="33" t="s">
        <v>67</v>
      </c>
      <c r="L133" s="33"/>
      <c r="M133" s="34" t="s">
        <v>124</v>
      </c>
      <c r="N133" s="34"/>
      <c r="O133" s="33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5"/>
      <c r="V133" s="35"/>
      <c r="W133" s="36" t="s">
        <v>69</v>
      </c>
      <c r="X133" s="773">
        <v>0</v>
      </c>
      <c r="Y133" s="774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2">
        <v>4301020258</v>
      </c>
      <c r="D134" s="777">
        <v>4680115882775</v>
      </c>
      <c r="E134" s="778"/>
      <c r="F134" s="772">
        <v>0.3</v>
      </c>
      <c r="G134" s="33">
        <v>8</v>
      </c>
      <c r="H134" s="772">
        <v>2.4</v>
      </c>
      <c r="I134" s="772">
        <v>2.5</v>
      </c>
      <c r="J134" s="33">
        <v>234</v>
      </c>
      <c r="K134" s="33" t="s">
        <v>67</v>
      </c>
      <c r="L134" s="33"/>
      <c r="M134" s="34" t="s">
        <v>80</v>
      </c>
      <c r="N134" s="34"/>
      <c r="O134" s="33">
        <v>50</v>
      </c>
      <c r="P134" s="11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5"/>
      <c r="V134" s="35"/>
      <c r="W134" s="36" t="s">
        <v>69</v>
      </c>
      <c r="X134" s="773">
        <v>0</v>
      </c>
      <c r="Y134" s="774">
        <f>IFERROR(IF(X134="",0,CEILING((X134/$H134),1)*$H134),"")</f>
        <v>0</v>
      </c>
      <c r="Z134" s="37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2">
        <v>4301020344</v>
      </c>
      <c r="D135" s="777">
        <v>4680115880658</v>
      </c>
      <c r="E135" s="778"/>
      <c r="F135" s="772">
        <v>0.4</v>
      </c>
      <c r="G135" s="33">
        <v>6</v>
      </c>
      <c r="H135" s="772">
        <v>2.4</v>
      </c>
      <c r="I135" s="772">
        <v>2.58</v>
      </c>
      <c r="J135" s="33">
        <v>182</v>
      </c>
      <c r="K135" s="33" t="s">
        <v>186</v>
      </c>
      <c r="L135" s="33"/>
      <c r="M135" s="34" t="s">
        <v>124</v>
      </c>
      <c r="N135" s="34"/>
      <c r="O135" s="33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5"/>
      <c r="V135" s="35"/>
      <c r="W135" s="36" t="s">
        <v>69</v>
      </c>
      <c r="X135" s="773">
        <v>20</v>
      </c>
      <c r="Y135" s="774">
        <f>IFERROR(IF(X135="",0,CEILING((X135/$H135),1)*$H135),"")</f>
        <v>21.599999999999998</v>
      </c>
      <c r="Z135" s="37">
        <f>IFERROR(IF(Y135=0,"",ROUNDUP(Y135/H135,0)*0.00651),"")</f>
        <v>5.8590000000000003E-2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21.5</v>
      </c>
      <c r="BN135" s="64">
        <f>IFERROR(Y135*I135/H135,"0")</f>
        <v>23.22</v>
      </c>
      <c r="BO135" s="64">
        <f>IFERROR(1/J135*(X135/H135),"0")</f>
        <v>4.5787545787545791E-2</v>
      </c>
      <c r="BP135" s="64">
        <f>IFERROR(1/J135*(Y135/H135),"0")</f>
        <v>4.9450549450549455E-2</v>
      </c>
    </row>
    <row r="136" spans="1:68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8" t="s">
        <v>72</v>
      </c>
      <c r="X136" s="775">
        <f>IFERROR(X132/H132,"0")+IFERROR(X133/H133,"0")+IFERROR(X134/H134,"0")+IFERROR(X135/H135,"0")</f>
        <v>11.111111111111111</v>
      </c>
      <c r="Y136" s="775">
        <f>IFERROR(Y132/H132,"0")+IFERROR(Y133/H133,"0")+IFERROR(Y134/H134,"0")+IFERROR(Y135/H135,"0")</f>
        <v>12</v>
      </c>
      <c r="Z136" s="775">
        <f>IFERROR(IF(Z132="",0,Z132),"0")+IFERROR(IF(Z133="",0,Z133),"0")+IFERROR(IF(Z134="",0,Z134),"0")+IFERROR(IF(Z135="",0,Z135),"0")</f>
        <v>0.12384000000000001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8" t="s">
        <v>69</v>
      </c>
      <c r="X137" s="775">
        <f>IFERROR(SUM(X132:X135),"0")</f>
        <v>50</v>
      </c>
      <c r="Y137" s="775">
        <f>IFERROR(SUM(Y132:Y135),"0")</f>
        <v>54</v>
      </c>
      <c r="Z137" s="38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27" customHeight="1" x14ac:dyDescent="0.25">
      <c r="A139" s="54" t="s">
        <v>270</v>
      </c>
      <c r="B139" s="54" t="s">
        <v>271</v>
      </c>
      <c r="C139" s="32">
        <v>4301051625</v>
      </c>
      <c r="D139" s="777">
        <v>4607091385168</v>
      </c>
      <c r="E139" s="778"/>
      <c r="F139" s="772">
        <v>1.4</v>
      </c>
      <c r="G139" s="33">
        <v>6</v>
      </c>
      <c r="H139" s="772">
        <v>8.4</v>
      </c>
      <c r="I139" s="772">
        <v>8.9580000000000002</v>
      </c>
      <c r="J139" s="33">
        <v>56</v>
      </c>
      <c r="K139" s="33" t="s">
        <v>121</v>
      </c>
      <c r="L139" s="33"/>
      <c r="M139" s="34" t="s">
        <v>80</v>
      </c>
      <c r="N139" s="34"/>
      <c r="O139" s="33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5"/>
      <c r="V139" s="35"/>
      <c r="W139" s="36" t="s">
        <v>69</v>
      </c>
      <c r="X139" s="773">
        <v>180</v>
      </c>
      <c r="Y139" s="774">
        <f t="shared" ref="Y139:Y145" si="31">IFERROR(IF(X139="",0,CEILING((X139/$H139),1)*$H139),"")</f>
        <v>184.8</v>
      </c>
      <c r="Z139" s="37">
        <f>IFERROR(IF(Y139=0,"",ROUNDUP(Y139/H139,0)*0.02175),"")</f>
        <v>0.47849999999999998</v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191.95714285714286</v>
      </c>
      <c r="BN139" s="64">
        <f t="shared" ref="BN139:BN145" si="33">IFERROR(Y139*I139/H139,"0")</f>
        <v>197.07600000000002</v>
      </c>
      <c r="BO139" s="64">
        <f t="shared" ref="BO139:BO145" si="34">IFERROR(1/J139*(X139/H139),"0")</f>
        <v>0.38265306122448972</v>
      </c>
      <c r="BP139" s="64">
        <f t="shared" ref="BP139:BP145" si="35">IFERROR(1/J139*(Y139/H139),"0")</f>
        <v>0.39285714285714285</v>
      </c>
    </row>
    <row r="140" spans="1:68" ht="37.5" hidden="1" customHeight="1" x14ac:dyDescent="0.25">
      <c r="A140" s="54" t="s">
        <v>270</v>
      </c>
      <c r="B140" s="54" t="s">
        <v>273</v>
      </c>
      <c r="C140" s="32">
        <v>4301051360</v>
      </c>
      <c r="D140" s="777">
        <v>4607091385168</v>
      </c>
      <c r="E140" s="778"/>
      <c r="F140" s="772">
        <v>1.35</v>
      </c>
      <c r="G140" s="33">
        <v>6</v>
      </c>
      <c r="H140" s="772">
        <v>8.1</v>
      </c>
      <c r="I140" s="772">
        <v>8.6579999999999995</v>
      </c>
      <c r="J140" s="33">
        <v>56</v>
      </c>
      <c r="K140" s="33" t="s">
        <v>121</v>
      </c>
      <c r="L140" s="33"/>
      <c r="M140" s="34" t="s">
        <v>80</v>
      </c>
      <c r="N140" s="34"/>
      <c r="O140" s="33">
        <v>45</v>
      </c>
      <c r="P140" s="9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5"/>
      <c r="V140" s="35"/>
      <c r="W140" s="36" t="s">
        <v>69</v>
      </c>
      <c r="X140" s="773">
        <v>0</v>
      </c>
      <c r="Y140" s="774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2">
        <v>4301051742</v>
      </c>
      <c r="D141" s="777">
        <v>4680115884540</v>
      </c>
      <c r="E141" s="778"/>
      <c r="F141" s="772">
        <v>1.4</v>
      </c>
      <c r="G141" s="33">
        <v>6</v>
      </c>
      <c r="H141" s="772">
        <v>8.4</v>
      </c>
      <c r="I141" s="772">
        <v>8.8800000000000008</v>
      </c>
      <c r="J141" s="33">
        <v>56</v>
      </c>
      <c r="K141" s="33" t="s">
        <v>121</v>
      </c>
      <c r="L141" s="33"/>
      <c r="M141" s="34" t="s">
        <v>80</v>
      </c>
      <c r="N141" s="34"/>
      <c r="O141" s="33">
        <v>45</v>
      </c>
      <c r="P141" s="101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5"/>
      <c r="V141" s="35"/>
      <c r="W141" s="36" t="s">
        <v>69</v>
      </c>
      <c r="X141" s="773">
        <v>0</v>
      </c>
      <c r="Y141" s="774">
        <f t="shared" si="31"/>
        <v>0</v>
      </c>
      <c r="Z141" s="37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2">
        <v>4301051362</v>
      </c>
      <c r="D142" s="777">
        <v>4607091383256</v>
      </c>
      <c r="E142" s="778"/>
      <c r="F142" s="772">
        <v>0.33</v>
      </c>
      <c r="G142" s="33">
        <v>6</v>
      </c>
      <c r="H142" s="772">
        <v>1.98</v>
      </c>
      <c r="I142" s="772">
        <v>2.226</v>
      </c>
      <c r="J142" s="33">
        <v>182</v>
      </c>
      <c r="K142" s="33" t="s">
        <v>186</v>
      </c>
      <c r="L142" s="33"/>
      <c r="M142" s="34" t="s">
        <v>80</v>
      </c>
      <c r="N142" s="34"/>
      <c r="O142" s="33">
        <v>45</v>
      </c>
      <c r="P142" s="92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5"/>
      <c r="V142" s="35"/>
      <c r="W142" s="36" t="s">
        <v>69</v>
      </c>
      <c r="X142" s="773">
        <v>0</v>
      </c>
      <c r="Y142" s="774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2">
        <v>4301051358</v>
      </c>
      <c r="D143" s="777">
        <v>4607091385748</v>
      </c>
      <c r="E143" s="778"/>
      <c r="F143" s="772">
        <v>0.45</v>
      </c>
      <c r="G143" s="33">
        <v>6</v>
      </c>
      <c r="H143" s="772">
        <v>2.7</v>
      </c>
      <c r="I143" s="772">
        <v>2.952</v>
      </c>
      <c r="J143" s="33">
        <v>182</v>
      </c>
      <c r="K143" s="33" t="s">
        <v>186</v>
      </c>
      <c r="L143" s="33" t="s">
        <v>149</v>
      </c>
      <c r="M143" s="34" t="s">
        <v>80</v>
      </c>
      <c r="N143" s="34"/>
      <c r="O143" s="33">
        <v>45</v>
      </c>
      <c r="P143" s="99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5"/>
      <c r="V143" s="35"/>
      <c r="W143" s="36" t="s">
        <v>69</v>
      </c>
      <c r="X143" s="773">
        <v>0</v>
      </c>
      <c r="Y143" s="774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2">
        <v>4301051740</v>
      </c>
      <c r="D144" s="777">
        <v>4680115884533</v>
      </c>
      <c r="E144" s="778"/>
      <c r="F144" s="772">
        <v>0.3</v>
      </c>
      <c r="G144" s="33">
        <v>6</v>
      </c>
      <c r="H144" s="772">
        <v>1.8</v>
      </c>
      <c r="I144" s="772">
        <v>1.98</v>
      </c>
      <c r="J144" s="33">
        <v>182</v>
      </c>
      <c r="K144" s="33" t="s">
        <v>186</v>
      </c>
      <c r="L144" s="33"/>
      <c r="M144" s="34" t="s">
        <v>80</v>
      </c>
      <c r="N144" s="34"/>
      <c r="O144" s="33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5"/>
      <c r="V144" s="35"/>
      <c r="W144" s="36" t="s">
        <v>69</v>
      </c>
      <c r="X144" s="773">
        <v>0</v>
      </c>
      <c r="Y144" s="774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2">
        <v>4301051480</v>
      </c>
      <c r="D145" s="777">
        <v>4680115882645</v>
      </c>
      <c r="E145" s="778"/>
      <c r="F145" s="772">
        <v>0.3</v>
      </c>
      <c r="G145" s="33">
        <v>6</v>
      </c>
      <c r="H145" s="772">
        <v>1.8</v>
      </c>
      <c r="I145" s="772">
        <v>2.66</v>
      </c>
      <c r="J145" s="33">
        <v>156</v>
      </c>
      <c r="K145" s="33" t="s">
        <v>76</v>
      </c>
      <c r="L145" s="33"/>
      <c r="M145" s="34" t="s">
        <v>68</v>
      </c>
      <c r="N145" s="34"/>
      <c r="O145" s="33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5"/>
      <c r="V145" s="35"/>
      <c r="W145" s="36" t="s">
        <v>69</v>
      </c>
      <c r="X145" s="773">
        <v>0</v>
      </c>
      <c r="Y145" s="774">
        <f t="shared" si="31"/>
        <v>0</v>
      </c>
      <c r="Z145" s="37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8" t="s">
        <v>72</v>
      </c>
      <c r="X146" s="775">
        <f>IFERROR(X139/H139,"0")+IFERROR(X140/H140,"0")+IFERROR(X141/H141,"0")+IFERROR(X142/H142,"0")+IFERROR(X143/H143,"0")+IFERROR(X144/H144,"0")+IFERROR(X145/H145,"0")</f>
        <v>21.428571428571427</v>
      </c>
      <c r="Y146" s="775">
        <f>IFERROR(Y139/H139,"0")+IFERROR(Y140/H140,"0")+IFERROR(Y141/H141,"0")+IFERROR(Y142/H142,"0")+IFERROR(Y143/H143,"0")+IFERROR(Y144/H144,"0")+IFERROR(Y145/H145,"0")</f>
        <v>22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0.47849999999999998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8" t="s">
        <v>69</v>
      </c>
      <c r="X147" s="775">
        <f>IFERROR(SUM(X139:X145),"0")</f>
        <v>180</v>
      </c>
      <c r="Y147" s="775">
        <f>IFERROR(SUM(Y139:Y145),"0")</f>
        <v>184.8</v>
      </c>
      <c r="Z147" s="38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hidden="1" customHeight="1" x14ac:dyDescent="0.25">
      <c r="A149" s="54" t="s">
        <v>289</v>
      </c>
      <c r="B149" s="54" t="s">
        <v>290</v>
      </c>
      <c r="C149" s="32">
        <v>4301060356</v>
      </c>
      <c r="D149" s="777">
        <v>4680115882652</v>
      </c>
      <c r="E149" s="778"/>
      <c r="F149" s="772">
        <v>0.33</v>
      </c>
      <c r="G149" s="33">
        <v>6</v>
      </c>
      <c r="H149" s="772">
        <v>1.98</v>
      </c>
      <c r="I149" s="772">
        <v>2.84</v>
      </c>
      <c r="J149" s="33">
        <v>156</v>
      </c>
      <c r="K149" s="33" t="s">
        <v>76</v>
      </c>
      <c r="L149" s="33"/>
      <c r="M149" s="34" t="s">
        <v>68</v>
      </c>
      <c r="N149" s="34"/>
      <c r="O149" s="33">
        <v>40</v>
      </c>
      <c r="P149" s="11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5"/>
      <c r="V149" s="35"/>
      <c r="W149" s="36" t="s">
        <v>69</v>
      </c>
      <c r="X149" s="773">
        <v>0</v>
      </c>
      <c r="Y149" s="774">
        <f>IFERROR(IF(X149="",0,CEILING((X149/$H149),1)*$H149),"")</f>
        <v>0</v>
      </c>
      <c r="Z149" s="37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2">
        <v>4301060309</v>
      </c>
      <c r="D150" s="777">
        <v>4680115880238</v>
      </c>
      <c r="E150" s="778"/>
      <c r="F150" s="772">
        <v>0.33</v>
      </c>
      <c r="G150" s="33">
        <v>6</v>
      </c>
      <c r="H150" s="772">
        <v>1.98</v>
      </c>
      <c r="I150" s="772">
        <v>2.258</v>
      </c>
      <c r="J150" s="33">
        <v>156</v>
      </c>
      <c r="K150" s="33" t="s">
        <v>76</v>
      </c>
      <c r="L150" s="33"/>
      <c r="M150" s="34" t="s">
        <v>68</v>
      </c>
      <c r="N150" s="34"/>
      <c r="O150" s="33">
        <v>40</v>
      </c>
      <c r="P150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5"/>
      <c r="V150" s="35"/>
      <c r="W150" s="36" t="s">
        <v>69</v>
      </c>
      <c r="X150" s="773">
        <v>0</v>
      </c>
      <c r="Y150" s="774">
        <f>IFERROR(IF(X150="",0,CEILING((X150/$H150),1)*$H150),"")</f>
        <v>0</v>
      </c>
      <c r="Z150" s="37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8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8" t="s">
        <v>69</v>
      </c>
      <c r="X152" s="775">
        <f>IFERROR(SUM(X149:X150),"0")</f>
        <v>0</v>
      </c>
      <c r="Y152" s="775">
        <f>IFERROR(SUM(Y149:Y150),"0")</f>
        <v>0</v>
      </c>
      <c r="Z152" s="38"/>
      <c r="AA152" s="776"/>
      <c r="AB152" s="776"/>
      <c r="AC152" s="776"/>
    </row>
    <row r="153" spans="1:68" ht="16.5" hidden="1" customHeight="1" x14ac:dyDescent="0.25">
      <c r="A153" s="804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customHeight="1" x14ac:dyDescent="0.25">
      <c r="A155" s="54" t="s">
        <v>296</v>
      </c>
      <c r="B155" s="54" t="s">
        <v>297</v>
      </c>
      <c r="C155" s="32">
        <v>4301011564</v>
      </c>
      <c r="D155" s="777">
        <v>4680115882577</v>
      </c>
      <c r="E155" s="778"/>
      <c r="F155" s="772">
        <v>0.4</v>
      </c>
      <c r="G155" s="33">
        <v>8</v>
      </c>
      <c r="H155" s="772">
        <v>3.2</v>
      </c>
      <c r="I155" s="772">
        <v>3.4</v>
      </c>
      <c r="J155" s="33">
        <v>156</v>
      </c>
      <c r="K155" s="33" t="s">
        <v>76</v>
      </c>
      <c r="L155" s="33"/>
      <c r="M155" s="34" t="s">
        <v>110</v>
      </c>
      <c r="N155" s="34"/>
      <c r="O155" s="33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5"/>
      <c r="V155" s="35"/>
      <c r="W155" s="36" t="s">
        <v>69</v>
      </c>
      <c r="X155" s="773">
        <v>20</v>
      </c>
      <c r="Y155" s="774">
        <f>IFERROR(IF(X155="",0,CEILING((X155/$H155),1)*$H155),"")</f>
        <v>22.400000000000002</v>
      </c>
      <c r="Z155" s="37">
        <f>IFERROR(IF(Y155=0,"",ROUNDUP(Y155/H155,0)*0.00753),"")</f>
        <v>5.271E-2</v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21.25</v>
      </c>
      <c r="BN155" s="64">
        <f>IFERROR(Y155*I155/H155,"0")</f>
        <v>23.8</v>
      </c>
      <c r="BO155" s="64">
        <f>IFERROR(1/J155*(X155/H155),"0")</f>
        <v>4.0064102564102561E-2</v>
      </c>
      <c r="BP155" s="64">
        <f>IFERROR(1/J155*(Y155/H155),"0")</f>
        <v>4.4871794871794872E-2</v>
      </c>
    </row>
    <row r="156" spans="1:68" ht="27" hidden="1" customHeight="1" x14ac:dyDescent="0.25">
      <c r="A156" s="54" t="s">
        <v>296</v>
      </c>
      <c r="B156" s="54" t="s">
        <v>299</v>
      </c>
      <c r="C156" s="32">
        <v>4301011562</v>
      </c>
      <c r="D156" s="777">
        <v>4680115882577</v>
      </c>
      <c r="E156" s="778"/>
      <c r="F156" s="772">
        <v>0.4</v>
      </c>
      <c r="G156" s="33">
        <v>8</v>
      </c>
      <c r="H156" s="772">
        <v>3.2</v>
      </c>
      <c r="I156" s="772">
        <v>3.4</v>
      </c>
      <c r="J156" s="33">
        <v>156</v>
      </c>
      <c r="K156" s="33" t="s">
        <v>76</v>
      </c>
      <c r="L156" s="33"/>
      <c r="M156" s="34" t="s">
        <v>110</v>
      </c>
      <c r="N156" s="34"/>
      <c r="O156" s="33">
        <v>90</v>
      </c>
      <c r="P156" s="10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5"/>
      <c r="V156" s="35"/>
      <c r="W156" s="36" t="s">
        <v>69</v>
      </c>
      <c r="X156" s="773">
        <v>0</v>
      </c>
      <c r="Y156" s="774">
        <f>IFERROR(IF(X156="",0,CEILING((X156/$H156),1)*$H156),"")</f>
        <v>0</v>
      </c>
      <c r="Z156" s="37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8" t="s">
        <v>72</v>
      </c>
      <c r="X157" s="775">
        <f>IFERROR(X155/H155,"0")+IFERROR(X156/H156,"0")</f>
        <v>6.25</v>
      </c>
      <c r="Y157" s="775">
        <f>IFERROR(Y155/H155,"0")+IFERROR(Y156/H156,"0")</f>
        <v>7</v>
      </c>
      <c r="Z157" s="775">
        <f>IFERROR(IF(Z155="",0,Z155),"0")+IFERROR(IF(Z156="",0,Z156),"0")</f>
        <v>5.271E-2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8" t="s">
        <v>69</v>
      </c>
      <c r="X158" s="775">
        <f>IFERROR(SUM(X155:X156),"0")</f>
        <v>20</v>
      </c>
      <c r="Y158" s="775">
        <f>IFERROR(SUM(Y155:Y156),"0")</f>
        <v>22.400000000000002</v>
      </c>
      <c r="Z158" s="38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customHeight="1" x14ac:dyDescent="0.25">
      <c r="A160" s="54" t="s">
        <v>300</v>
      </c>
      <c r="B160" s="54" t="s">
        <v>301</v>
      </c>
      <c r="C160" s="32">
        <v>4301031234</v>
      </c>
      <c r="D160" s="777">
        <v>4680115883444</v>
      </c>
      <c r="E160" s="778"/>
      <c r="F160" s="772">
        <v>0.35</v>
      </c>
      <c r="G160" s="33">
        <v>8</v>
      </c>
      <c r="H160" s="772">
        <v>2.8</v>
      </c>
      <c r="I160" s="772">
        <v>3.0880000000000001</v>
      </c>
      <c r="J160" s="33">
        <v>156</v>
      </c>
      <c r="K160" s="33" t="s">
        <v>76</v>
      </c>
      <c r="L160" s="33"/>
      <c r="M160" s="34" t="s">
        <v>110</v>
      </c>
      <c r="N160" s="34"/>
      <c r="O160" s="33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5"/>
      <c r="V160" s="35"/>
      <c r="W160" s="36" t="s">
        <v>69</v>
      </c>
      <c r="X160" s="773">
        <v>17</v>
      </c>
      <c r="Y160" s="774">
        <f>IFERROR(IF(X160="",0,CEILING((X160/$H160),1)*$H160),"")</f>
        <v>19.599999999999998</v>
      </c>
      <c r="Z160" s="37">
        <f>IFERROR(IF(Y160=0,"",ROUNDUP(Y160/H160,0)*0.00753),"")</f>
        <v>5.271E-2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18.748571428571431</v>
      </c>
      <c r="BN160" s="64">
        <f>IFERROR(Y160*I160/H160,"0")</f>
        <v>21.616</v>
      </c>
      <c r="BO160" s="64">
        <f>IFERROR(1/J160*(X160/H160),"0")</f>
        <v>3.891941391941392E-2</v>
      </c>
      <c r="BP160" s="64">
        <f>IFERROR(1/J160*(Y160/H160),"0")</f>
        <v>4.4871794871794872E-2</v>
      </c>
    </row>
    <row r="161" spans="1:68" ht="27" hidden="1" customHeight="1" x14ac:dyDescent="0.25">
      <c r="A161" s="54" t="s">
        <v>300</v>
      </c>
      <c r="B161" s="54" t="s">
        <v>303</v>
      </c>
      <c r="C161" s="32">
        <v>4301031235</v>
      </c>
      <c r="D161" s="777">
        <v>4680115883444</v>
      </c>
      <c r="E161" s="778"/>
      <c r="F161" s="772">
        <v>0.35</v>
      </c>
      <c r="G161" s="33">
        <v>8</v>
      </c>
      <c r="H161" s="772">
        <v>2.8</v>
      </c>
      <c r="I161" s="772">
        <v>3.0880000000000001</v>
      </c>
      <c r="J161" s="33">
        <v>156</v>
      </c>
      <c r="K161" s="33" t="s">
        <v>76</v>
      </c>
      <c r="L161" s="33"/>
      <c r="M161" s="34" t="s">
        <v>110</v>
      </c>
      <c r="N161" s="34"/>
      <c r="O161" s="33">
        <v>90</v>
      </c>
      <c r="P161" s="10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5"/>
      <c r="V161" s="35"/>
      <c r="W161" s="36" t="s">
        <v>69</v>
      </c>
      <c r="X161" s="773">
        <v>0</v>
      </c>
      <c r="Y161" s="774">
        <f>IFERROR(IF(X161="",0,CEILING((X161/$H161),1)*$H161),"")</f>
        <v>0</v>
      </c>
      <c r="Z161" s="37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8" t="s">
        <v>72</v>
      </c>
      <c r="X162" s="775">
        <f>IFERROR(X160/H160,"0")+IFERROR(X161/H161,"0")</f>
        <v>6.0714285714285721</v>
      </c>
      <c r="Y162" s="775">
        <f>IFERROR(Y160/H160,"0")+IFERROR(Y161/H161,"0")</f>
        <v>7</v>
      </c>
      <c r="Z162" s="775">
        <f>IFERROR(IF(Z160="",0,Z160),"0")+IFERROR(IF(Z161="",0,Z161),"0")</f>
        <v>5.271E-2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8" t="s">
        <v>69</v>
      </c>
      <c r="X163" s="775">
        <f>IFERROR(SUM(X160:X161),"0")</f>
        <v>17</v>
      </c>
      <c r="Y163" s="775">
        <f>IFERROR(SUM(Y160:Y161),"0")</f>
        <v>19.599999999999998</v>
      </c>
      <c r="Z163" s="38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hidden="1" customHeight="1" x14ac:dyDescent="0.25">
      <c r="A165" s="54" t="s">
        <v>304</v>
      </c>
      <c r="B165" s="54" t="s">
        <v>305</v>
      </c>
      <c r="C165" s="32">
        <v>4301051477</v>
      </c>
      <c r="D165" s="777">
        <v>4680115882584</v>
      </c>
      <c r="E165" s="778"/>
      <c r="F165" s="772">
        <v>0.33</v>
      </c>
      <c r="G165" s="33">
        <v>8</v>
      </c>
      <c r="H165" s="772">
        <v>2.64</v>
      </c>
      <c r="I165" s="772">
        <v>2.9279999999999999</v>
      </c>
      <c r="J165" s="33">
        <v>156</v>
      </c>
      <c r="K165" s="33" t="s">
        <v>76</v>
      </c>
      <c r="L165" s="33"/>
      <c r="M165" s="34" t="s">
        <v>110</v>
      </c>
      <c r="N165" s="34"/>
      <c r="O165" s="33">
        <v>60</v>
      </c>
      <c r="P16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5"/>
      <c r="V165" s="35"/>
      <c r="W165" s="36" t="s">
        <v>69</v>
      </c>
      <c r="X165" s="773">
        <v>0</v>
      </c>
      <c r="Y165" s="774">
        <f>IFERROR(IF(X165="",0,CEILING((X165/$H165),1)*$H165),"")</f>
        <v>0</v>
      </c>
      <c r="Z165" s="37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2">
        <v>4301051476</v>
      </c>
      <c r="D166" s="777">
        <v>4680115882584</v>
      </c>
      <c r="E166" s="778"/>
      <c r="F166" s="772">
        <v>0.33</v>
      </c>
      <c r="G166" s="33">
        <v>8</v>
      </c>
      <c r="H166" s="772">
        <v>2.64</v>
      </c>
      <c r="I166" s="772">
        <v>2.9279999999999999</v>
      </c>
      <c r="J166" s="33">
        <v>156</v>
      </c>
      <c r="K166" s="33" t="s">
        <v>76</v>
      </c>
      <c r="L166" s="33"/>
      <c r="M166" s="34" t="s">
        <v>110</v>
      </c>
      <c r="N166" s="34"/>
      <c r="O166" s="33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5"/>
      <c r="V166" s="35"/>
      <c r="W166" s="36" t="s">
        <v>69</v>
      </c>
      <c r="X166" s="773">
        <v>0</v>
      </c>
      <c r="Y166" s="774">
        <f>IFERROR(IF(X166="",0,CEILING((X166/$H166),1)*$H166),"")</f>
        <v>0</v>
      </c>
      <c r="Z166" s="37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8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8" t="s">
        <v>69</v>
      </c>
      <c r="X168" s="775">
        <f>IFERROR(SUM(X165:X166),"0")</f>
        <v>0</v>
      </c>
      <c r="Y168" s="775">
        <f>IFERROR(SUM(Y165:Y166),"0")</f>
        <v>0</v>
      </c>
      <c r="Z168" s="38"/>
      <c r="AA168" s="776"/>
      <c r="AB168" s="776"/>
      <c r="AC168" s="776"/>
    </row>
    <row r="169" spans="1:68" ht="16.5" hidden="1" customHeight="1" x14ac:dyDescent="0.25">
      <c r="A169" s="804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hidden="1" customHeight="1" x14ac:dyDescent="0.25">
      <c r="A171" s="54" t="s">
        <v>307</v>
      </c>
      <c r="B171" s="54" t="s">
        <v>308</v>
      </c>
      <c r="C171" s="32">
        <v>4301011705</v>
      </c>
      <c r="D171" s="777">
        <v>4607091384604</v>
      </c>
      <c r="E171" s="778"/>
      <c r="F171" s="772">
        <v>0.4</v>
      </c>
      <c r="G171" s="33">
        <v>10</v>
      </c>
      <c r="H171" s="772">
        <v>4</v>
      </c>
      <c r="I171" s="772">
        <v>4.21</v>
      </c>
      <c r="J171" s="33">
        <v>132</v>
      </c>
      <c r="K171" s="33" t="s">
        <v>76</v>
      </c>
      <c r="L171" s="33"/>
      <c r="M171" s="34" t="s">
        <v>124</v>
      </c>
      <c r="N171" s="34"/>
      <c r="O171" s="33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5"/>
      <c r="V171" s="35"/>
      <c r="W171" s="36" t="s">
        <v>69</v>
      </c>
      <c r="X171" s="773">
        <v>0</v>
      </c>
      <c r="Y171" s="774">
        <f>IFERROR(IF(X171="",0,CEILING((X171/$H171),1)*$H171),"")</f>
        <v>0</v>
      </c>
      <c r="Z171" s="37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8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8" t="s">
        <v>69</v>
      </c>
      <c r="X173" s="775">
        <f>IFERROR(SUM(X171:X171),"0")</f>
        <v>0</v>
      </c>
      <c r="Y173" s="775">
        <f>IFERROR(SUM(Y171:Y171),"0")</f>
        <v>0</v>
      </c>
      <c r="Z173" s="38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hidden="1" customHeight="1" x14ac:dyDescent="0.25">
      <c r="A175" s="54" t="s">
        <v>310</v>
      </c>
      <c r="B175" s="54" t="s">
        <v>311</v>
      </c>
      <c r="C175" s="32">
        <v>4301030895</v>
      </c>
      <c r="D175" s="777">
        <v>4607091387667</v>
      </c>
      <c r="E175" s="778"/>
      <c r="F175" s="772">
        <v>0.9</v>
      </c>
      <c r="G175" s="33">
        <v>10</v>
      </c>
      <c r="H175" s="772">
        <v>9</v>
      </c>
      <c r="I175" s="772">
        <v>9.6300000000000008</v>
      </c>
      <c r="J175" s="33">
        <v>56</v>
      </c>
      <c r="K175" s="33" t="s">
        <v>121</v>
      </c>
      <c r="L175" s="33"/>
      <c r="M175" s="34" t="s">
        <v>124</v>
      </c>
      <c r="N175" s="34"/>
      <c r="O175" s="33">
        <v>40</v>
      </c>
      <c r="P175" s="10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5"/>
      <c r="V175" s="35"/>
      <c r="W175" s="36" t="s">
        <v>69</v>
      </c>
      <c r="X175" s="773">
        <v>0</v>
      </c>
      <c r="Y175" s="774">
        <f>IFERROR(IF(X175="",0,CEILING((X175/$H175),1)*$H175),"")</f>
        <v>0</v>
      </c>
      <c r="Z175" s="37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2">
        <v>4301030961</v>
      </c>
      <c r="D176" s="777">
        <v>4607091387636</v>
      </c>
      <c r="E176" s="778"/>
      <c r="F176" s="772">
        <v>0.7</v>
      </c>
      <c r="G176" s="33">
        <v>6</v>
      </c>
      <c r="H176" s="772">
        <v>4.2</v>
      </c>
      <c r="I176" s="772">
        <v>4.5</v>
      </c>
      <c r="J176" s="33">
        <v>132</v>
      </c>
      <c r="K176" s="33" t="s">
        <v>76</v>
      </c>
      <c r="L176" s="33"/>
      <c r="M176" s="34" t="s">
        <v>68</v>
      </c>
      <c r="N176" s="34"/>
      <c r="O176" s="33">
        <v>40</v>
      </c>
      <c r="P176" s="11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5"/>
      <c r="V176" s="35"/>
      <c r="W176" s="36" t="s">
        <v>69</v>
      </c>
      <c r="X176" s="773">
        <v>0</v>
      </c>
      <c r="Y176" s="774">
        <f>IFERROR(IF(X176="",0,CEILING((X176/$H176),1)*$H176),"")</f>
        <v>0</v>
      </c>
      <c r="Z176" s="37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2">
        <v>4301030963</v>
      </c>
      <c r="D177" s="777">
        <v>4607091382426</v>
      </c>
      <c r="E177" s="778"/>
      <c r="F177" s="772">
        <v>0.9</v>
      </c>
      <c r="G177" s="33">
        <v>10</v>
      </c>
      <c r="H177" s="772">
        <v>9</v>
      </c>
      <c r="I177" s="772">
        <v>9.6300000000000008</v>
      </c>
      <c r="J177" s="33">
        <v>56</v>
      </c>
      <c r="K177" s="33" t="s">
        <v>121</v>
      </c>
      <c r="L177" s="33"/>
      <c r="M177" s="34" t="s">
        <v>68</v>
      </c>
      <c r="N177" s="34"/>
      <c r="O177" s="33">
        <v>40</v>
      </c>
      <c r="P177" s="10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5"/>
      <c r="V177" s="35"/>
      <c r="W177" s="36" t="s">
        <v>69</v>
      </c>
      <c r="X177" s="773">
        <v>30</v>
      </c>
      <c r="Y177" s="774">
        <f>IFERROR(IF(X177="",0,CEILING((X177/$H177),1)*$H177),"")</f>
        <v>36</v>
      </c>
      <c r="Z177" s="37">
        <f>IFERROR(IF(Y177=0,"",ROUNDUP(Y177/H177,0)*0.02175),"")</f>
        <v>8.6999999999999994E-2</v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32.1</v>
      </c>
      <c r="BN177" s="64">
        <f>IFERROR(Y177*I177/H177,"0")</f>
        <v>38.520000000000003</v>
      </c>
      <c r="BO177" s="64">
        <f>IFERROR(1/J177*(X177/H177),"0")</f>
        <v>5.9523809523809521E-2</v>
      </c>
      <c r="BP177" s="64">
        <f>IFERROR(1/J177*(Y177/H177),"0")</f>
        <v>7.1428571428571425E-2</v>
      </c>
    </row>
    <row r="178" spans="1:68" ht="27" hidden="1" customHeight="1" x14ac:dyDescent="0.25">
      <c r="A178" s="54" t="s">
        <v>319</v>
      </c>
      <c r="B178" s="54" t="s">
        <v>320</v>
      </c>
      <c r="C178" s="32">
        <v>4301030962</v>
      </c>
      <c r="D178" s="777">
        <v>4607091386547</v>
      </c>
      <c r="E178" s="778"/>
      <c r="F178" s="772">
        <v>0.35</v>
      </c>
      <c r="G178" s="33">
        <v>8</v>
      </c>
      <c r="H178" s="772">
        <v>2.8</v>
      </c>
      <c r="I178" s="772">
        <v>2.94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5"/>
      <c r="V178" s="35"/>
      <c r="W178" s="36" t="s">
        <v>69</v>
      </c>
      <c r="X178" s="773">
        <v>0</v>
      </c>
      <c r="Y178" s="774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2">
        <v>4301030964</v>
      </c>
      <c r="D179" s="777">
        <v>4607091382464</v>
      </c>
      <c r="E179" s="778"/>
      <c r="F179" s="772">
        <v>0.35</v>
      </c>
      <c r="G179" s="33">
        <v>8</v>
      </c>
      <c r="H179" s="772">
        <v>2.8</v>
      </c>
      <c r="I179" s="772">
        <v>2.964</v>
      </c>
      <c r="J179" s="33">
        <v>234</v>
      </c>
      <c r="K179" s="33" t="s">
        <v>67</v>
      </c>
      <c r="L179" s="33"/>
      <c r="M179" s="34" t="s">
        <v>68</v>
      </c>
      <c r="N179" s="34"/>
      <c r="O179" s="33">
        <v>40</v>
      </c>
      <c r="P179" s="101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5"/>
      <c r="V179" s="35"/>
      <c r="W179" s="36" t="s">
        <v>69</v>
      </c>
      <c r="X179" s="773">
        <v>0</v>
      </c>
      <c r="Y179" s="774">
        <f>IFERROR(IF(X179="",0,CEILING((X179/$H179),1)*$H179),"")</f>
        <v>0</v>
      </c>
      <c r="Z179" s="37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8" t="s">
        <v>72</v>
      </c>
      <c r="X180" s="775">
        <f>IFERROR(X175/H175,"0")+IFERROR(X176/H176,"0")+IFERROR(X177/H177,"0")+IFERROR(X178/H178,"0")+IFERROR(X179/H179,"0")</f>
        <v>3.3333333333333335</v>
      </c>
      <c r="Y180" s="775">
        <f>IFERROR(Y175/H175,"0")+IFERROR(Y176/H176,"0")+IFERROR(Y177/H177,"0")+IFERROR(Y178/H178,"0")+IFERROR(Y179/H179,"0")</f>
        <v>4</v>
      </c>
      <c r="Z180" s="775">
        <f>IFERROR(IF(Z175="",0,Z175),"0")+IFERROR(IF(Z176="",0,Z176),"0")+IFERROR(IF(Z177="",0,Z177),"0")+IFERROR(IF(Z178="",0,Z178),"0")+IFERROR(IF(Z179="",0,Z179),"0")</f>
        <v>8.6999999999999994E-2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8" t="s">
        <v>69</v>
      </c>
      <c r="X181" s="775">
        <f>IFERROR(SUM(X175:X179),"0")</f>
        <v>30</v>
      </c>
      <c r="Y181" s="775">
        <f>IFERROR(SUM(Y175:Y179),"0")</f>
        <v>36</v>
      </c>
      <c r="Z181" s="38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hidden="1" customHeight="1" x14ac:dyDescent="0.25">
      <c r="A183" s="54" t="s">
        <v>323</v>
      </c>
      <c r="B183" s="54" t="s">
        <v>324</v>
      </c>
      <c r="C183" s="32">
        <v>4301051653</v>
      </c>
      <c r="D183" s="777">
        <v>4607091386264</v>
      </c>
      <c r="E183" s="778"/>
      <c r="F183" s="772">
        <v>0.5</v>
      </c>
      <c r="G183" s="33">
        <v>6</v>
      </c>
      <c r="H183" s="772">
        <v>3</v>
      </c>
      <c r="I183" s="772">
        <v>3.258</v>
      </c>
      <c r="J183" s="33">
        <v>182</v>
      </c>
      <c r="K183" s="33" t="s">
        <v>186</v>
      </c>
      <c r="L183" s="33"/>
      <c r="M183" s="34" t="s">
        <v>80</v>
      </c>
      <c r="N183" s="34"/>
      <c r="O183" s="33">
        <v>31</v>
      </c>
      <c r="P183" s="11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5"/>
      <c r="V183" s="35"/>
      <c r="W183" s="36" t="s">
        <v>69</v>
      </c>
      <c r="X183" s="773">
        <v>0</v>
      </c>
      <c r="Y183" s="774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2">
        <v>4301051313</v>
      </c>
      <c r="D184" s="777">
        <v>4607091385427</v>
      </c>
      <c r="E184" s="778"/>
      <c r="F184" s="772">
        <v>0.5</v>
      </c>
      <c r="G184" s="33">
        <v>6</v>
      </c>
      <c r="H184" s="772">
        <v>3</v>
      </c>
      <c r="I184" s="772">
        <v>3.2719999999999998</v>
      </c>
      <c r="J184" s="33">
        <v>156</v>
      </c>
      <c r="K184" s="33" t="s">
        <v>76</v>
      </c>
      <c r="L184" s="33"/>
      <c r="M184" s="34" t="s">
        <v>68</v>
      </c>
      <c r="N184" s="34"/>
      <c r="O184" s="33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5"/>
      <c r="V184" s="35"/>
      <c r="W184" s="36" t="s">
        <v>69</v>
      </c>
      <c r="X184" s="773">
        <v>0</v>
      </c>
      <c r="Y184" s="774">
        <f>IFERROR(IF(X184="",0,CEILING((X184/$H184),1)*$H184),"")</f>
        <v>0</v>
      </c>
      <c r="Z184" s="37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8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8" t="s">
        <v>69</v>
      </c>
      <c r="X186" s="775">
        <f>IFERROR(SUM(X183:X184),"0")</f>
        <v>0</v>
      </c>
      <c r="Y186" s="775">
        <f>IFERROR(SUM(Y183:Y184),"0")</f>
        <v>0</v>
      </c>
      <c r="Z186" s="38"/>
      <c r="AA186" s="776"/>
      <c r="AB186" s="776"/>
      <c r="AC186" s="776"/>
    </row>
    <row r="187" spans="1:68" ht="27.75" hidden="1" customHeight="1" x14ac:dyDescent="0.2">
      <c r="A187" s="845" t="s">
        <v>329</v>
      </c>
      <c r="B187" s="846"/>
      <c r="C187" s="846"/>
      <c r="D187" s="846"/>
      <c r="E187" s="846"/>
      <c r="F187" s="846"/>
      <c r="G187" s="846"/>
      <c r="H187" s="846"/>
      <c r="I187" s="846"/>
      <c r="J187" s="846"/>
      <c r="K187" s="846"/>
      <c r="L187" s="846"/>
      <c r="M187" s="846"/>
      <c r="N187" s="846"/>
      <c r="O187" s="846"/>
      <c r="P187" s="846"/>
      <c r="Q187" s="846"/>
      <c r="R187" s="846"/>
      <c r="S187" s="846"/>
      <c r="T187" s="846"/>
      <c r="U187" s="846"/>
      <c r="V187" s="846"/>
      <c r="W187" s="846"/>
      <c r="X187" s="846"/>
      <c r="Y187" s="846"/>
      <c r="Z187" s="846"/>
      <c r="AA187" s="49"/>
      <c r="AB187" s="49"/>
      <c r="AC187" s="49"/>
    </row>
    <row r="188" spans="1:68" ht="16.5" hidden="1" customHeight="1" x14ac:dyDescent="0.25">
      <c r="A188" s="804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hidden="1" customHeight="1" x14ac:dyDescent="0.25">
      <c r="A190" s="54" t="s">
        <v>331</v>
      </c>
      <c r="B190" s="54" t="s">
        <v>332</v>
      </c>
      <c r="C190" s="32">
        <v>4301020323</v>
      </c>
      <c r="D190" s="777">
        <v>4680115886223</v>
      </c>
      <c r="E190" s="778"/>
      <c r="F190" s="772">
        <v>0.33</v>
      </c>
      <c r="G190" s="33">
        <v>6</v>
      </c>
      <c r="H190" s="772">
        <v>1.98</v>
      </c>
      <c r="I190" s="772">
        <v>2.08</v>
      </c>
      <c r="J190" s="33">
        <v>234</v>
      </c>
      <c r="K190" s="33" t="s">
        <v>67</v>
      </c>
      <c r="L190" s="33"/>
      <c r="M190" s="34" t="s">
        <v>68</v>
      </c>
      <c r="N190" s="34"/>
      <c r="O190" s="33">
        <v>40</v>
      </c>
      <c r="P190" s="11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5"/>
      <c r="V190" s="35"/>
      <c r="W190" s="36" t="s">
        <v>69</v>
      </c>
      <c r="X190" s="773">
        <v>0</v>
      </c>
      <c r="Y190" s="774">
        <f>IFERROR(IF(X190="",0,CEILING((X190/$H190),1)*$H190),"")</f>
        <v>0</v>
      </c>
      <c r="Z190" s="37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8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8" t="s">
        <v>69</v>
      </c>
      <c r="X192" s="775">
        <f>IFERROR(SUM(X190:X190),"0")</f>
        <v>0</v>
      </c>
      <c r="Y192" s="775">
        <f>IFERROR(SUM(Y190:Y190),"0")</f>
        <v>0</v>
      </c>
      <c r="Z192" s="38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hidden="1" customHeight="1" x14ac:dyDescent="0.25">
      <c r="A194" s="54" t="s">
        <v>334</v>
      </c>
      <c r="B194" s="54" t="s">
        <v>335</v>
      </c>
      <c r="C194" s="32">
        <v>4301031191</v>
      </c>
      <c r="D194" s="777">
        <v>4680115880993</v>
      </c>
      <c r="E194" s="778"/>
      <c r="F194" s="772">
        <v>0.7</v>
      </c>
      <c r="G194" s="33">
        <v>6</v>
      </c>
      <c r="H194" s="772">
        <v>4.2</v>
      </c>
      <c r="I194" s="772">
        <v>4.46</v>
      </c>
      <c r="J194" s="33">
        <v>156</v>
      </c>
      <c r="K194" s="33" t="s">
        <v>76</v>
      </c>
      <c r="L194" s="33"/>
      <c r="M194" s="34" t="s">
        <v>68</v>
      </c>
      <c r="N194" s="34"/>
      <c r="O194" s="33">
        <v>40</v>
      </c>
      <c r="P194" s="8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5"/>
      <c r="V194" s="35"/>
      <c r="W194" s="36" t="s">
        <v>69</v>
      </c>
      <c r="X194" s="773">
        <v>0</v>
      </c>
      <c r="Y194" s="774">
        <f t="shared" ref="Y194:Y201" si="36">IFERROR(IF(X194="",0,CEILING((X194/$H194),1)*$H194),"")</f>
        <v>0</v>
      </c>
      <c r="Z194" s="37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2">
        <v>4301031204</v>
      </c>
      <c r="D195" s="777">
        <v>4680115881761</v>
      </c>
      <c r="E195" s="778"/>
      <c r="F195" s="772">
        <v>0.7</v>
      </c>
      <c r="G195" s="33">
        <v>6</v>
      </c>
      <c r="H195" s="772">
        <v>4.2</v>
      </c>
      <c r="I195" s="772">
        <v>4.46</v>
      </c>
      <c r="J195" s="33">
        <v>156</v>
      </c>
      <c r="K195" s="33" t="s">
        <v>76</v>
      </c>
      <c r="L195" s="33"/>
      <c r="M195" s="34" t="s">
        <v>68</v>
      </c>
      <c r="N195" s="34"/>
      <c r="O195" s="33">
        <v>40</v>
      </c>
      <c r="P195" s="9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5"/>
      <c r="V195" s="35"/>
      <c r="W195" s="36" t="s">
        <v>69</v>
      </c>
      <c r="X195" s="773">
        <v>30</v>
      </c>
      <c r="Y195" s="774">
        <f t="shared" si="36"/>
        <v>33.6</v>
      </c>
      <c r="Z195" s="37">
        <f>IFERROR(IF(Y195=0,"",ROUNDUP(Y195/H195,0)*0.00753),"")</f>
        <v>6.0240000000000002E-2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31.857142857142858</v>
      </c>
      <c r="BN195" s="64">
        <f t="shared" si="38"/>
        <v>35.68</v>
      </c>
      <c r="BO195" s="64">
        <f t="shared" si="39"/>
        <v>4.5787545787545784E-2</v>
      </c>
      <c r="BP195" s="64">
        <f t="shared" si="40"/>
        <v>5.128205128205128E-2</v>
      </c>
    </row>
    <row r="196" spans="1:68" ht="27" customHeight="1" x14ac:dyDescent="0.25">
      <c r="A196" s="54" t="s">
        <v>340</v>
      </c>
      <c r="B196" s="54" t="s">
        <v>341</v>
      </c>
      <c r="C196" s="32">
        <v>4301031201</v>
      </c>
      <c r="D196" s="777">
        <v>4680115881563</v>
      </c>
      <c r="E196" s="778"/>
      <c r="F196" s="772">
        <v>0.7</v>
      </c>
      <c r="G196" s="33">
        <v>6</v>
      </c>
      <c r="H196" s="772">
        <v>4.2</v>
      </c>
      <c r="I196" s="772">
        <v>4.4000000000000004</v>
      </c>
      <c r="J196" s="33">
        <v>156</v>
      </c>
      <c r="K196" s="33" t="s">
        <v>76</v>
      </c>
      <c r="L196" s="33"/>
      <c r="M196" s="34" t="s">
        <v>68</v>
      </c>
      <c r="N196" s="34"/>
      <c r="O196" s="33">
        <v>40</v>
      </c>
      <c r="P196" s="113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5"/>
      <c r="V196" s="35"/>
      <c r="W196" s="36" t="s">
        <v>69</v>
      </c>
      <c r="X196" s="773">
        <v>260</v>
      </c>
      <c r="Y196" s="774">
        <f t="shared" si="36"/>
        <v>260.40000000000003</v>
      </c>
      <c r="Z196" s="37">
        <f>IFERROR(IF(Y196=0,"",ROUNDUP(Y196/H196,0)*0.00753),"")</f>
        <v>0.46686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272.38095238095235</v>
      </c>
      <c r="BN196" s="64">
        <f t="shared" si="38"/>
        <v>272.80000000000007</v>
      </c>
      <c r="BO196" s="64">
        <f t="shared" si="39"/>
        <v>0.3968253968253968</v>
      </c>
      <c r="BP196" s="64">
        <f t="shared" si="40"/>
        <v>0.39743589743589747</v>
      </c>
    </row>
    <row r="197" spans="1:68" ht="27" hidden="1" customHeight="1" x14ac:dyDescent="0.25">
      <c r="A197" s="54" t="s">
        <v>343</v>
      </c>
      <c r="B197" s="54" t="s">
        <v>344</v>
      </c>
      <c r="C197" s="32">
        <v>4301031199</v>
      </c>
      <c r="D197" s="777">
        <v>4680115880986</v>
      </c>
      <c r="E197" s="778"/>
      <c r="F197" s="772">
        <v>0.35</v>
      </c>
      <c r="G197" s="33">
        <v>6</v>
      </c>
      <c r="H197" s="772">
        <v>2.1</v>
      </c>
      <c r="I197" s="772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5"/>
      <c r="V197" s="35"/>
      <c r="W197" s="36" t="s">
        <v>69</v>
      </c>
      <c r="X197" s="773">
        <v>0</v>
      </c>
      <c r="Y197" s="774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2">
        <v>4301031205</v>
      </c>
      <c r="D198" s="777">
        <v>4680115881785</v>
      </c>
      <c r="E198" s="778"/>
      <c r="F198" s="772">
        <v>0.35</v>
      </c>
      <c r="G198" s="33">
        <v>6</v>
      </c>
      <c r="H198" s="772">
        <v>2.1</v>
      </c>
      <c r="I198" s="772">
        <v>2.23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5"/>
      <c r="V198" s="35"/>
      <c r="W198" s="36" t="s">
        <v>69</v>
      </c>
      <c r="X198" s="773">
        <v>0</v>
      </c>
      <c r="Y198" s="774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2">
        <v>4301031202</v>
      </c>
      <c r="D199" s="777">
        <v>4680115881679</v>
      </c>
      <c r="E199" s="778"/>
      <c r="F199" s="772">
        <v>0.35</v>
      </c>
      <c r="G199" s="33">
        <v>6</v>
      </c>
      <c r="H199" s="772">
        <v>2.1</v>
      </c>
      <c r="I199" s="772">
        <v>2.2000000000000002</v>
      </c>
      <c r="J199" s="33">
        <v>234</v>
      </c>
      <c r="K199" s="33" t="s">
        <v>67</v>
      </c>
      <c r="L199" s="33"/>
      <c r="M199" s="34" t="s">
        <v>68</v>
      </c>
      <c r="N199" s="34"/>
      <c r="O199" s="33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5"/>
      <c r="V199" s="35"/>
      <c r="W199" s="36" t="s">
        <v>69</v>
      </c>
      <c r="X199" s="773">
        <v>0</v>
      </c>
      <c r="Y199" s="774">
        <f t="shared" si="36"/>
        <v>0</v>
      </c>
      <c r="Z199" s="37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2">
        <v>4301031158</v>
      </c>
      <c r="D200" s="777">
        <v>4680115880191</v>
      </c>
      <c r="E200" s="778"/>
      <c r="F200" s="772">
        <v>0.4</v>
      </c>
      <c r="G200" s="33">
        <v>6</v>
      </c>
      <c r="H200" s="772">
        <v>2.4</v>
      </c>
      <c r="I200" s="772">
        <v>2.6</v>
      </c>
      <c r="J200" s="33">
        <v>156</v>
      </c>
      <c r="K200" s="33" t="s">
        <v>76</v>
      </c>
      <c r="L200" s="33"/>
      <c r="M200" s="34" t="s">
        <v>68</v>
      </c>
      <c r="N200" s="34"/>
      <c r="O200" s="33">
        <v>40</v>
      </c>
      <c r="P200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5"/>
      <c r="V200" s="35"/>
      <c r="W200" s="36" t="s">
        <v>69</v>
      </c>
      <c r="X200" s="773">
        <v>0</v>
      </c>
      <c r="Y200" s="774">
        <f t="shared" si="36"/>
        <v>0</v>
      </c>
      <c r="Z200" s="37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2">
        <v>4301031245</v>
      </c>
      <c r="D201" s="777">
        <v>4680115883963</v>
      </c>
      <c r="E201" s="778"/>
      <c r="F201" s="772">
        <v>0.28000000000000003</v>
      </c>
      <c r="G201" s="33">
        <v>6</v>
      </c>
      <c r="H201" s="772">
        <v>1.68</v>
      </c>
      <c r="I201" s="772">
        <v>1.78</v>
      </c>
      <c r="J201" s="33">
        <v>234</v>
      </c>
      <c r="K201" s="33" t="s">
        <v>67</v>
      </c>
      <c r="L201" s="33"/>
      <c r="M201" s="34" t="s">
        <v>68</v>
      </c>
      <c r="N201" s="34"/>
      <c r="O201" s="33">
        <v>40</v>
      </c>
      <c r="P201" s="111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5"/>
      <c r="V201" s="35"/>
      <c r="W201" s="36" t="s">
        <v>69</v>
      </c>
      <c r="X201" s="773">
        <v>0</v>
      </c>
      <c r="Y201" s="774">
        <f t="shared" si="36"/>
        <v>0</v>
      </c>
      <c r="Z201" s="37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8" t="s">
        <v>72</v>
      </c>
      <c r="X202" s="775">
        <f>IFERROR(X194/H194,"0")+IFERROR(X195/H195,"0")+IFERROR(X196/H196,"0")+IFERROR(X197/H197,"0")+IFERROR(X198/H198,"0")+IFERROR(X199/H199,"0")+IFERROR(X200/H200,"0")+IFERROR(X201/H201,"0")</f>
        <v>69.047619047619051</v>
      </c>
      <c r="Y202" s="775">
        <f>IFERROR(Y194/H194,"0")+IFERROR(Y195/H195,"0")+IFERROR(Y196/H196,"0")+IFERROR(Y197/H197,"0")+IFERROR(Y198/H198,"0")+IFERROR(Y199/H199,"0")+IFERROR(Y200/H200,"0")+IFERROR(Y201/H201,"0")</f>
        <v>70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0.52710000000000001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8" t="s">
        <v>69</v>
      </c>
      <c r="X203" s="775">
        <f>IFERROR(SUM(X194:X201),"0")</f>
        <v>290</v>
      </c>
      <c r="Y203" s="775">
        <f>IFERROR(SUM(Y194:Y201),"0")</f>
        <v>294.00000000000006</v>
      </c>
      <c r="Z203" s="38"/>
      <c r="AA203" s="776"/>
      <c r="AB203" s="776"/>
      <c r="AC203" s="776"/>
    </row>
    <row r="204" spans="1:68" ht="16.5" hidden="1" customHeight="1" x14ac:dyDescent="0.25">
      <c r="A204" s="804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hidden="1" customHeight="1" x14ac:dyDescent="0.25">
      <c r="A206" s="54" t="s">
        <v>355</v>
      </c>
      <c r="B206" s="54" t="s">
        <v>356</v>
      </c>
      <c r="C206" s="32">
        <v>4301011450</v>
      </c>
      <c r="D206" s="777">
        <v>4680115881402</v>
      </c>
      <c r="E206" s="778"/>
      <c r="F206" s="772">
        <v>1.35</v>
      </c>
      <c r="G206" s="33">
        <v>8</v>
      </c>
      <c r="H206" s="772">
        <v>10.8</v>
      </c>
      <c r="I206" s="772">
        <v>11.28</v>
      </c>
      <c r="J206" s="33">
        <v>56</v>
      </c>
      <c r="K206" s="33" t="s">
        <v>121</v>
      </c>
      <c r="L206" s="33"/>
      <c r="M206" s="34" t="s">
        <v>124</v>
      </c>
      <c r="N206" s="34"/>
      <c r="O206" s="33">
        <v>55</v>
      </c>
      <c r="P206" s="10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5"/>
      <c r="V206" s="35"/>
      <c r="W206" s="36" t="s">
        <v>69</v>
      </c>
      <c r="X206" s="773">
        <v>0</v>
      </c>
      <c r="Y206" s="774">
        <f>IFERROR(IF(X206="",0,CEILING((X206/$H206),1)*$H206),"")</f>
        <v>0</v>
      </c>
      <c r="Z206" s="37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2">
        <v>4301011767</v>
      </c>
      <c r="D207" s="777">
        <v>4680115881396</v>
      </c>
      <c r="E207" s="778"/>
      <c r="F207" s="772">
        <v>0.45</v>
      </c>
      <c r="G207" s="33">
        <v>6</v>
      </c>
      <c r="H207" s="772">
        <v>2.7</v>
      </c>
      <c r="I207" s="772">
        <v>2.9</v>
      </c>
      <c r="J207" s="33">
        <v>156</v>
      </c>
      <c r="K207" s="33" t="s">
        <v>76</v>
      </c>
      <c r="L207" s="33"/>
      <c r="M207" s="34" t="s">
        <v>68</v>
      </c>
      <c r="N207" s="34"/>
      <c r="O207" s="33">
        <v>55</v>
      </c>
      <c r="P207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5"/>
      <c r="V207" s="35"/>
      <c r="W207" s="36" t="s">
        <v>69</v>
      </c>
      <c r="X207" s="773">
        <v>45</v>
      </c>
      <c r="Y207" s="774">
        <f>IFERROR(IF(X207="",0,CEILING((X207/$H207),1)*$H207),"")</f>
        <v>45.900000000000006</v>
      </c>
      <c r="Z207" s="37">
        <f>IFERROR(IF(Y207=0,"",ROUNDUP(Y207/H207,0)*0.00753),"")</f>
        <v>0.12801000000000001</v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48.333333333333329</v>
      </c>
      <c r="BN207" s="64">
        <f>IFERROR(Y207*I207/H207,"0")</f>
        <v>49.300000000000004</v>
      </c>
      <c r="BO207" s="64">
        <f>IFERROR(1/J207*(X207/H207),"0")</f>
        <v>0.10683760683760682</v>
      </c>
      <c r="BP207" s="64">
        <f>IFERROR(1/J207*(Y207/H207),"0")</f>
        <v>0.10897435897435898</v>
      </c>
    </row>
    <row r="208" spans="1:68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8" t="s">
        <v>72</v>
      </c>
      <c r="X208" s="775">
        <f>IFERROR(X206/H206,"0")+IFERROR(X207/H207,"0")</f>
        <v>16.666666666666664</v>
      </c>
      <c r="Y208" s="775">
        <f>IFERROR(Y206/H206,"0")+IFERROR(Y207/H207,"0")</f>
        <v>17</v>
      </c>
      <c r="Z208" s="775">
        <f>IFERROR(IF(Z206="",0,Z206),"0")+IFERROR(IF(Z207="",0,Z207),"0")</f>
        <v>0.12801000000000001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8" t="s">
        <v>69</v>
      </c>
      <c r="X209" s="775">
        <f>IFERROR(SUM(X206:X207),"0")</f>
        <v>45</v>
      </c>
      <c r="Y209" s="775">
        <f>IFERROR(SUM(Y206:Y207),"0")</f>
        <v>45.900000000000006</v>
      </c>
      <c r="Z209" s="38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hidden="1" customHeight="1" x14ac:dyDescent="0.25">
      <c r="A211" s="54" t="s">
        <v>361</v>
      </c>
      <c r="B211" s="54" t="s">
        <v>362</v>
      </c>
      <c r="C211" s="32">
        <v>4301020262</v>
      </c>
      <c r="D211" s="777">
        <v>4680115882935</v>
      </c>
      <c r="E211" s="778"/>
      <c r="F211" s="772">
        <v>1.35</v>
      </c>
      <c r="G211" s="33">
        <v>8</v>
      </c>
      <c r="H211" s="772">
        <v>10.8</v>
      </c>
      <c r="I211" s="772">
        <v>11.28</v>
      </c>
      <c r="J211" s="33">
        <v>56</v>
      </c>
      <c r="K211" s="33" t="s">
        <v>121</v>
      </c>
      <c r="L211" s="33"/>
      <c r="M211" s="34" t="s">
        <v>80</v>
      </c>
      <c r="N211" s="34"/>
      <c r="O211" s="33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5"/>
      <c r="V211" s="35"/>
      <c r="W211" s="36" t="s">
        <v>69</v>
      </c>
      <c r="X211" s="773">
        <v>0</v>
      </c>
      <c r="Y211" s="774">
        <f>IFERROR(IF(X211="",0,CEILING((X211/$H211),1)*$H211),"")</f>
        <v>0</v>
      </c>
      <c r="Z211" s="37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2">
        <v>4301020220</v>
      </c>
      <c r="D212" s="777">
        <v>4680115880764</v>
      </c>
      <c r="E212" s="778"/>
      <c r="F212" s="772">
        <v>0.35</v>
      </c>
      <c r="G212" s="33">
        <v>6</v>
      </c>
      <c r="H212" s="772">
        <v>2.1</v>
      </c>
      <c r="I212" s="772">
        <v>2.2799999999999998</v>
      </c>
      <c r="J212" s="33">
        <v>182</v>
      </c>
      <c r="K212" s="33" t="s">
        <v>186</v>
      </c>
      <c r="L212" s="33"/>
      <c r="M212" s="34" t="s">
        <v>124</v>
      </c>
      <c r="N212" s="34"/>
      <c r="O212" s="33">
        <v>50</v>
      </c>
      <c r="P212" s="10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5"/>
      <c r="V212" s="35"/>
      <c r="W212" s="36" t="s">
        <v>69</v>
      </c>
      <c r="X212" s="773">
        <v>0</v>
      </c>
      <c r="Y212" s="774">
        <f>IFERROR(IF(X212="",0,CEILING((X212/$H212),1)*$H212),"")</f>
        <v>0</v>
      </c>
      <c r="Z212" s="37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8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8" t="s">
        <v>69</v>
      </c>
      <c r="X214" s="775">
        <f>IFERROR(SUM(X211:X212),"0")</f>
        <v>0</v>
      </c>
      <c r="Y214" s="775">
        <f>IFERROR(SUM(Y211:Y212),"0")</f>
        <v>0</v>
      </c>
      <c r="Z214" s="38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customHeight="1" x14ac:dyDescent="0.25">
      <c r="A216" s="54" t="s">
        <v>366</v>
      </c>
      <c r="B216" s="54" t="s">
        <v>367</v>
      </c>
      <c r="C216" s="32">
        <v>4301031224</v>
      </c>
      <c r="D216" s="777">
        <v>4680115882683</v>
      </c>
      <c r="E216" s="778"/>
      <c r="F216" s="772">
        <v>0.9</v>
      </c>
      <c r="G216" s="33">
        <v>6</v>
      </c>
      <c r="H216" s="772">
        <v>5.4</v>
      </c>
      <c r="I216" s="772">
        <v>5.61</v>
      </c>
      <c r="J216" s="33">
        <v>132</v>
      </c>
      <c r="K216" s="33" t="s">
        <v>76</v>
      </c>
      <c r="L216" s="33"/>
      <c r="M216" s="34" t="s">
        <v>68</v>
      </c>
      <c r="N216" s="34"/>
      <c r="O216" s="33">
        <v>40</v>
      </c>
      <c r="P216" s="9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5"/>
      <c r="V216" s="35"/>
      <c r="W216" s="36" t="s">
        <v>69</v>
      </c>
      <c r="X216" s="773">
        <v>900</v>
      </c>
      <c r="Y216" s="774">
        <f t="shared" ref="Y216:Y223" si="41">IFERROR(IF(X216="",0,CEILING((X216/$H216),1)*$H216),"")</f>
        <v>901.80000000000007</v>
      </c>
      <c r="Z216" s="37">
        <f>IFERROR(IF(Y216=0,"",ROUNDUP(Y216/H216,0)*0.00902),"")</f>
        <v>1.50634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934.99999999999989</v>
      </c>
      <c r="BN216" s="64">
        <f t="shared" ref="BN216:BN223" si="43">IFERROR(Y216*I216/H216,"0")</f>
        <v>936.87000000000012</v>
      </c>
      <c r="BO216" s="64">
        <f t="shared" ref="BO216:BO223" si="44">IFERROR(1/J216*(X216/H216),"0")</f>
        <v>1.2626262626262625</v>
      </c>
      <c r="BP216" s="64">
        <f t="shared" ref="BP216:BP223" si="45">IFERROR(1/J216*(Y216/H216),"0")</f>
        <v>1.2651515151515151</v>
      </c>
    </row>
    <row r="217" spans="1:68" ht="27" customHeight="1" x14ac:dyDescent="0.25">
      <c r="A217" s="54" t="s">
        <v>369</v>
      </c>
      <c r="B217" s="54" t="s">
        <v>370</v>
      </c>
      <c r="C217" s="32">
        <v>4301031230</v>
      </c>
      <c r="D217" s="777">
        <v>4680115882690</v>
      </c>
      <c r="E217" s="778"/>
      <c r="F217" s="772">
        <v>0.9</v>
      </c>
      <c r="G217" s="33">
        <v>6</v>
      </c>
      <c r="H217" s="772">
        <v>5.4</v>
      </c>
      <c r="I217" s="772">
        <v>5.61</v>
      </c>
      <c r="J217" s="33">
        <v>132</v>
      </c>
      <c r="K217" s="33" t="s">
        <v>76</v>
      </c>
      <c r="L217" s="33"/>
      <c r="M217" s="34" t="s">
        <v>68</v>
      </c>
      <c r="N217" s="34"/>
      <c r="O217" s="33">
        <v>40</v>
      </c>
      <c r="P217" s="10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5"/>
      <c r="V217" s="35"/>
      <c r="W217" s="36" t="s">
        <v>69</v>
      </c>
      <c r="X217" s="773">
        <v>510</v>
      </c>
      <c r="Y217" s="774">
        <f t="shared" si="41"/>
        <v>513</v>
      </c>
      <c r="Z217" s="37">
        <f>IFERROR(IF(Y217=0,"",ROUNDUP(Y217/H217,0)*0.00902),"")</f>
        <v>0.8569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529.83333333333337</v>
      </c>
      <c r="BN217" s="64">
        <f t="shared" si="43"/>
        <v>532.95000000000005</v>
      </c>
      <c r="BO217" s="64">
        <f t="shared" si="44"/>
        <v>0.71548821548821551</v>
      </c>
      <c r="BP217" s="64">
        <f t="shared" si="45"/>
        <v>0.71969696969696972</v>
      </c>
    </row>
    <row r="218" spans="1:68" ht="27" customHeight="1" x14ac:dyDescent="0.25">
      <c r="A218" s="54" t="s">
        <v>372</v>
      </c>
      <c r="B218" s="54" t="s">
        <v>373</v>
      </c>
      <c r="C218" s="32">
        <v>4301031220</v>
      </c>
      <c r="D218" s="777">
        <v>4680115882669</v>
      </c>
      <c r="E218" s="778"/>
      <c r="F218" s="772">
        <v>0.9</v>
      </c>
      <c r="G218" s="33">
        <v>6</v>
      </c>
      <c r="H218" s="772">
        <v>5.4</v>
      </c>
      <c r="I218" s="772">
        <v>5.61</v>
      </c>
      <c r="J218" s="33">
        <v>132</v>
      </c>
      <c r="K218" s="33" t="s">
        <v>76</v>
      </c>
      <c r="L218" s="33"/>
      <c r="M218" s="34" t="s">
        <v>68</v>
      </c>
      <c r="N218" s="34"/>
      <c r="O218" s="33">
        <v>40</v>
      </c>
      <c r="P218" s="12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5"/>
      <c r="V218" s="35"/>
      <c r="W218" s="36" t="s">
        <v>69</v>
      </c>
      <c r="X218" s="773">
        <v>570</v>
      </c>
      <c r="Y218" s="774">
        <f t="shared" si="41"/>
        <v>572.40000000000009</v>
      </c>
      <c r="Z218" s="37">
        <f>IFERROR(IF(Y218=0,"",ROUNDUP(Y218/H218,0)*0.00902),"")</f>
        <v>0.95612000000000008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592.16666666666663</v>
      </c>
      <c r="BN218" s="64">
        <f t="shared" si="43"/>
        <v>594.66000000000008</v>
      </c>
      <c r="BO218" s="64">
        <f t="shared" si="44"/>
        <v>0.79966329966329963</v>
      </c>
      <c r="BP218" s="64">
        <f t="shared" si="45"/>
        <v>0.80303030303030321</v>
      </c>
    </row>
    <row r="219" spans="1:68" ht="27" customHeight="1" x14ac:dyDescent="0.25">
      <c r="A219" s="54" t="s">
        <v>375</v>
      </c>
      <c r="B219" s="54" t="s">
        <v>376</v>
      </c>
      <c r="C219" s="32">
        <v>4301031221</v>
      </c>
      <c r="D219" s="777">
        <v>4680115882676</v>
      </c>
      <c r="E219" s="778"/>
      <c r="F219" s="772">
        <v>0.9</v>
      </c>
      <c r="G219" s="33">
        <v>6</v>
      </c>
      <c r="H219" s="772">
        <v>5.4</v>
      </c>
      <c r="I219" s="772">
        <v>5.61</v>
      </c>
      <c r="J219" s="33">
        <v>132</v>
      </c>
      <c r="K219" s="33" t="s">
        <v>76</v>
      </c>
      <c r="L219" s="33"/>
      <c r="M219" s="34" t="s">
        <v>68</v>
      </c>
      <c r="N219" s="34"/>
      <c r="O219" s="33">
        <v>40</v>
      </c>
      <c r="P219" s="9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5"/>
      <c r="V219" s="35"/>
      <c r="W219" s="36" t="s">
        <v>69</v>
      </c>
      <c r="X219" s="773">
        <v>770</v>
      </c>
      <c r="Y219" s="774">
        <f t="shared" si="41"/>
        <v>772.2</v>
      </c>
      <c r="Z219" s="37">
        <f>IFERROR(IF(Y219=0,"",ROUNDUP(Y219/H219,0)*0.00902),"")</f>
        <v>1.28986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799.94444444444434</v>
      </c>
      <c r="BN219" s="64">
        <f t="shared" si="43"/>
        <v>802.23</v>
      </c>
      <c r="BO219" s="64">
        <f t="shared" si="44"/>
        <v>1.0802469135802468</v>
      </c>
      <c r="BP219" s="64">
        <f t="shared" si="45"/>
        <v>1.0833333333333333</v>
      </c>
    </row>
    <row r="220" spans="1:68" ht="27" hidden="1" customHeight="1" x14ac:dyDescent="0.25">
      <c r="A220" s="54" t="s">
        <v>378</v>
      </c>
      <c r="B220" s="54" t="s">
        <v>379</v>
      </c>
      <c r="C220" s="32">
        <v>4301031223</v>
      </c>
      <c r="D220" s="777">
        <v>4680115884014</v>
      </c>
      <c r="E220" s="778"/>
      <c r="F220" s="772">
        <v>0.3</v>
      </c>
      <c r="G220" s="33">
        <v>6</v>
      </c>
      <c r="H220" s="772">
        <v>1.8</v>
      </c>
      <c r="I220" s="772">
        <v>1.93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5"/>
      <c r="V220" s="35"/>
      <c r="W220" s="36" t="s">
        <v>69</v>
      </c>
      <c r="X220" s="773">
        <v>0</v>
      </c>
      <c r="Y220" s="774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2">
        <v>4301031222</v>
      </c>
      <c r="D221" s="777">
        <v>4680115884007</v>
      </c>
      <c r="E221" s="778"/>
      <c r="F221" s="772">
        <v>0.3</v>
      </c>
      <c r="G221" s="33">
        <v>6</v>
      </c>
      <c r="H221" s="772">
        <v>1.8</v>
      </c>
      <c r="I221" s="772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5"/>
      <c r="V221" s="35"/>
      <c r="W221" s="36" t="s">
        <v>69</v>
      </c>
      <c r="X221" s="773">
        <v>0</v>
      </c>
      <c r="Y221" s="774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2">
        <v>4301031229</v>
      </c>
      <c r="D222" s="777">
        <v>4680115884038</v>
      </c>
      <c r="E222" s="778"/>
      <c r="F222" s="772">
        <v>0.3</v>
      </c>
      <c r="G222" s="33">
        <v>6</v>
      </c>
      <c r="H222" s="772">
        <v>1.8</v>
      </c>
      <c r="I222" s="772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5"/>
      <c r="V222" s="35"/>
      <c r="W222" s="36" t="s">
        <v>69</v>
      </c>
      <c r="X222" s="773">
        <v>0</v>
      </c>
      <c r="Y222" s="774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2">
        <v>4301031225</v>
      </c>
      <c r="D223" s="777">
        <v>4680115884021</v>
      </c>
      <c r="E223" s="778"/>
      <c r="F223" s="772">
        <v>0.3</v>
      </c>
      <c r="G223" s="33">
        <v>6</v>
      </c>
      <c r="H223" s="772">
        <v>1.8</v>
      </c>
      <c r="I223" s="772">
        <v>1.9</v>
      </c>
      <c r="J223" s="33">
        <v>234</v>
      </c>
      <c r="K223" s="33" t="s">
        <v>67</v>
      </c>
      <c r="L223" s="33"/>
      <c r="M223" s="34" t="s">
        <v>68</v>
      </c>
      <c r="N223" s="34"/>
      <c r="O223" s="33">
        <v>40</v>
      </c>
      <c r="P223" s="9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5"/>
      <c r="V223" s="35"/>
      <c r="W223" s="36" t="s">
        <v>69</v>
      </c>
      <c r="X223" s="773">
        <v>0</v>
      </c>
      <c r="Y223" s="774">
        <f t="shared" si="41"/>
        <v>0</v>
      </c>
      <c r="Z223" s="37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8" t="s">
        <v>72</v>
      </c>
      <c r="X224" s="775">
        <f>IFERROR(X216/H216,"0")+IFERROR(X217/H217,"0")+IFERROR(X218/H218,"0")+IFERROR(X219/H219,"0")+IFERROR(X220/H220,"0")+IFERROR(X221/H221,"0")+IFERROR(X222/H222,"0")+IFERROR(X223/H223,"0")</f>
        <v>509.25925925925924</v>
      </c>
      <c r="Y224" s="775">
        <f>IFERROR(Y216/H216,"0")+IFERROR(Y217/H217,"0")+IFERROR(Y218/H218,"0")+IFERROR(Y219/H219,"0")+IFERROR(Y220/H220,"0")+IFERROR(Y221/H221,"0")+IFERROR(Y222/H222,"0")+IFERROR(Y223/H223,"0")</f>
        <v>511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4.6092200000000005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8" t="s">
        <v>69</v>
      </c>
      <c r="X225" s="775">
        <f>IFERROR(SUM(X216:X223),"0")</f>
        <v>2750</v>
      </c>
      <c r="Y225" s="775">
        <f>IFERROR(SUM(Y216:Y223),"0")</f>
        <v>2759.4000000000005</v>
      </c>
      <c r="Z225" s="38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customHeight="1" x14ac:dyDescent="0.25">
      <c r="A227" s="54" t="s">
        <v>386</v>
      </c>
      <c r="B227" s="54" t="s">
        <v>387</v>
      </c>
      <c r="C227" s="32">
        <v>4301051408</v>
      </c>
      <c r="D227" s="777">
        <v>4680115881594</v>
      </c>
      <c r="E227" s="778"/>
      <c r="F227" s="772">
        <v>1.35</v>
      </c>
      <c r="G227" s="33">
        <v>6</v>
      </c>
      <c r="H227" s="772">
        <v>8.1</v>
      </c>
      <c r="I227" s="772">
        <v>8.6639999999999997</v>
      </c>
      <c r="J227" s="33">
        <v>56</v>
      </c>
      <c r="K227" s="33" t="s">
        <v>121</v>
      </c>
      <c r="L227" s="33"/>
      <c r="M227" s="34" t="s">
        <v>80</v>
      </c>
      <c r="N227" s="34"/>
      <c r="O227" s="33">
        <v>40</v>
      </c>
      <c r="P227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5"/>
      <c r="V227" s="35"/>
      <c r="W227" s="36" t="s">
        <v>69</v>
      </c>
      <c r="X227" s="773">
        <v>30</v>
      </c>
      <c r="Y227" s="774">
        <f t="shared" ref="Y227:Y237" si="46">IFERROR(IF(X227="",0,CEILING((X227/$H227),1)*$H227),"")</f>
        <v>32.4</v>
      </c>
      <c r="Z227" s="37">
        <f>IFERROR(IF(Y227=0,"",ROUNDUP(Y227/H227,0)*0.02175),"")</f>
        <v>8.6999999999999994E-2</v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32.088888888888896</v>
      </c>
      <c r="BN227" s="64">
        <f t="shared" ref="BN227:BN237" si="48">IFERROR(Y227*I227/H227,"0")</f>
        <v>34.655999999999999</v>
      </c>
      <c r="BO227" s="64">
        <f t="shared" ref="BO227:BO237" si="49">IFERROR(1/J227*(X227/H227),"0")</f>
        <v>6.6137566137566134E-2</v>
      </c>
      <c r="BP227" s="64">
        <f t="shared" ref="BP227:BP237" si="50">IFERROR(1/J227*(Y227/H227),"0")</f>
        <v>7.1428571428571425E-2</v>
      </c>
    </row>
    <row r="228" spans="1:68" ht="27" hidden="1" customHeight="1" x14ac:dyDescent="0.25">
      <c r="A228" s="54" t="s">
        <v>389</v>
      </c>
      <c r="B228" s="54" t="s">
        <v>390</v>
      </c>
      <c r="C228" s="32">
        <v>4301051754</v>
      </c>
      <c r="D228" s="777">
        <v>4680115880962</v>
      </c>
      <c r="E228" s="778"/>
      <c r="F228" s="772">
        <v>1.3</v>
      </c>
      <c r="G228" s="33">
        <v>6</v>
      </c>
      <c r="H228" s="772">
        <v>7.8</v>
      </c>
      <c r="I228" s="772">
        <v>8.3640000000000008</v>
      </c>
      <c r="J228" s="33">
        <v>56</v>
      </c>
      <c r="K228" s="33" t="s">
        <v>121</v>
      </c>
      <c r="L228" s="33"/>
      <c r="M228" s="34" t="s">
        <v>68</v>
      </c>
      <c r="N228" s="34"/>
      <c r="O228" s="33">
        <v>40</v>
      </c>
      <c r="P228" s="11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5"/>
      <c r="V228" s="35"/>
      <c r="W228" s="36" t="s">
        <v>69</v>
      </c>
      <c r="X228" s="773">
        <v>0</v>
      </c>
      <c r="Y228" s="774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2">
        <v>4301051411</v>
      </c>
      <c r="D229" s="777">
        <v>4680115881617</v>
      </c>
      <c r="E229" s="778"/>
      <c r="F229" s="772">
        <v>1.35</v>
      </c>
      <c r="G229" s="33">
        <v>6</v>
      </c>
      <c r="H229" s="772">
        <v>8.1</v>
      </c>
      <c r="I229" s="772">
        <v>8.6460000000000008</v>
      </c>
      <c r="J229" s="33">
        <v>56</v>
      </c>
      <c r="K229" s="33" t="s">
        <v>121</v>
      </c>
      <c r="L229" s="33"/>
      <c r="M229" s="34" t="s">
        <v>80</v>
      </c>
      <c r="N229" s="34"/>
      <c r="O229" s="33">
        <v>40</v>
      </c>
      <c r="P229" s="9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5"/>
      <c r="V229" s="35"/>
      <c r="W229" s="36" t="s">
        <v>69</v>
      </c>
      <c r="X229" s="773">
        <v>0</v>
      </c>
      <c r="Y229" s="774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2">
        <v>4301051632</v>
      </c>
      <c r="D230" s="777">
        <v>4680115880573</v>
      </c>
      <c r="E230" s="778"/>
      <c r="F230" s="772">
        <v>1.45</v>
      </c>
      <c r="G230" s="33">
        <v>6</v>
      </c>
      <c r="H230" s="772">
        <v>8.6999999999999993</v>
      </c>
      <c r="I230" s="772">
        <v>9.2639999999999993</v>
      </c>
      <c r="J230" s="33">
        <v>56</v>
      </c>
      <c r="K230" s="33" t="s">
        <v>121</v>
      </c>
      <c r="L230" s="33"/>
      <c r="M230" s="34" t="s">
        <v>68</v>
      </c>
      <c r="N230" s="34"/>
      <c r="O230" s="33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5"/>
      <c r="V230" s="35"/>
      <c r="W230" s="36" t="s">
        <v>69</v>
      </c>
      <c r="X230" s="773">
        <v>380</v>
      </c>
      <c r="Y230" s="774">
        <f t="shared" si="46"/>
        <v>382.79999999999995</v>
      </c>
      <c r="Z230" s="37">
        <f>IFERROR(IF(Y230=0,"",ROUNDUP(Y230/H230,0)*0.02175),"")</f>
        <v>0.95699999999999996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404.63448275862066</v>
      </c>
      <c r="BN230" s="64">
        <f t="shared" si="48"/>
        <v>407.61599999999999</v>
      </c>
      <c r="BO230" s="64">
        <f t="shared" si="49"/>
        <v>0.77996715927750415</v>
      </c>
      <c r="BP230" s="64">
        <f t="shared" si="50"/>
        <v>0.7857142857142857</v>
      </c>
    </row>
    <row r="231" spans="1:68" ht="37.5" customHeight="1" x14ac:dyDescent="0.25">
      <c r="A231" s="54" t="s">
        <v>398</v>
      </c>
      <c r="B231" s="54" t="s">
        <v>399</v>
      </c>
      <c r="C231" s="32">
        <v>4301051407</v>
      </c>
      <c r="D231" s="777">
        <v>4680115882195</v>
      </c>
      <c r="E231" s="778"/>
      <c r="F231" s="772">
        <v>0.4</v>
      </c>
      <c r="G231" s="33">
        <v>6</v>
      </c>
      <c r="H231" s="772">
        <v>2.4</v>
      </c>
      <c r="I231" s="772">
        <v>2.67</v>
      </c>
      <c r="J231" s="33">
        <v>182</v>
      </c>
      <c r="K231" s="33" t="s">
        <v>186</v>
      </c>
      <c r="L231" s="33"/>
      <c r="M231" s="34" t="s">
        <v>80</v>
      </c>
      <c r="N231" s="34"/>
      <c r="O231" s="33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5"/>
      <c r="V231" s="35"/>
      <c r="W231" s="36" t="s">
        <v>69</v>
      </c>
      <c r="X231" s="773">
        <v>6</v>
      </c>
      <c r="Y231" s="774">
        <f t="shared" si="46"/>
        <v>7.1999999999999993</v>
      </c>
      <c r="Z231" s="37">
        <f>IFERROR(IF(Y231=0,"",ROUNDUP(Y231/H231,0)*0.00651),"")</f>
        <v>1.9529999999999999E-2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6.6749999999999998</v>
      </c>
      <c r="BN231" s="64">
        <f t="shared" si="48"/>
        <v>8.009999999999998</v>
      </c>
      <c r="BO231" s="64">
        <f t="shared" si="49"/>
        <v>1.3736263736263738E-2</v>
      </c>
      <c r="BP231" s="64">
        <f t="shared" si="50"/>
        <v>1.6483516483516484E-2</v>
      </c>
    </row>
    <row r="232" spans="1:68" ht="37.5" hidden="1" customHeight="1" x14ac:dyDescent="0.25">
      <c r="A232" s="54" t="s">
        <v>400</v>
      </c>
      <c r="B232" s="54" t="s">
        <v>401</v>
      </c>
      <c r="C232" s="32">
        <v>4301051752</v>
      </c>
      <c r="D232" s="777">
        <v>4680115882607</v>
      </c>
      <c r="E232" s="778"/>
      <c r="F232" s="772">
        <v>0.3</v>
      </c>
      <c r="G232" s="33">
        <v>6</v>
      </c>
      <c r="H232" s="772">
        <v>1.8</v>
      </c>
      <c r="I232" s="772">
        <v>2.052</v>
      </c>
      <c r="J232" s="33">
        <v>182</v>
      </c>
      <c r="K232" s="33" t="s">
        <v>186</v>
      </c>
      <c r="L232" s="33"/>
      <c r="M232" s="34" t="s">
        <v>167</v>
      </c>
      <c r="N232" s="34"/>
      <c r="O232" s="33">
        <v>45</v>
      </c>
      <c r="P232" s="10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5"/>
      <c r="V232" s="35"/>
      <c r="W232" s="36" t="s">
        <v>69</v>
      </c>
      <c r="X232" s="773">
        <v>0</v>
      </c>
      <c r="Y232" s="774">
        <f t="shared" si="46"/>
        <v>0</v>
      </c>
      <c r="Z232" s="37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2">
        <v>4301051630</v>
      </c>
      <c r="D233" s="777">
        <v>4680115880092</v>
      </c>
      <c r="E233" s="778"/>
      <c r="F233" s="772">
        <v>0.4</v>
      </c>
      <c r="G233" s="33">
        <v>6</v>
      </c>
      <c r="H233" s="772">
        <v>2.4</v>
      </c>
      <c r="I233" s="772">
        <v>2.6720000000000002</v>
      </c>
      <c r="J233" s="33">
        <v>156</v>
      </c>
      <c r="K233" s="33" t="s">
        <v>76</v>
      </c>
      <c r="L233" s="33"/>
      <c r="M233" s="34" t="s">
        <v>68</v>
      </c>
      <c r="N233" s="34"/>
      <c r="O233" s="33">
        <v>45</v>
      </c>
      <c r="P233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5"/>
      <c r="V233" s="35"/>
      <c r="W233" s="36" t="s">
        <v>69</v>
      </c>
      <c r="X233" s="773">
        <v>110</v>
      </c>
      <c r="Y233" s="774">
        <f t="shared" si="46"/>
        <v>110.39999999999999</v>
      </c>
      <c r="Z233" s="37">
        <f>IFERROR(IF(Y233=0,"",ROUNDUP(Y233/H233,0)*0.00753),"")</f>
        <v>0.34638000000000002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122.46666666666668</v>
      </c>
      <c r="BN233" s="64">
        <f t="shared" si="48"/>
        <v>122.91199999999999</v>
      </c>
      <c r="BO233" s="64">
        <f t="shared" si="49"/>
        <v>0.29380341880341881</v>
      </c>
      <c r="BP233" s="64">
        <f t="shared" si="50"/>
        <v>0.29487179487179488</v>
      </c>
    </row>
    <row r="234" spans="1:68" ht="27" customHeight="1" x14ac:dyDescent="0.25">
      <c r="A234" s="54" t="s">
        <v>406</v>
      </c>
      <c r="B234" s="54" t="s">
        <v>407</v>
      </c>
      <c r="C234" s="32">
        <v>4301051631</v>
      </c>
      <c r="D234" s="777">
        <v>4680115880221</v>
      </c>
      <c r="E234" s="778"/>
      <c r="F234" s="772">
        <v>0.4</v>
      </c>
      <c r="G234" s="33">
        <v>6</v>
      </c>
      <c r="H234" s="772">
        <v>2.4</v>
      </c>
      <c r="I234" s="772">
        <v>2.6720000000000002</v>
      </c>
      <c r="J234" s="33">
        <v>156</v>
      </c>
      <c r="K234" s="33" t="s">
        <v>76</v>
      </c>
      <c r="L234" s="33"/>
      <c r="M234" s="34" t="s">
        <v>68</v>
      </c>
      <c r="N234" s="34"/>
      <c r="O234" s="33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5"/>
      <c r="V234" s="35"/>
      <c r="W234" s="36" t="s">
        <v>69</v>
      </c>
      <c r="X234" s="773">
        <v>54</v>
      </c>
      <c r="Y234" s="774">
        <f t="shared" si="46"/>
        <v>55.199999999999996</v>
      </c>
      <c r="Z234" s="37">
        <f>IFERROR(IF(Y234=0,"",ROUNDUP(Y234/H234,0)*0.00753),"")</f>
        <v>0.17319000000000001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60.120000000000005</v>
      </c>
      <c r="BN234" s="64">
        <f t="shared" si="48"/>
        <v>61.455999999999996</v>
      </c>
      <c r="BO234" s="64">
        <f t="shared" si="49"/>
        <v>0.14423076923076922</v>
      </c>
      <c r="BP234" s="64">
        <f t="shared" si="50"/>
        <v>0.14743589743589744</v>
      </c>
    </row>
    <row r="235" spans="1:68" ht="27" hidden="1" customHeight="1" x14ac:dyDescent="0.25">
      <c r="A235" s="54" t="s">
        <v>408</v>
      </c>
      <c r="B235" s="54" t="s">
        <v>409</v>
      </c>
      <c r="C235" s="32">
        <v>4301051749</v>
      </c>
      <c r="D235" s="777">
        <v>4680115882942</v>
      </c>
      <c r="E235" s="778"/>
      <c r="F235" s="772">
        <v>0.3</v>
      </c>
      <c r="G235" s="33">
        <v>6</v>
      </c>
      <c r="H235" s="772">
        <v>1.8</v>
      </c>
      <c r="I235" s="772">
        <v>2.0720000000000001</v>
      </c>
      <c r="J235" s="33">
        <v>156</v>
      </c>
      <c r="K235" s="33" t="s">
        <v>76</v>
      </c>
      <c r="L235" s="33"/>
      <c r="M235" s="34" t="s">
        <v>68</v>
      </c>
      <c r="N235" s="34"/>
      <c r="O235" s="33">
        <v>40</v>
      </c>
      <c r="P235" s="102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5"/>
      <c r="V235" s="35"/>
      <c r="W235" s="36" t="s">
        <v>69</v>
      </c>
      <c r="X235" s="773">
        <v>0</v>
      </c>
      <c r="Y235" s="774">
        <f t="shared" si="46"/>
        <v>0</v>
      </c>
      <c r="Z235" s="37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2">
        <v>4301051753</v>
      </c>
      <c r="D236" s="777">
        <v>4680115880504</v>
      </c>
      <c r="E236" s="778"/>
      <c r="F236" s="772">
        <v>0.4</v>
      </c>
      <c r="G236" s="33">
        <v>6</v>
      </c>
      <c r="H236" s="772">
        <v>2.4</v>
      </c>
      <c r="I236" s="772">
        <v>2.6720000000000002</v>
      </c>
      <c r="J236" s="33">
        <v>156</v>
      </c>
      <c r="K236" s="33" t="s">
        <v>76</v>
      </c>
      <c r="L236" s="33"/>
      <c r="M236" s="34" t="s">
        <v>68</v>
      </c>
      <c r="N236" s="34"/>
      <c r="O236" s="33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5"/>
      <c r="V236" s="35"/>
      <c r="W236" s="36" t="s">
        <v>69</v>
      </c>
      <c r="X236" s="773">
        <v>128</v>
      </c>
      <c r="Y236" s="774">
        <f t="shared" si="46"/>
        <v>129.6</v>
      </c>
      <c r="Z236" s="37">
        <f>IFERROR(IF(Y236=0,"",ROUNDUP(Y236/H236,0)*0.00753),"")</f>
        <v>0.40662000000000004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142.50666666666669</v>
      </c>
      <c r="BN236" s="64">
        <f t="shared" si="48"/>
        <v>144.28800000000001</v>
      </c>
      <c r="BO236" s="64">
        <f t="shared" si="49"/>
        <v>0.34188034188034189</v>
      </c>
      <c r="BP236" s="64">
        <f t="shared" si="50"/>
        <v>0.34615384615384615</v>
      </c>
    </row>
    <row r="237" spans="1:68" ht="27" hidden="1" customHeight="1" x14ac:dyDescent="0.25">
      <c r="A237" s="54" t="s">
        <v>412</v>
      </c>
      <c r="B237" s="54" t="s">
        <v>413</v>
      </c>
      <c r="C237" s="32">
        <v>4301051410</v>
      </c>
      <c r="D237" s="777">
        <v>4680115882164</v>
      </c>
      <c r="E237" s="778"/>
      <c r="F237" s="772">
        <v>0.4</v>
      </c>
      <c r="G237" s="33">
        <v>6</v>
      </c>
      <c r="H237" s="772">
        <v>2.4</v>
      </c>
      <c r="I237" s="772">
        <v>2.6579999999999999</v>
      </c>
      <c r="J237" s="33">
        <v>182</v>
      </c>
      <c r="K237" s="33" t="s">
        <v>186</v>
      </c>
      <c r="L237" s="33"/>
      <c r="M237" s="34" t="s">
        <v>80</v>
      </c>
      <c r="N237" s="34"/>
      <c r="O237" s="33">
        <v>40</v>
      </c>
      <c r="P237" s="8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5"/>
      <c r="V237" s="35"/>
      <c r="W237" s="36" t="s">
        <v>69</v>
      </c>
      <c r="X237" s="773">
        <v>0</v>
      </c>
      <c r="Y237" s="774">
        <f t="shared" si="46"/>
        <v>0</v>
      </c>
      <c r="Z237" s="37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8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171.54853128991061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174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1.9897199999999999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8" t="s">
        <v>69</v>
      </c>
      <c r="X239" s="775">
        <f>IFERROR(SUM(X227:X237),"0")</f>
        <v>708</v>
      </c>
      <c r="Y239" s="775">
        <f>IFERROR(SUM(Y227:Y237),"0")</f>
        <v>717.6</v>
      </c>
      <c r="Z239" s="38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hidden="1" customHeight="1" x14ac:dyDescent="0.25">
      <c r="A241" s="54" t="s">
        <v>415</v>
      </c>
      <c r="B241" s="54" t="s">
        <v>416</v>
      </c>
      <c r="C241" s="32">
        <v>4301060404</v>
      </c>
      <c r="D241" s="777">
        <v>4680115882874</v>
      </c>
      <c r="E241" s="778"/>
      <c r="F241" s="772">
        <v>0.8</v>
      </c>
      <c r="G241" s="33">
        <v>4</v>
      </c>
      <c r="H241" s="772">
        <v>3.2</v>
      </c>
      <c r="I241" s="772">
        <v>3.4660000000000002</v>
      </c>
      <c r="J241" s="33">
        <v>132</v>
      </c>
      <c r="K241" s="33" t="s">
        <v>76</v>
      </c>
      <c r="L241" s="33"/>
      <c r="M241" s="34" t="s">
        <v>68</v>
      </c>
      <c r="N241" s="34"/>
      <c r="O241" s="33">
        <v>40</v>
      </c>
      <c r="P241" s="112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5"/>
      <c r="V241" s="35"/>
      <c r="W241" s="36" t="s">
        <v>69</v>
      </c>
      <c r="X241" s="773">
        <v>0</v>
      </c>
      <c r="Y241" s="774">
        <f>IFERROR(IF(X241="",0,CEILING((X241/$H241),1)*$H241),"")</f>
        <v>0</v>
      </c>
      <c r="Z241" s="37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2">
        <v>4301060360</v>
      </c>
      <c r="D242" s="777">
        <v>4680115882874</v>
      </c>
      <c r="E242" s="778"/>
      <c r="F242" s="772">
        <v>0.8</v>
      </c>
      <c r="G242" s="33">
        <v>4</v>
      </c>
      <c r="H242" s="772">
        <v>3.2</v>
      </c>
      <c r="I242" s="772">
        <v>3.4660000000000002</v>
      </c>
      <c r="J242" s="33">
        <v>120</v>
      </c>
      <c r="K242" s="33" t="s">
        <v>76</v>
      </c>
      <c r="L242" s="33"/>
      <c r="M242" s="34" t="s">
        <v>68</v>
      </c>
      <c r="N242" s="34"/>
      <c r="O242" s="33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5"/>
      <c r="V242" s="35"/>
      <c r="W242" s="36" t="s">
        <v>69</v>
      </c>
      <c r="X242" s="773">
        <v>0</v>
      </c>
      <c r="Y242" s="774">
        <f>IFERROR(IF(X242="",0,CEILING((X242/$H242),1)*$H242),"")</f>
        <v>0</v>
      </c>
      <c r="Z242" s="37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2">
        <v>4301060359</v>
      </c>
      <c r="D243" s="777">
        <v>4680115884434</v>
      </c>
      <c r="E243" s="778"/>
      <c r="F243" s="772">
        <v>0.8</v>
      </c>
      <c r="G243" s="33">
        <v>4</v>
      </c>
      <c r="H243" s="772">
        <v>3.2</v>
      </c>
      <c r="I243" s="772">
        <v>3.4660000000000002</v>
      </c>
      <c r="J243" s="33">
        <v>132</v>
      </c>
      <c r="K243" s="33" t="s">
        <v>76</v>
      </c>
      <c r="L243" s="33"/>
      <c r="M243" s="34" t="s">
        <v>68</v>
      </c>
      <c r="N243" s="34"/>
      <c r="O243" s="33">
        <v>30</v>
      </c>
      <c r="P243" s="11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5"/>
      <c r="V243" s="35"/>
      <c r="W243" s="36" t="s">
        <v>69</v>
      </c>
      <c r="X243" s="773">
        <v>0</v>
      </c>
      <c r="Y243" s="774">
        <f>IFERROR(IF(X243="",0,CEILING((X243/$H243),1)*$H243),"")</f>
        <v>0</v>
      </c>
      <c r="Z243" s="37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2">
        <v>4301060375</v>
      </c>
      <c r="D244" s="777">
        <v>4680115880818</v>
      </c>
      <c r="E244" s="778"/>
      <c r="F244" s="772">
        <v>0.4</v>
      </c>
      <c r="G244" s="33">
        <v>6</v>
      </c>
      <c r="H244" s="772">
        <v>2.4</v>
      </c>
      <c r="I244" s="772">
        <v>2.6720000000000002</v>
      </c>
      <c r="J244" s="33">
        <v>156</v>
      </c>
      <c r="K244" s="33" t="s">
        <v>76</v>
      </c>
      <c r="L244" s="33"/>
      <c r="M244" s="34" t="s">
        <v>68</v>
      </c>
      <c r="N244" s="34"/>
      <c r="O244" s="33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5"/>
      <c r="V244" s="35"/>
      <c r="W244" s="36" t="s">
        <v>69</v>
      </c>
      <c r="X244" s="773">
        <v>64</v>
      </c>
      <c r="Y244" s="774">
        <f>IFERROR(IF(X244="",0,CEILING((X244/$H244),1)*$H244),"")</f>
        <v>64.8</v>
      </c>
      <c r="Z244" s="37">
        <f>IFERROR(IF(Y244=0,"",ROUNDUP(Y244/H244,0)*0.00753),"")</f>
        <v>0.20331000000000002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71.253333333333345</v>
      </c>
      <c r="BN244" s="64">
        <f>IFERROR(Y244*I244/H244,"0")</f>
        <v>72.144000000000005</v>
      </c>
      <c r="BO244" s="64">
        <f>IFERROR(1/J244*(X244/H244),"0")</f>
        <v>0.17094017094017094</v>
      </c>
      <c r="BP244" s="64">
        <f>IFERROR(1/J244*(Y244/H244),"0")</f>
        <v>0.17307692307692307</v>
      </c>
    </row>
    <row r="245" spans="1:68" ht="37.5" hidden="1" customHeight="1" x14ac:dyDescent="0.25">
      <c r="A245" s="54" t="s">
        <v>426</v>
      </c>
      <c r="B245" s="54" t="s">
        <v>427</v>
      </c>
      <c r="C245" s="32">
        <v>4301060389</v>
      </c>
      <c r="D245" s="777">
        <v>4680115880801</v>
      </c>
      <c r="E245" s="778"/>
      <c r="F245" s="772">
        <v>0.4</v>
      </c>
      <c r="G245" s="33">
        <v>6</v>
      </c>
      <c r="H245" s="772">
        <v>2.4</v>
      </c>
      <c r="I245" s="772">
        <v>2.6520000000000001</v>
      </c>
      <c r="J245" s="33">
        <v>182</v>
      </c>
      <c r="K245" s="33" t="s">
        <v>186</v>
      </c>
      <c r="L245" s="33"/>
      <c r="M245" s="34" t="s">
        <v>80</v>
      </c>
      <c r="N245" s="34"/>
      <c r="O245" s="33">
        <v>40</v>
      </c>
      <c r="P245" s="9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5"/>
      <c r="V245" s="35"/>
      <c r="W245" s="36" t="s">
        <v>69</v>
      </c>
      <c r="X245" s="773">
        <v>0</v>
      </c>
      <c r="Y245" s="774">
        <f>IFERROR(IF(X245="",0,CEILING((X245/$H245),1)*$H245),"")</f>
        <v>0</v>
      </c>
      <c r="Z245" s="37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8" t="s">
        <v>72</v>
      </c>
      <c r="X246" s="775">
        <f>IFERROR(X241/H241,"0")+IFERROR(X242/H242,"0")+IFERROR(X243/H243,"0")+IFERROR(X244/H244,"0")+IFERROR(X245/H245,"0")</f>
        <v>26.666666666666668</v>
      </c>
      <c r="Y246" s="775">
        <f>IFERROR(Y241/H241,"0")+IFERROR(Y242/H242,"0")+IFERROR(Y243/H243,"0")+IFERROR(Y244/H244,"0")+IFERROR(Y245/H245,"0")</f>
        <v>27</v>
      </c>
      <c r="Z246" s="775">
        <f>IFERROR(IF(Z241="",0,Z241),"0")+IFERROR(IF(Z242="",0,Z242),"0")+IFERROR(IF(Z243="",0,Z243),"0")+IFERROR(IF(Z244="",0,Z244),"0")+IFERROR(IF(Z245="",0,Z245),"0")</f>
        <v>0.20331000000000002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8" t="s">
        <v>69</v>
      </c>
      <c r="X247" s="775">
        <f>IFERROR(SUM(X241:X245),"0")</f>
        <v>64</v>
      </c>
      <c r="Y247" s="775">
        <f>IFERROR(SUM(Y241:Y245),"0")</f>
        <v>64.8</v>
      </c>
      <c r="Z247" s="38"/>
      <c r="AA247" s="776"/>
      <c r="AB247" s="776"/>
      <c r="AC247" s="776"/>
    </row>
    <row r="248" spans="1:68" ht="16.5" hidden="1" customHeight="1" x14ac:dyDescent="0.25">
      <c r="A248" s="804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hidden="1" customHeight="1" x14ac:dyDescent="0.25">
      <c r="A250" s="54" t="s">
        <v>430</v>
      </c>
      <c r="B250" s="54" t="s">
        <v>431</v>
      </c>
      <c r="C250" s="32">
        <v>4301011717</v>
      </c>
      <c r="D250" s="777">
        <v>4680115884274</v>
      </c>
      <c r="E250" s="778"/>
      <c r="F250" s="772">
        <v>1.45</v>
      </c>
      <c r="G250" s="33">
        <v>8</v>
      </c>
      <c r="H250" s="772">
        <v>11.6</v>
      </c>
      <c r="I250" s="772">
        <v>12.08</v>
      </c>
      <c r="J250" s="33">
        <v>56</v>
      </c>
      <c r="K250" s="33" t="s">
        <v>121</v>
      </c>
      <c r="L250" s="33"/>
      <c r="M250" s="34" t="s">
        <v>124</v>
      </c>
      <c r="N250" s="34"/>
      <c r="O250" s="33">
        <v>55</v>
      </c>
      <c r="P250" s="8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5"/>
      <c r="V250" s="35"/>
      <c r="W250" s="36" t="s">
        <v>69</v>
      </c>
      <c r="X250" s="773">
        <v>0</v>
      </c>
      <c r="Y250" s="774">
        <f t="shared" ref="Y250:Y257" si="51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2">
        <v>4301011945</v>
      </c>
      <c r="D251" s="777">
        <v>4680115884274</v>
      </c>
      <c r="E251" s="778"/>
      <c r="F251" s="772">
        <v>1.45</v>
      </c>
      <c r="G251" s="33">
        <v>8</v>
      </c>
      <c r="H251" s="772">
        <v>11.6</v>
      </c>
      <c r="I251" s="772">
        <v>12.08</v>
      </c>
      <c r="J251" s="33">
        <v>48</v>
      </c>
      <c r="K251" s="33" t="s">
        <v>121</v>
      </c>
      <c r="L251" s="33"/>
      <c r="M251" s="34" t="s">
        <v>153</v>
      </c>
      <c r="N251" s="34"/>
      <c r="O251" s="33">
        <v>55</v>
      </c>
      <c r="P251" s="106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5"/>
      <c r="V251" s="35"/>
      <c r="W251" s="36" t="s">
        <v>69</v>
      </c>
      <c r="X251" s="773">
        <v>0</v>
      </c>
      <c r="Y251" s="774">
        <f t="shared" si="51"/>
        <v>0</v>
      </c>
      <c r="Z251" s="37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2">
        <v>4301011719</v>
      </c>
      <c r="D252" s="777">
        <v>4680115884298</v>
      </c>
      <c r="E252" s="778"/>
      <c r="F252" s="772">
        <v>1.45</v>
      </c>
      <c r="G252" s="33">
        <v>8</v>
      </c>
      <c r="H252" s="772">
        <v>11.6</v>
      </c>
      <c r="I252" s="772">
        <v>12.08</v>
      </c>
      <c r="J252" s="33">
        <v>56</v>
      </c>
      <c r="K252" s="33" t="s">
        <v>121</v>
      </c>
      <c r="L252" s="33"/>
      <c r="M252" s="34" t="s">
        <v>124</v>
      </c>
      <c r="N252" s="34"/>
      <c r="O252" s="33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5"/>
      <c r="V252" s="35"/>
      <c r="W252" s="36" t="s">
        <v>69</v>
      </c>
      <c r="X252" s="773">
        <v>0</v>
      </c>
      <c r="Y252" s="774">
        <f t="shared" si="51"/>
        <v>0</v>
      </c>
      <c r="Z252" s="37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2">
        <v>4301011733</v>
      </c>
      <c r="D253" s="777">
        <v>4680115884250</v>
      </c>
      <c r="E253" s="778"/>
      <c r="F253" s="772">
        <v>1.45</v>
      </c>
      <c r="G253" s="33">
        <v>8</v>
      </c>
      <c r="H253" s="772">
        <v>11.6</v>
      </c>
      <c r="I253" s="772">
        <v>12.08</v>
      </c>
      <c r="J253" s="33">
        <v>56</v>
      </c>
      <c r="K253" s="33" t="s">
        <v>121</v>
      </c>
      <c r="L253" s="33"/>
      <c r="M253" s="34" t="s">
        <v>80</v>
      </c>
      <c r="N253" s="34"/>
      <c r="O253" s="33">
        <v>55</v>
      </c>
      <c r="P253" s="11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5"/>
      <c r="V253" s="35"/>
      <c r="W253" s="36" t="s">
        <v>69</v>
      </c>
      <c r="X253" s="773">
        <v>0</v>
      </c>
      <c r="Y253" s="774">
        <f t="shared" si="51"/>
        <v>0</v>
      </c>
      <c r="Z253" s="37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441</v>
      </c>
      <c r="C254" s="32">
        <v>4301011944</v>
      </c>
      <c r="D254" s="777">
        <v>4680115884250</v>
      </c>
      <c r="E254" s="778"/>
      <c r="F254" s="772">
        <v>1.45</v>
      </c>
      <c r="G254" s="33">
        <v>8</v>
      </c>
      <c r="H254" s="772">
        <v>11.6</v>
      </c>
      <c r="I254" s="772">
        <v>12.08</v>
      </c>
      <c r="J254" s="33">
        <v>48</v>
      </c>
      <c r="K254" s="33" t="s">
        <v>121</v>
      </c>
      <c r="L254" s="33"/>
      <c r="M254" s="34" t="s">
        <v>153</v>
      </c>
      <c r="N254" s="34"/>
      <c r="O254" s="33">
        <v>55</v>
      </c>
      <c r="P254" s="10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5"/>
      <c r="V254" s="35"/>
      <c r="W254" s="36" t="s">
        <v>69</v>
      </c>
      <c r="X254" s="773">
        <v>0</v>
      </c>
      <c r="Y254" s="774">
        <f t="shared" si="51"/>
        <v>0</v>
      </c>
      <c r="Z254" s="37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2">
        <v>4301011718</v>
      </c>
      <c r="D255" s="777">
        <v>4680115884281</v>
      </c>
      <c r="E255" s="778"/>
      <c r="F255" s="772">
        <v>0.4</v>
      </c>
      <c r="G255" s="33">
        <v>10</v>
      </c>
      <c r="H255" s="772">
        <v>4</v>
      </c>
      <c r="I255" s="772">
        <v>4.21</v>
      </c>
      <c r="J255" s="33">
        <v>132</v>
      </c>
      <c r="K255" s="33" t="s">
        <v>76</v>
      </c>
      <c r="L255" s="33"/>
      <c r="M255" s="34" t="s">
        <v>124</v>
      </c>
      <c r="N255" s="34"/>
      <c r="O255" s="33">
        <v>55</v>
      </c>
      <c r="P255" s="8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5"/>
      <c r="V255" s="35"/>
      <c r="W255" s="36" t="s">
        <v>69</v>
      </c>
      <c r="X255" s="773">
        <v>0</v>
      </c>
      <c r="Y255" s="774">
        <f t="shared" si="51"/>
        <v>0</v>
      </c>
      <c r="Z255" s="37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2">
        <v>4301011720</v>
      </c>
      <c r="D256" s="777">
        <v>4680115884199</v>
      </c>
      <c r="E256" s="778"/>
      <c r="F256" s="772">
        <v>0.37</v>
      </c>
      <c r="G256" s="33">
        <v>10</v>
      </c>
      <c r="H256" s="772">
        <v>3.7</v>
      </c>
      <c r="I256" s="772">
        <v>3.91</v>
      </c>
      <c r="J256" s="33">
        <v>132</v>
      </c>
      <c r="K256" s="33" t="s">
        <v>76</v>
      </c>
      <c r="L256" s="33"/>
      <c r="M256" s="34" t="s">
        <v>124</v>
      </c>
      <c r="N256" s="34"/>
      <c r="O256" s="33">
        <v>55</v>
      </c>
      <c r="P256" s="10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5"/>
      <c r="V256" s="35"/>
      <c r="W256" s="36" t="s">
        <v>69</v>
      </c>
      <c r="X256" s="773">
        <v>0</v>
      </c>
      <c r="Y256" s="774">
        <f t="shared" si="51"/>
        <v>0</v>
      </c>
      <c r="Z256" s="37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2">
        <v>4301011716</v>
      </c>
      <c r="D257" s="777">
        <v>4680115884267</v>
      </c>
      <c r="E257" s="778"/>
      <c r="F257" s="772">
        <v>0.4</v>
      </c>
      <c r="G257" s="33">
        <v>10</v>
      </c>
      <c r="H257" s="772">
        <v>4</v>
      </c>
      <c r="I257" s="772">
        <v>4.21</v>
      </c>
      <c r="J257" s="33">
        <v>132</v>
      </c>
      <c r="K257" s="33" t="s">
        <v>76</v>
      </c>
      <c r="L257" s="33"/>
      <c r="M257" s="34" t="s">
        <v>124</v>
      </c>
      <c r="N257" s="34"/>
      <c r="O257" s="33">
        <v>55</v>
      </c>
      <c r="P257" s="10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5"/>
      <c r="V257" s="35"/>
      <c r="W257" s="36" t="s">
        <v>69</v>
      </c>
      <c r="X257" s="773">
        <v>0</v>
      </c>
      <c r="Y257" s="774">
        <f t="shared" si="51"/>
        <v>0</v>
      </c>
      <c r="Z257" s="37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8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8" t="s">
        <v>69</v>
      </c>
      <c r="X259" s="775">
        <f>IFERROR(SUM(X250:X257),"0")</f>
        <v>0</v>
      </c>
      <c r="Y259" s="775">
        <f>IFERROR(SUM(Y250:Y257),"0")</f>
        <v>0</v>
      </c>
      <c r="Z259" s="38"/>
      <c r="AA259" s="776"/>
      <c r="AB259" s="776"/>
      <c r="AC259" s="776"/>
    </row>
    <row r="260" spans="1:68" ht="16.5" hidden="1" customHeight="1" x14ac:dyDescent="0.25">
      <c r="A260" s="804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hidden="1" customHeight="1" x14ac:dyDescent="0.25">
      <c r="A262" s="54" t="s">
        <v>451</v>
      </c>
      <c r="B262" s="54" t="s">
        <v>452</v>
      </c>
      <c r="C262" s="32">
        <v>4301011826</v>
      </c>
      <c r="D262" s="777">
        <v>4680115884137</v>
      </c>
      <c r="E262" s="778"/>
      <c r="F262" s="772">
        <v>1.45</v>
      </c>
      <c r="G262" s="33">
        <v>8</v>
      </c>
      <c r="H262" s="772">
        <v>11.6</v>
      </c>
      <c r="I262" s="772">
        <v>12.08</v>
      </c>
      <c r="J262" s="33">
        <v>56</v>
      </c>
      <c r="K262" s="33" t="s">
        <v>121</v>
      </c>
      <c r="L262" s="33"/>
      <c r="M262" s="34" t="s">
        <v>124</v>
      </c>
      <c r="N262" s="34"/>
      <c r="O262" s="33">
        <v>55</v>
      </c>
      <c r="P262" s="11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5"/>
      <c r="V262" s="35"/>
      <c r="W262" s="36" t="s">
        <v>69</v>
      </c>
      <c r="X262" s="773">
        <v>0</v>
      </c>
      <c r="Y262" s="774">
        <f t="shared" ref="Y262:Y270" si="56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454</v>
      </c>
      <c r="C263" s="32">
        <v>4301011942</v>
      </c>
      <c r="D263" s="777">
        <v>4680115884137</v>
      </c>
      <c r="E263" s="778"/>
      <c r="F263" s="772">
        <v>1.45</v>
      </c>
      <c r="G263" s="33">
        <v>8</v>
      </c>
      <c r="H263" s="772">
        <v>11.6</v>
      </c>
      <c r="I263" s="772">
        <v>12.08</v>
      </c>
      <c r="J263" s="33">
        <v>48</v>
      </c>
      <c r="K263" s="33" t="s">
        <v>121</v>
      </c>
      <c r="L263" s="33"/>
      <c r="M263" s="34" t="s">
        <v>153</v>
      </c>
      <c r="N263" s="34"/>
      <c r="O263" s="33">
        <v>55</v>
      </c>
      <c r="P263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5"/>
      <c r="V263" s="35"/>
      <c r="W263" s="36" t="s">
        <v>69</v>
      </c>
      <c r="X263" s="773">
        <v>0</v>
      </c>
      <c r="Y263" s="774">
        <f t="shared" si="56"/>
        <v>0</v>
      </c>
      <c r="Z263" s="37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2">
        <v>4301011724</v>
      </c>
      <c r="D264" s="777">
        <v>4680115884236</v>
      </c>
      <c r="E264" s="778"/>
      <c r="F264" s="772">
        <v>1.45</v>
      </c>
      <c r="G264" s="33">
        <v>8</v>
      </c>
      <c r="H264" s="772">
        <v>11.6</v>
      </c>
      <c r="I264" s="772">
        <v>12.08</v>
      </c>
      <c r="J264" s="33">
        <v>56</v>
      </c>
      <c r="K264" s="33" t="s">
        <v>121</v>
      </c>
      <c r="L264" s="33"/>
      <c r="M264" s="34" t="s">
        <v>124</v>
      </c>
      <c r="N264" s="34"/>
      <c r="O264" s="33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5"/>
      <c r="V264" s="35"/>
      <c r="W264" s="36" t="s">
        <v>69</v>
      </c>
      <c r="X264" s="773">
        <v>0</v>
      </c>
      <c r="Y264" s="774">
        <f t="shared" si="56"/>
        <v>0</v>
      </c>
      <c r="Z264" s="37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2">
        <v>4301011721</v>
      </c>
      <c r="D265" s="777">
        <v>4680115884175</v>
      </c>
      <c r="E265" s="778"/>
      <c r="F265" s="772">
        <v>1.45</v>
      </c>
      <c r="G265" s="33">
        <v>8</v>
      </c>
      <c r="H265" s="772">
        <v>11.6</v>
      </c>
      <c r="I265" s="772">
        <v>12.08</v>
      </c>
      <c r="J265" s="33">
        <v>56</v>
      </c>
      <c r="K265" s="33" t="s">
        <v>121</v>
      </c>
      <c r="L265" s="33"/>
      <c r="M265" s="34" t="s">
        <v>124</v>
      </c>
      <c r="N265" s="34"/>
      <c r="O265" s="33">
        <v>55</v>
      </c>
      <c r="P265" s="8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5"/>
      <c r="V265" s="35"/>
      <c r="W265" s="36" t="s">
        <v>69</v>
      </c>
      <c r="X265" s="773">
        <v>0</v>
      </c>
      <c r="Y265" s="774">
        <f t="shared" si="56"/>
        <v>0</v>
      </c>
      <c r="Z265" s="37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461</v>
      </c>
      <c r="C266" s="32">
        <v>4301011941</v>
      </c>
      <c r="D266" s="777">
        <v>4680115884175</v>
      </c>
      <c r="E266" s="778"/>
      <c r="F266" s="772">
        <v>1.45</v>
      </c>
      <c r="G266" s="33">
        <v>8</v>
      </c>
      <c r="H266" s="772">
        <v>11.6</v>
      </c>
      <c r="I266" s="772">
        <v>12.08</v>
      </c>
      <c r="J266" s="33">
        <v>48</v>
      </c>
      <c r="K266" s="33" t="s">
        <v>121</v>
      </c>
      <c r="L266" s="33"/>
      <c r="M266" s="34" t="s">
        <v>153</v>
      </c>
      <c r="N266" s="34"/>
      <c r="O266" s="33">
        <v>55</v>
      </c>
      <c r="P266" s="86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5"/>
      <c r="V266" s="35"/>
      <c r="W266" s="36" t="s">
        <v>69</v>
      </c>
      <c r="X266" s="773">
        <v>0</v>
      </c>
      <c r="Y266" s="774">
        <f t="shared" si="56"/>
        <v>0</v>
      </c>
      <c r="Z266" s="37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2">
        <v>4301011824</v>
      </c>
      <c r="D267" s="777">
        <v>4680115884144</v>
      </c>
      <c r="E267" s="778"/>
      <c r="F267" s="772">
        <v>0.4</v>
      </c>
      <c r="G267" s="33">
        <v>10</v>
      </c>
      <c r="H267" s="772">
        <v>4</v>
      </c>
      <c r="I267" s="772">
        <v>4.21</v>
      </c>
      <c r="J267" s="33">
        <v>132</v>
      </c>
      <c r="K267" s="33" t="s">
        <v>76</v>
      </c>
      <c r="L267" s="33"/>
      <c r="M267" s="34" t="s">
        <v>124</v>
      </c>
      <c r="N267" s="34"/>
      <c r="O267" s="33">
        <v>55</v>
      </c>
      <c r="P267" s="9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5"/>
      <c r="V267" s="35"/>
      <c r="W267" s="36" t="s">
        <v>69</v>
      </c>
      <c r="X267" s="773">
        <v>0</v>
      </c>
      <c r="Y267" s="774">
        <f t="shared" si="56"/>
        <v>0</v>
      </c>
      <c r="Z267" s="37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2">
        <v>4301011963</v>
      </c>
      <c r="D268" s="777">
        <v>4680115885288</v>
      </c>
      <c r="E268" s="778"/>
      <c r="F268" s="772">
        <v>0.37</v>
      </c>
      <c r="G268" s="33">
        <v>10</v>
      </c>
      <c r="H268" s="772">
        <v>3.7</v>
      </c>
      <c r="I268" s="772">
        <v>3.91</v>
      </c>
      <c r="J268" s="33">
        <v>132</v>
      </c>
      <c r="K268" s="33" t="s">
        <v>76</v>
      </c>
      <c r="L268" s="33"/>
      <c r="M268" s="34" t="s">
        <v>124</v>
      </c>
      <c r="N268" s="34"/>
      <c r="O268" s="33">
        <v>55</v>
      </c>
      <c r="P268" s="8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5"/>
      <c r="V268" s="35"/>
      <c r="W268" s="36" t="s">
        <v>69</v>
      </c>
      <c r="X268" s="773">
        <v>0</v>
      </c>
      <c r="Y268" s="774">
        <f t="shared" si="56"/>
        <v>0</v>
      </c>
      <c r="Z268" s="37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2">
        <v>4301011726</v>
      </c>
      <c r="D269" s="777">
        <v>4680115884182</v>
      </c>
      <c r="E269" s="778"/>
      <c r="F269" s="772">
        <v>0.37</v>
      </c>
      <c r="G269" s="33">
        <v>10</v>
      </c>
      <c r="H269" s="772">
        <v>3.7</v>
      </c>
      <c r="I269" s="772">
        <v>3.91</v>
      </c>
      <c r="J269" s="33">
        <v>132</v>
      </c>
      <c r="K269" s="33" t="s">
        <v>76</v>
      </c>
      <c r="L269" s="33"/>
      <c r="M269" s="34" t="s">
        <v>124</v>
      </c>
      <c r="N269" s="34"/>
      <c r="O269" s="33">
        <v>55</v>
      </c>
      <c r="P269" s="10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5"/>
      <c r="V269" s="35"/>
      <c r="W269" s="36" t="s">
        <v>69</v>
      </c>
      <c r="X269" s="773">
        <v>0</v>
      </c>
      <c r="Y269" s="774">
        <f t="shared" si="56"/>
        <v>0</v>
      </c>
      <c r="Z269" s="37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2">
        <v>4301011722</v>
      </c>
      <c r="D270" s="777">
        <v>4680115884205</v>
      </c>
      <c r="E270" s="778"/>
      <c r="F270" s="772">
        <v>0.4</v>
      </c>
      <c r="G270" s="33">
        <v>10</v>
      </c>
      <c r="H270" s="772">
        <v>4</v>
      </c>
      <c r="I270" s="772">
        <v>4.21</v>
      </c>
      <c r="J270" s="33">
        <v>132</v>
      </c>
      <c r="K270" s="33" t="s">
        <v>76</v>
      </c>
      <c r="L270" s="33"/>
      <c r="M270" s="34" t="s">
        <v>124</v>
      </c>
      <c r="N270" s="34"/>
      <c r="O270" s="33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5"/>
      <c r="V270" s="35"/>
      <c r="W270" s="36" t="s">
        <v>69</v>
      </c>
      <c r="X270" s="773">
        <v>0</v>
      </c>
      <c r="Y270" s="774">
        <f t="shared" si="56"/>
        <v>0</v>
      </c>
      <c r="Z270" s="37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8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8" t="s">
        <v>69</v>
      </c>
      <c r="X272" s="775">
        <f>IFERROR(SUM(X262:X270),"0")</f>
        <v>0</v>
      </c>
      <c r="Y272" s="775">
        <f>IFERROR(SUM(Y262:Y270),"0")</f>
        <v>0</v>
      </c>
      <c r="Z272" s="38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hidden="1" customHeight="1" x14ac:dyDescent="0.25">
      <c r="A274" s="54" t="s">
        <v>471</v>
      </c>
      <c r="B274" s="54" t="s">
        <v>472</v>
      </c>
      <c r="C274" s="32">
        <v>4301020340</v>
      </c>
      <c r="D274" s="777">
        <v>4680115885721</v>
      </c>
      <c r="E274" s="778"/>
      <c r="F274" s="772">
        <v>0.33</v>
      </c>
      <c r="G274" s="33">
        <v>6</v>
      </c>
      <c r="H274" s="772">
        <v>1.98</v>
      </c>
      <c r="I274" s="772">
        <v>2.08</v>
      </c>
      <c r="J274" s="33">
        <v>234</v>
      </c>
      <c r="K274" s="33" t="s">
        <v>67</v>
      </c>
      <c r="L274" s="33"/>
      <c r="M274" s="34" t="s">
        <v>80</v>
      </c>
      <c r="N274" s="34"/>
      <c r="O274" s="33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5"/>
      <c r="V274" s="35"/>
      <c r="W274" s="36" t="s">
        <v>69</v>
      </c>
      <c r="X274" s="773">
        <v>0</v>
      </c>
      <c r="Y274" s="774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8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8" t="s">
        <v>69</v>
      </c>
      <c r="X276" s="775">
        <f>IFERROR(SUM(X274:X274),"0")</f>
        <v>0</v>
      </c>
      <c r="Y276" s="775">
        <f>IFERROR(SUM(Y274:Y274),"0")</f>
        <v>0</v>
      </c>
      <c r="Z276" s="38"/>
      <c r="AA276" s="776"/>
      <c r="AB276" s="776"/>
      <c r="AC276" s="776"/>
    </row>
    <row r="277" spans="1:68" ht="16.5" hidden="1" customHeight="1" x14ac:dyDescent="0.25">
      <c r="A277" s="804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customHeight="1" x14ac:dyDescent="0.25">
      <c r="A279" s="54" t="s">
        <v>475</v>
      </c>
      <c r="B279" s="54" t="s">
        <v>476</v>
      </c>
      <c r="C279" s="32">
        <v>4301011855</v>
      </c>
      <c r="D279" s="777">
        <v>4680115885837</v>
      </c>
      <c r="E279" s="778"/>
      <c r="F279" s="772">
        <v>1.35</v>
      </c>
      <c r="G279" s="33">
        <v>8</v>
      </c>
      <c r="H279" s="772">
        <v>10.8</v>
      </c>
      <c r="I279" s="772">
        <v>11.28</v>
      </c>
      <c r="J279" s="33">
        <v>56</v>
      </c>
      <c r="K279" s="33" t="s">
        <v>121</v>
      </c>
      <c r="L279" s="33"/>
      <c r="M279" s="34" t="s">
        <v>124</v>
      </c>
      <c r="N279" s="34"/>
      <c r="O279" s="33">
        <v>55</v>
      </c>
      <c r="P279" s="10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5"/>
      <c r="V279" s="35"/>
      <c r="W279" s="36" t="s">
        <v>69</v>
      </c>
      <c r="X279" s="773">
        <v>50</v>
      </c>
      <c r="Y279" s="774">
        <f t="shared" ref="Y279:Y288" si="61">IFERROR(IF(X279="",0,CEILING((X279/$H279),1)*$H279),"")</f>
        <v>54</v>
      </c>
      <c r="Z279" s="37">
        <f>IFERROR(IF(Y279=0,"",ROUNDUP(Y279/H279,0)*0.02175),"")</f>
        <v>0.10874999999999999</v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52.222222222222221</v>
      </c>
      <c r="BN279" s="64">
        <f t="shared" ref="BN279:BN288" si="63">IFERROR(Y279*I279/H279,"0")</f>
        <v>56.4</v>
      </c>
      <c r="BO279" s="64">
        <f t="shared" ref="BO279:BO288" si="64">IFERROR(1/J279*(X279/H279),"0")</f>
        <v>8.2671957671957674E-2</v>
      </c>
      <c r="BP279" s="64">
        <f t="shared" ref="BP279:BP288" si="65">IFERROR(1/J279*(Y279/H279),"0")</f>
        <v>8.9285714285714274E-2</v>
      </c>
    </row>
    <row r="280" spans="1:68" ht="27" hidden="1" customHeight="1" x14ac:dyDescent="0.25">
      <c r="A280" s="54" t="s">
        <v>478</v>
      </c>
      <c r="B280" s="54" t="s">
        <v>479</v>
      </c>
      <c r="C280" s="32">
        <v>4301011322</v>
      </c>
      <c r="D280" s="777">
        <v>4607091387452</v>
      </c>
      <c r="E280" s="778"/>
      <c r="F280" s="772">
        <v>1.35</v>
      </c>
      <c r="G280" s="33">
        <v>8</v>
      </c>
      <c r="H280" s="772">
        <v>10.8</v>
      </c>
      <c r="I280" s="772">
        <v>11.28</v>
      </c>
      <c r="J280" s="33">
        <v>56</v>
      </c>
      <c r="K280" s="33" t="s">
        <v>121</v>
      </c>
      <c r="L280" s="33"/>
      <c r="M280" s="34" t="s">
        <v>80</v>
      </c>
      <c r="N280" s="34"/>
      <c r="O280" s="33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5"/>
      <c r="V280" s="35"/>
      <c r="W280" s="36" t="s">
        <v>69</v>
      </c>
      <c r="X280" s="773">
        <v>0</v>
      </c>
      <c r="Y280" s="774">
        <f t="shared" si="61"/>
        <v>0</v>
      </c>
      <c r="Z280" s="37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2">
        <v>4301011850</v>
      </c>
      <c r="D281" s="777">
        <v>4680115885806</v>
      </c>
      <c r="E281" s="778"/>
      <c r="F281" s="772">
        <v>1.35</v>
      </c>
      <c r="G281" s="33">
        <v>8</v>
      </c>
      <c r="H281" s="772">
        <v>10.8</v>
      </c>
      <c r="I281" s="772">
        <v>11.28</v>
      </c>
      <c r="J281" s="33">
        <v>56</v>
      </c>
      <c r="K281" s="33" t="s">
        <v>121</v>
      </c>
      <c r="L281" s="33"/>
      <c r="M281" s="34" t="s">
        <v>124</v>
      </c>
      <c r="N281" s="34"/>
      <c r="O281" s="33">
        <v>55</v>
      </c>
      <c r="P281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5"/>
      <c r="V281" s="35"/>
      <c r="W281" s="36" t="s">
        <v>69</v>
      </c>
      <c r="X281" s="773">
        <v>50</v>
      </c>
      <c r="Y281" s="774">
        <f t="shared" si="61"/>
        <v>54</v>
      </c>
      <c r="Z281" s="37">
        <f>IFERROR(IF(Y281=0,"",ROUNDUP(Y281/H281,0)*0.02175),"")</f>
        <v>0.10874999999999999</v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52.222222222222221</v>
      </c>
      <c r="BN281" s="64">
        <f t="shared" si="63"/>
        <v>56.4</v>
      </c>
      <c r="BO281" s="64">
        <f t="shared" si="64"/>
        <v>8.2671957671957674E-2</v>
      </c>
      <c r="BP281" s="64">
        <f t="shared" si="65"/>
        <v>8.9285714285714274E-2</v>
      </c>
    </row>
    <row r="282" spans="1:68" ht="27" hidden="1" customHeight="1" x14ac:dyDescent="0.25">
      <c r="A282" s="54" t="s">
        <v>481</v>
      </c>
      <c r="B282" s="54" t="s">
        <v>484</v>
      </c>
      <c r="C282" s="32">
        <v>4301011910</v>
      </c>
      <c r="D282" s="777">
        <v>4680115885806</v>
      </c>
      <c r="E282" s="778"/>
      <c r="F282" s="772">
        <v>1.35</v>
      </c>
      <c r="G282" s="33">
        <v>8</v>
      </c>
      <c r="H282" s="772">
        <v>10.8</v>
      </c>
      <c r="I282" s="772">
        <v>11.28</v>
      </c>
      <c r="J282" s="33">
        <v>48</v>
      </c>
      <c r="K282" s="33" t="s">
        <v>121</v>
      </c>
      <c r="L282" s="33"/>
      <c r="M282" s="34" t="s">
        <v>153</v>
      </c>
      <c r="N282" s="34"/>
      <c r="O282" s="33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5"/>
      <c r="V282" s="35"/>
      <c r="W282" s="36" t="s">
        <v>69</v>
      </c>
      <c r="X282" s="773">
        <v>0</v>
      </c>
      <c r="Y282" s="774">
        <f t="shared" si="61"/>
        <v>0</v>
      </c>
      <c r="Z282" s="37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2">
        <v>4301011853</v>
      </c>
      <c r="D283" s="777">
        <v>4680115885851</v>
      </c>
      <c r="E283" s="778"/>
      <c r="F283" s="772">
        <v>1.35</v>
      </c>
      <c r="G283" s="33">
        <v>8</v>
      </c>
      <c r="H283" s="772">
        <v>10.8</v>
      </c>
      <c r="I283" s="772">
        <v>11.28</v>
      </c>
      <c r="J283" s="33">
        <v>56</v>
      </c>
      <c r="K283" s="33" t="s">
        <v>121</v>
      </c>
      <c r="L283" s="33"/>
      <c r="M283" s="34" t="s">
        <v>124</v>
      </c>
      <c r="N283" s="34"/>
      <c r="O283" s="33">
        <v>55</v>
      </c>
      <c r="P283" s="96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5"/>
      <c r="V283" s="35"/>
      <c r="W283" s="36" t="s">
        <v>69</v>
      </c>
      <c r="X283" s="773">
        <v>0</v>
      </c>
      <c r="Y283" s="774">
        <f t="shared" si="61"/>
        <v>0</v>
      </c>
      <c r="Z283" s="37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2">
        <v>4301011313</v>
      </c>
      <c r="D284" s="777">
        <v>4607091385984</v>
      </c>
      <c r="E284" s="778"/>
      <c r="F284" s="772">
        <v>1.35</v>
      </c>
      <c r="G284" s="33">
        <v>8</v>
      </c>
      <c r="H284" s="772">
        <v>10.8</v>
      </c>
      <c r="I284" s="772">
        <v>11.28</v>
      </c>
      <c r="J284" s="33">
        <v>56</v>
      </c>
      <c r="K284" s="33" t="s">
        <v>121</v>
      </c>
      <c r="L284" s="33"/>
      <c r="M284" s="34" t="s">
        <v>124</v>
      </c>
      <c r="N284" s="34"/>
      <c r="O284" s="33">
        <v>55</v>
      </c>
      <c r="P284" s="8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5"/>
      <c r="V284" s="35"/>
      <c r="W284" s="36" t="s">
        <v>69</v>
      </c>
      <c r="X284" s="773">
        <v>50</v>
      </c>
      <c r="Y284" s="774">
        <f t="shared" si="61"/>
        <v>54</v>
      </c>
      <c r="Z284" s="37">
        <f>IFERROR(IF(Y284=0,"",ROUNDUP(Y284/H284,0)*0.02175),"")</f>
        <v>0.10874999999999999</v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52.222222222222221</v>
      </c>
      <c r="BN284" s="64">
        <f t="shared" si="63"/>
        <v>56.4</v>
      </c>
      <c r="BO284" s="64">
        <f t="shared" si="64"/>
        <v>8.2671957671957674E-2</v>
      </c>
      <c r="BP284" s="64">
        <f t="shared" si="65"/>
        <v>8.9285714285714274E-2</v>
      </c>
    </row>
    <row r="285" spans="1:68" ht="27" hidden="1" customHeight="1" x14ac:dyDescent="0.25">
      <c r="A285" s="54" t="s">
        <v>492</v>
      </c>
      <c r="B285" s="54" t="s">
        <v>493</v>
      </c>
      <c r="C285" s="32">
        <v>4301011852</v>
      </c>
      <c r="D285" s="777">
        <v>4680115885844</v>
      </c>
      <c r="E285" s="778"/>
      <c r="F285" s="772">
        <v>0.4</v>
      </c>
      <c r="G285" s="33">
        <v>10</v>
      </c>
      <c r="H285" s="772">
        <v>4</v>
      </c>
      <c r="I285" s="772">
        <v>4.21</v>
      </c>
      <c r="J285" s="33">
        <v>132</v>
      </c>
      <c r="K285" s="33" t="s">
        <v>76</v>
      </c>
      <c r="L285" s="33"/>
      <c r="M285" s="34" t="s">
        <v>124</v>
      </c>
      <c r="N285" s="34"/>
      <c r="O285" s="33">
        <v>55</v>
      </c>
      <c r="P285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5"/>
      <c r="V285" s="35"/>
      <c r="W285" s="36" t="s">
        <v>69</v>
      </c>
      <c r="X285" s="773">
        <v>0</v>
      </c>
      <c r="Y285" s="774">
        <f t="shared" si="61"/>
        <v>0</v>
      </c>
      <c r="Z285" s="37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2">
        <v>4301011319</v>
      </c>
      <c r="D286" s="777">
        <v>4607091387469</v>
      </c>
      <c r="E286" s="778"/>
      <c r="F286" s="772">
        <v>0.5</v>
      </c>
      <c r="G286" s="33">
        <v>10</v>
      </c>
      <c r="H286" s="772">
        <v>5</v>
      </c>
      <c r="I286" s="772">
        <v>5.21</v>
      </c>
      <c r="J286" s="33">
        <v>132</v>
      </c>
      <c r="K286" s="33" t="s">
        <v>76</v>
      </c>
      <c r="L286" s="33"/>
      <c r="M286" s="34" t="s">
        <v>124</v>
      </c>
      <c r="N286" s="34"/>
      <c r="O286" s="33">
        <v>55</v>
      </c>
      <c r="P286" s="8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5"/>
      <c r="V286" s="35"/>
      <c r="W286" s="36" t="s">
        <v>69</v>
      </c>
      <c r="X286" s="773">
        <v>30</v>
      </c>
      <c r="Y286" s="774">
        <f t="shared" si="61"/>
        <v>30</v>
      </c>
      <c r="Z286" s="37">
        <f>IFERROR(IF(Y286=0,"",ROUNDUP(Y286/H286,0)*0.00902),"")</f>
        <v>5.4120000000000001E-2</v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31.26</v>
      </c>
      <c r="BN286" s="64">
        <f t="shared" si="63"/>
        <v>31.26</v>
      </c>
      <c r="BO286" s="64">
        <f t="shared" si="64"/>
        <v>4.5454545454545456E-2</v>
      </c>
      <c r="BP286" s="64">
        <f t="shared" si="65"/>
        <v>4.5454545454545456E-2</v>
      </c>
    </row>
    <row r="287" spans="1:68" ht="27" hidden="1" customHeight="1" x14ac:dyDescent="0.25">
      <c r="A287" s="54" t="s">
        <v>496</v>
      </c>
      <c r="B287" s="54" t="s">
        <v>497</v>
      </c>
      <c r="C287" s="32">
        <v>4301011851</v>
      </c>
      <c r="D287" s="777">
        <v>4680115885820</v>
      </c>
      <c r="E287" s="778"/>
      <c r="F287" s="772">
        <v>0.4</v>
      </c>
      <c r="G287" s="33">
        <v>10</v>
      </c>
      <c r="H287" s="772">
        <v>4</v>
      </c>
      <c r="I287" s="772">
        <v>4.21</v>
      </c>
      <c r="J287" s="33">
        <v>132</v>
      </c>
      <c r="K287" s="33" t="s">
        <v>76</v>
      </c>
      <c r="L287" s="33"/>
      <c r="M287" s="34" t="s">
        <v>124</v>
      </c>
      <c r="N287" s="34"/>
      <c r="O287" s="33">
        <v>55</v>
      </c>
      <c r="P28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5"/>
      <c r="V287" s="35"/>
      <c r="W287" s="36" t="s">
        <v>69</v>
      </c>
      <c r="X287" s="773">
        <v>0</v>
      </c>
      <c r="Y287" s="774">
        <f t="shared" si="61"/>
        <v>0</v>
      </c>
      <c r="Z287" s="37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498</v>
      </c>
      <c r="B288" s="54" t="s">
        <v>499</v>
      </c>
      <c r="C288" s="32">
        <v>4301011316</v>
      </c>
      <c r="D288" s="777">
        <v>4607091387438</v>
      </c>
      <c r="E288" s="778"/>
      <c r="F288" s="772">
        <v>0.5</v>
      </c>
      <c r="G288" s="33">
        <v>10</v>
      </c>
      <c r="H288" s="772">
        <v>5</v>
      </c>
      <c r="I288" s="772">
        <v>5.21</v>
      </c>
      <c r="J288" s="33">
        <v>132</v>
      </c>
      <c r="K288" s="33" t="s">
        <v>76</v>
      </c>
      <c r="L288" s="33"/>
      <c r="M288" s="34" t="s">
        <v>124</v>
      </c>
      <c r="N288" s="34"/>
      <c r="O288" s="33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5"/>
      <c r="V288" s="35"/>
      <c r="W288" s="36" t="s">
        <v>69</v>
      </c>
      <c r="X288" s="773">
        <v>20</v>
      </c>
      <c r="Y288" s="774">
        <f t="shared" si="61"/>
        <v>20</v>
      </c>
      <c r="Z288" s="37">
        <f>IFERROR(IF(Y288=0,"",ROUNDUP(Y288/H288,0)*0.00902),"")</f>
        <v>3.6080000000000001E-2</v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20.84</v>
      </c>
      <c r="BN288" s="64">
        <f t="shared" si="63"/>
        <v>20.84</v>
      </c>
      <c r="BO288" s="64">
        <f t="shared" si="64"/>
        <v>3.0303030303030304E-2</v>
      </c>
      <c r="BP288" s="64">
        <f t="shared" si="65"/>
        <v>3.0303030303030304E-2</v>
      </c>
    </row>
    <row r="289" spans="1:68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8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23.888888888888889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25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0.41644999999999993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8" t="s">
        <v>69</v>
      </c>
      <c r="X290" s="775">
        <f>IFERROR(SUM(X279:X288),"0")</f>
        <v>200</v>
      </c>
      <c r="Y290" s="775">
        <f>IFERROR(SUM(Y279:Y288),"0")</f>
        <v>212</v>
      </c>
      <c r="Z290" s="38"/>
      <c r="AA290" s="776"/>
      <c r="AB290" s="776"/>
      <c r="AC290" s="776"/>
    </row>
    <row r="291" spans="1:68" ht="16.5" hidden="1" customHeight="1" x14ac:dyDescent="0.25">
      <c r="A291" s="804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hidden="1" customHeight="1" x14ac:dyDescent="0.25">
      <c r="A293" s="54" t="s">
        <v>502</v>
      </c>
      <c r="B293" s="54" t="s">
        <v>503</v>
      </c>
      <c r="C293" s="32">
        <v>4301011876</v>
      </c>
      <c r="D293" s="777">
        <v>4680115885707</v>
      </c>
      <c r="E293" s="778"/>
      <c r="F293" s="772">
        <v>0.9</v>
      </c>
      <c r="G293" s="33">
        <v>10</v>
      </c>
      <c r="H293" s="772">
        <v>9</v>
      </c>
      <c r="I293" s="772">
        <v>9.48</v>
      </c>
      <c r="J293" s="33">
        <v>56</v>
      </c>
      <c r="K293" s="33" t="s">
        <v>121</v>
      </c>
      <c r="L293" s="33"/>
      <c r="M293" s="34" t="s">
        <v>124</v>
      </c>
      <c r="N293" s="34"/>
      <c r="O293" s="33">
        <v>31</v>
      </c>
      <c r="P293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5"/>
      <c r="V293" s="35"/>
      <c r="W293" s="36" t="s">
        <v>69</v>
      </c>
      <c r="X293" s="773">
        <v>0</v>
      </c>
      <c r="Y293" s="774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8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8" t="s">
        <v>69</v>
      </c>
      <c r="X295" s="775">
        <f>IFERROR(SUM(X293:X293),"0")</f>
        <v>0</v>
      </c>
      <c r="Y295" s="775">
        <f>IFERROR(SUM(Y293:Y293),"0")</f>
        <v>0</v>
      </c>
      <c r="Z295" s="38"/>
      <c r="AA295" s="776"/>
      <c r="AB295" s="776"/>
      <c r="AC295" s="776"/>
    </row>
    <row r="296" spans="1:68" ht="16.5" hidden="1" customHeight="1" x14ac:dyDescent="0.25">
      <c r="A296" s="804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hidden="1" customHeight="1" x14ac:dyDescent="0.25">
      <c r="A298" s="54" t="s">
        <v>505</v>
      </c>
      <c r="B298" s="54" t="s">
        <v>506</v>
      </c>
      <c r="C298" s="32">
        <v>4301011223</v>
      </c>
      <c r="D298" s="777">
        <v>4607091383423</v>
      </c>
      <c r="E298" s="778"/>
      <c r="F298" s="772">
        <v>1.35</v>
      </c>
      <c r="G298" s="33">
        <v>8</v>
      </c>
      <c r="H298" s="772">
        <v>10.8</v>
      </c>
      <c r="I298" s="772">
        <v>11.375999999999999</v>
      </c>
      <c r="J298" s="33">
        <v>56</v>
      </c>
      <c r="K298" s="33" t="s">
        <v>121</v>
      </c>
      <c r="L298" s="33"/>
      <c r="M298" s="34" t="s">
        <v>80</v>
      </c>
      <c r="N298" s="34"/>
      <c r="O298" s="33">
        <v>35</v>
      </c>
      <c r="P298" s="11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5"/>
      <c r="V298" s="35"/>
      <c r="W298" s="36" t="s">
        <v>69</v>
      </c>
      <c r="X298" s="773">
        <v>0</v>
      </c>
      <c r="Y298" s="774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2">
        <v>4301011879</v>
      </c>
      <c r="D299" s="777">
        <v>4680115885691</v>
      </c>
      <c r="E299" s="778"/>
      <c r="F299" s="772">
        <v>1.35</v>
      </c>
      <c r="G299" s="33">
        <v>8</v>
      </c>
      <c r="H299" s="772">
        <v>10.8</v>
      </c>
      <c r="I299" s="772">
        <v>11.28</v>
      </c>
      <c r="J299" s="33">
        <v>56</v>
      </c>
      <c r="K299" s="33" t="s">
        <v>121</v>
      </c>
      <c r="L299" s="33"/>
      <c r="M299" s="34" t="s">
        <v>68</v>
      </c>
      <c r="N299" s="34"/>
      <c r="O299" s="33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5"/>
      <c r="V299" s="35"/>
      <c r="W299" s="36" t="s">
        <v>69</v>
      </c>
      <c r="X299" s="773">
        <v>0</v>
      </c>
      <c r="Y299" s="774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2">
        <v>4301011878</v>
      </c>
      <c r="D300" s="777">
        <v>4680115885660</v>
      </c>
      <c r="E300" s="778"/>
      <c r="F300" s="772">
        <v>1.35</v>
      </c>
      <c r="G300" s="33">
        <v>8</v>
      </c>
      <c r="H300" s="772">
        <v>10.8</v>
      </c>
      <c r="I300" s="772">
        <v>11.28</v>
      </c>
      <c r="J300" s="33">
        <v>56</v>
      </c>
      <c r="K300" s="33" t="s">
        <v>121</v>
      </c>
      <c r="L300" s="33"/>
      <c r="M300" s="34" t="s">
        <v>68</v>
      </c>
      <c r="N300" s="34"/>
      <c r="O300" s="33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5"/>
      <c r="V300" s="35"/>
      <c r="W300" s="36" t="s">
        <v>69</v>
      </c>
      <c r="X300" s="773">
        <v>0</v>
      </c>
      <c r="Y300" s="774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8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8" t="s">
        <v>69</v>
      </c>
      <c r="X302" s="775">
        <f>IFERROR(SUM(X298:X300),"0")</f>
        <v>0</v>
      </c>
      <c r="Y302" s="775">
        <f>IFERROR(SUM(Y298:Y300),"0")</f>
        <v>0</v>
      </c>
      <c r="Z302" s="38"/>
      <c r="AA302" s="776"/>
      <c r="AB302" s="776"/>
      <c r="AC302" s="776"/>
    </row>
    <row r="303" spans="1:68" ht="16.5" hidden="1" customHeight="1" x14ac:dyDescent="0.25">
      <c r="A303" s="804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hidden="1" customHeight="1" x14ac:dyDescent="0.25">
      <c r="A305" s="54" t="s">
        <v>514</v>
      </c>
      <c r="B305" s="54" t="s">
        <v>515</v>
      </c>
      <c r="C305" s="32">
        <v>4301051409</v>
      </c>
      <c r="D305" s="777">
        <v>4680115881556</v>
      </c>
      <c r="E305" s="778"/>
      <c r="F305" s="772">
        <v>1</v>
      </c>
      <c r="G305" s="33">
        <v>4</v>
      </c>
      <c r="H305" s="772">
        <v>4</v>
      </c>
      <c r="I305" s="772">
        <v>4.4080000000000004</v>
      </c>
      <c r="J305" s="33">
        <v>104</v>
      </c>
      <c r="K305" s="33" t="s">
        <v>121</v>
      </c>
      <c r="L305" s="33"/>
      <c r="M305" s="34" t="s">
        <v>80</v>
      </c>
      <c r="N305" s="34"/>
      <c r="O305" s="33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5"/>
      <c r="V305" s="35"/>
      <c r="W305" s="36" t="s">
        <v>69</v>
      </c>
      <c r="X305" s="773">
        <v>0</v>
      </c>
      <c r="Y305" s="774">
        <f t="shared" ref="Y305:Y310" si="66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2">
        <v>4301051506</v>
      </c>
      <c r="D306" s="777">
        <v>4680115881037</v>
      </c>
      <c r="E306" s="778"/>
      <c r="F306" s="772">
        <v>0.84</v>
      </c>
      <c r="G306" s="33">
        <v>4</v>
      </c>
      <c r="H306" s="772">
        <v>3.36</v>
      </c>
      <c r="I306" s="772">
        <v>3.6179999999999999</v>
      </c>
      <c r="J306" s="33">
        <v>132</v>
      </c>
      <c r="K306" s="33" t="s">
        <v>76</v>
      </c>
      <c r="L306" s="33"/>
      <c r="M306" s="34" t="s">
        <v>68</v>
      </c>
      <c r="N306" s="34"/>
      <c r="O306" s="33">
        <v>40</v>
      </c>
      <c r="P306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5"/>
      <c r="V306" s="35"/>
      <c r="W306" s="36" t="s">
        <v>69</v>
      </c>
      <c r="X306" s="773">
        <v>0</v>
      </c>
      <c r="Y306" s="774">
        <f t="shared" si="66"/>
        <v>0</v>
      </c>
      <c r="Z306" s="37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2">
        <v>4301051893</v>
      </c>
      <c r="D307" s="777">
        <v>4680115886186</v>
      </c>
      <c r="E307" s="778"/>
      <c r="F307" s="772">
        <v>0.3</v>
      </c>
      <c r="G307" s="33">
        <v>6</v>
      </c>
      <c r="H307" s="772">
        <v>1.8</v>
      </c>
      <c r="I307" s="772">
        <v>1.98</v>
      </c>
      <c r="J307" s="33">
        <v>182</v>
      </c>
      <c r="K307" s="33" t="s">
        <v>186</v>
      </c>
      <c r="L307" s="33"/>
      <c r="M307" s="34" t="s">
        <v>80</v>
      </c>
      <c r="N307" s="34"/>
      <c r="O307" s="33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5"/>
      <c r="V307" s="35"/>
      <c r="W307" s="36" t="s">
        <v>69</v>
      </c>
      <c r="X307" s="773">
        <v>0</v>
      </c>
      <c r="Y307" s="774">
        <f t="shared" si="66"/>
        <v>0</v>
      </c>
      <c r="Z307" s="37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2">
        <v>4301051487</v>
      </c>
      <c r="D308" s="777">
        <v>4680115881228</v>
      </c>
      <c r="E308" s="778"/>
      <c r="F308" s="772">
        <v>0.4</v>
      </c>
      <c r="G308" s="33">
        <v>6</v>
      </c>
      <c r="H308" s="772">
        <v>2.4</v>
      </c>
      <c r="I308" s="772">
        <v>2.6720000000000002</v>
      </c>
      <c r="J308" s="33">
        <v>156</v>
      </c>
      <c r="K308" s="33" t="s">
        <v>76</v>
      </c>
      <c r="L308" s="33"/>
      <c r="M308" s="34" t="s">
        <v>68</v>
      </c>
      <c r="N308" s="34"/>
      <c r="O308" s="33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5"/>
      <c r="V308" s="35"/>
      <c r="W308" s="36" t="s">
        <v>69</v>
      </c>
      <c r="X308" s="773">
        <v>0</v>
      </c>
      <c r="Y308" s="774">
        <f t="shared" si="66"/>
        <v>0</v>
      </c>
      <c r="Z308" s="37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2">
        <v>4301051384</v>
      </c>
      <c r="D309" s="777">
        <v>4680115881211</v>
      </c>
      <c r="E309" s="778"/>
      <c r="F309" s="772">
        <v>0.4</v>
      </c>
      <c r="G309" s="33">
        <v>6</v>
      </c>
      <c r="H309" s="772">
        <v>2.4</v>
      </c>
      <c r="I309" s="772">
        <v>2.6</v>
      </c>
      <c r="J309" s="33">
        <v>156</v>
      </c>
      <c r="K309" s="33" t="s">
        <v>76</v>
      </c>
      <c r="L309" s="33" t="s">
        <v>133</v>
      </c>
      <c r="M309" s="34" t="s">
        <v>68</v>
      </c>
      <c r="N309" s="34"/>
      <c r="O309" s="33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5"/>
      <c r="V309" s="35"/>
      <c r="W309" s="36" t="s">
        <v>69</v>
      </c>
      <c r="X309" s="773">
        <v>0</v>
      </c>
      <c r="Y309" s="774">
        <f t="shared" si="66"/>
        <v>0</v>
      </c>
      <c r="Z309" s="37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2">
        <v>4301051378</v>
      </c>
      <c r="D310" s="777">
        <v>4680115881020</v>
      </c>
      <c r="E310" s="778"/>
      <c r="F310" s="772">
        <v>0.84</v>
      </c>
      <c r="G310" s="33">
        <v>4</v>
      </c>
      <c r="H310" s="772">
        <v>3.36</v>
      </c>
      <c r="I310" s="772">
        <v>3.57</v>
      </c>
      <c r="J310" s="33">
        <v>120</v>
      </c>
      <c r="K310" s="33" t="s">
        <v>76</v>
      </c>
      <c r="L310" s="33"/>
      <c r="M310" s="34" t="s">
        <v>68</v>
      </c>
      <c r="N310" s="34"/>
      <c r="O310" s="33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5"/>
      <c r="V310" s="35"/>
      <c r="W310" s="36" t="s">
        <v>69</v>
      </c>
      <c r="X310" s="773">
        <v>0</v>
      </c>
      <c r="Y310" s="774">
        <f t="shared" si="66"/>
        <v>0</v>
      </c>
      <c r="Z310" s="37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8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8" t="s">
        <v>69</v>
      </c>
      <c r="X312" s="775">
        <f>IFERROR(SUM(X305:X310),"0")</f>
        <v>0</v>
      </c>
      <c r="Y312" s="775">
        <f>IFERROR(SUM(Y305:Y310),"0")</f>
        <v>0</v>
      </c>
      <c r="Z312" s="38"/>
      <c r="AA312" s="776"/>
      <c r="AB312" s="776"/>
      <c r="AC312" s="776"/>
    </row>
    <row r="313" spans="1:68" ht="16.5" hidden="1" customHeight="1" x14ac:dyDescent="0.25">
      <c r="A313" s="804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hidden="1" customHeight="1" x14ac:dyDescent="0.25">
      <c r="A315" s="54" t="s">
        <v>530</v>
      </c>
      <c r="B315" s="54" t="s">
        <v>531</v>
      </c>
      <c r="C315" s="32">
        <v>4301011306</v>
      </c>
      <c r="D315" s="777">
        <v>4607091389296</v>
      </c>
      <c r="E315" s="778"/>
      <c r="F315" s="772">
        <v>0.4</v>
      </c>
      <c r="G315" s="33">
        <v>10</v>
      </c>
      <c r="H315" s="772">
        <v>4</v>
      </c>
      <c r="I315" s="772">
        <v>4.21</v>
      </c>
      <c r="J315" s="33">
        <v>132</v>
      </c>
      <c r="K315" s="33" t="s">
        <v>76</v>
      </c>
      <c r="L315" s="33"/>
      <c r="M315" s="34" t="s">
        <v>80</v>
      </c>
      <c r="N315" s="34"/>
      <c r="O315" s="33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5"/>
      <c r="V315" s="35"/>
      <c r="W315" s="36" t="s">
        <v>69</v>
      </c>
      <c r="X315" s="773">
        <v>0</v>
      </c>
      <c r="Y315" s="774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8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8" t="s">
        <v>69</v>
      </c>
      <c r="X317" s="775">
        <f>IFERROR(SUM(X315:X315),"0")</f>
        <v>0</v>
      </c>
      <c r="Y317" s="775">
        <f>IFERROR(SUM(Y315:Y315),"0")</f>
        <v>0</v>
      </c>
      <c r="Z317" s="38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hidden="1" customHeight="1" x14ac:dyDescent="0.25">
      <c r="A319" s="54" t="s">
        <v>533</v>
      </c>
      <c r="B319" s="54" t="s">
        <v>534</v>
      </c>
      <c r="C319" s="32">
        <v>4301031163</v>
      </c>
      <c r="D319" s="777">
        <v>4680115880344</v>
      </c>
      <c r="E319" s="778"/>
      <c r="F319" s="772">
        <v>0.28000000000000003</v>
      </c>
      <c r="G319" s="33">
        <v>6</v>
      </c>
      <c r="H319" s="772">
        <v>1.68</v>
      </c>
      <c r="I319" s="772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18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5"/>
      <c r="V319" s="35"/>
      <c r="W319" s="36" t="s">
        <v>69</v>
      </c>
      <c r="X319" s="773">
        <v>0</v>
      </c>
      <c r="Y319" s="77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8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8" t="s">
        <v>69</v>
      </c>
      <c r="X321" s="775">
        <f>IFERROR(SUM(X319:X319),"0")</f>
        <v>0</v>
      </c>
      <c r="Y321" s="775">
        <f>IFERROR(SUM(Y319:Y319),"0")</f>
        <v>0</v>
      </c>
      <c r="Z321" s="38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hidden="1" customHeight="1" x14ac:dyDescent="0.25">
      <c r="A323" s="54" t="s">
        <v>536</v>
      </c>
      <c r="B323" s="54" t="s">
        <v>537</v>
      </c>
      <c r="C323" s="32">
        <v>4301051731</v>
      </c>
      <c r="D323" s="777">
        <v>4680115884618</v>
      </c>
      <c r="E323" s="778"/>
      <c r="F323" s="772">
        <v>0.6</v>
      </c>
      <c r="G323" s="33">
        <v>6</v>
      </c>
      <c r="H323" s="772">
        <v>3.6</v>
      </c>
      <c r="I323" s="772">
        <v>3.81</v>
      </c>
      <c r="J323" s="33">
        <v>132</v>
      </c>
      <c r="K323" s="33" t="s">
        <v>76</v>
      </c>
      <c r="L323" s="33"/>
      <c r="M323" s="34" t="s">
        <v>68</v>
      </c>
      <c r="N323" s="34"/>
      <c r="O323" s="33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5"/>
      <c r="V323" s="35"/>
      <c r="W323" s="36" t="s">
        <v>69</v>
      </c>
      <c r="X323" s="773">
        <v>0</v>
      </c>
      <c r="Y323" s="774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8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8" t="s">
        <v>69</v>
      </c>
      <c r="X325" s="775">
        <f>IFERROR(SUM(X323:X323),"0")</f>
        <v>0</v>
      </c>
      <c r="Y325" s="775">
        <f>IFERROR(SUM(Y323:Y323),"0")</f>
        <v>0</v>
      </c>
      <c r="Z325" s="38"/>
      <c r="AA325" s="776"/>
      <c r="AB325" s="776"/>
      <c r="AC325" s="776"/>
    </row>
    <row r="326" spans="1:68" ht="16.5" hidden="1" customHeight="1" x14ac:dyDescent="0.25">
      <c r="A326" s="804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hidden="1" customHeight="1" x14ac:dyDescent="0.25">
      <c r="A328" s="54" t="s">
        <v>540</v>
      </c>
      <c r="B328" s="54" t="s">
        <v>541</v>
      </c>
      <c r="C328" s="32">
        <v>4301011353</v>
      </c>
      <c r="D328" s="777">
        <v>4607091389807</v>
      </c>
      <c r="E328" s="778"/>
      <c r="F328" s="772">
        <v>0.4</v>
      </c>
      <c r="G328" s="33">
        <v>10</v>
      </c>
      <c r="H328" s="772">
        <v>4</v>
      </c>
      <c r="I328" s="772">
        <v>4.21</v>
      </c>
      <c r="J328" s="33">
        <v>132</v>
      </c>
      <c r="K328" s="33" t="s">
        <v>76</v>
      </c>
      <c r="L328" s="33"/>
      <c r="M328" s="34" t="s">
        <v>124</v>
      </c>
      <c r="N328" s="34"/>
      <c r="O328" s="33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5"/>
      <c r="V328" s="35"/>
      <c r="W328" s="36" t="s">
        <v>69</v>
      </c>
      <c r="X328" s="773">
        <v>0</v>
      </c>
      <c r="Y328" s="774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8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8" t="s">
        <v>69</v>
      </c>
      <c r="X330" s="775">
        <f>IFERROR(SUM(X328:X328),"0")</f>
        <v>0</v>
      </c>
      <c r="Y330" s="775">
        <f>IFERROR(SUM(Y328:Y328),"0")</f>
        <v>0</v>
      </c>
      <c r="Z330" s="38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hidden="1" customHeight="1" x14ac:dyDescent="0.25">
      <c r="A332" s="54" t="s">
        <v>543</v>
      </c>
      <c r="B332" s="54" t="s">
        <v>544</v>
      </c>
      <c r="C332" s="32">
        <v>4301031164</v>
      </c>
      <c r="D332" s="777">
        <v>4680115880481</v>
      </c>
      <c r="E332" s="778"/>
      <c r="F332" s="772">
        <v>0.28000000000000003</v>
      </c>
      <c r="G332" s="33">
        <v>6</v>
      </c>
      <c r="H332" s="772">
        <v>1.68</v>
      </c>
      <c r="I332" s="772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5"/>
      <c r="V332" s="35"/>
      <c r="W332" s="36" t="s">
        <v>69</v>
      </c>
      <c r="X332" s="773">
        <v>0</v>
      </c>
      <c r="Y332" s="774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8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8" t="s">
        <v>69</v>
      </c>
      <c r="X334" s="775">
        <f>IFERROR(SUM(X332:X332),"0")</f>
        <v>0</v>
      </c>
      <c r="Y334" s="775">
        <f>IFERROR(SUM(Y332:Y332),"0")</f>
        <v>0</v>
      </c>
      <c r="Z334" s="38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hidden="1" customHeight="1" x14ac:dyDescent="0.25">
      <c r="A336" s="54" t="s">
        <v>546</v>
      </c>
      <c r="B336" s="54" t="s">
        <v>547</v>
      </c>
      <c r="C336" s="32">
        <v>4301051344</v>
      </c>
      <c r="D336" s="777">
        <v>4680115880412</v>
      </c>
      <c r="E336" s="778"/>
      <c r="F336" s="772">
        <v>0.33</v>
      </c>
      <c r="G336" s="33">
        <v>6</v>
      </c>
      <c r="H336" s="772">
        <v>1.98</v>
      </c>
      <c r="I336" s="772">
        <v>2.246</v>
      </c>
      <c r="J336" s="33">
        <v>156</v>
      </c>
      <c r="K336" s="33" t="s">
        <v>76</v>
      </c>
      <c r="L336" s="33"/>
      <c r="M336" s="34" t="s">
        <v>80</v>
      </c>
      <c r="N336" s="34"/>
      <c r="O336" s="33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5"/>
      <c r="V336" s="35"/>
      <c r="W336" s="36" t="s">
        <v>69</v>
      </c>
      <c r="X336" s="773">
        <v>0</v>
      </c>
      <c r="Y336" s="774">
        <f>IFERROR(IF(X336="",0,CEILING((X336/$H336),1)*$H336),"")</f>
        <v>0</v>
      </c>
      <c r="Z336" s="37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2">
        <v>4301051277</v>
      </c>
      <c r="D337" s="777">
        <v>4680115880511</v>
      </c>
      <c r="E337" s="778"/>
      <c r="F337" s="772">
        <v>0.33</v>
      </c>
      <c r="G337" s="33">
        <v>6</v>
      </c>
      <c r="H337" s="772">
        <v>1.98</v>
      </c>
      <c r="I337" s="772">
        <v>2.16</v>
      </c>
      <c r="J337" s="33">
        <v>182</v>
      </c>
      <c r="K337" s="33" t="s">
        <v>186</v>
      </c>
      <c r="L337" s="33"/>
      <c r="M337" s="34" t="s">
        <v>80</v>
      </c>
      <c r="N337" s="34"/>
      <c r="O337" s="33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5"/>
      <c r="V337" s="35"/>
      <c r="W337" s="36" t="s">
        <v>69</v>
      </c>
      <c r="X337" s="773">
        <v>0</v>
      </c>
      <c r="Y337" s="774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8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8" t="s">
        <v>69</v>
      </c>
      <c r="X339" s="775">
        <f>IFERROR(SUM(X336:X337),"0")</f>
        <v>0</v>
      </c>
      <c r="Y339" s="775">
        <f>IFERROR(SUM(Y336:Y337),"0")</f>
        <v>0</v>
      </c>
      <c r="Z339" s="38"/>
      <c r="AA339" s="776"/>
      <c r="AB339" s="776"/>
      <c r="AC339" s="776"/>
    </row>
    <row r="340" spans="1:68" ht="16.5" hidden="1" customHeight="1" x14ac:dyDescent="0.25">
      <c r="A340" s="804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hidden="1" customHeight="1" x14ac:dyDescent="0.25">
      <c r="A342" s="54" t="s">
        <v>553</v>
      </c>
      <c r="B342" s="54" t="s">
        <v>554</v>
      </c>
      <c r="C342" s="32">
        <v>4301011593</v>
      </c>
      <c r="D342" s="777">
        <v>4680115882973</v>
      </c>
      <c r="E342" s="778"/>
      <c r="F342" s="772">
        <v>0.7</v>
      </c>
      <c r="G342" s="33">
        <v>6</v>
      </c>
      <c r="H342" s="772">
        <v>4.2</v>
      </c>
      <c r="I342" s="772">
        <v>4.5599999999999996</v>
      </c>
      <c r="J342" s="33">
        <v>104</v>
      </c>
      <c r="K342" s="33" t="s">
        <v>121</v>
      </c>
      <c r="L342" s="33"/>
      <c r="M342" s="34" t="s">
        <v>124</v>
      </c>
      <c r="N342" s="34"/>
      <c r="O342" s="33">
        <v>55</v>
      </c>
      <c r="P342" s="100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5"/>
      <c r="V342" s="35"/>
      <c r="W342" s="36" t="s">
        <v>69</v>
      </c>
      <c r="X342" s="773">
        <v>0</v>
      </c>
      <c r="Y342" s="774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8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8" t="s">
        <v>69</v>
      </c>
      <c r="X344" s="775">
        <f>IFERROR(SUM(X342:X342),"0")</f>
        <v>0</v>
      </c>
      <c r="Y344" s="775">
        <f>IFERROR(SUM(Y342:Y342),"0")</f>
        <v>0</v>
      </c>
      <c r="Z344" s="38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hidden="1" customHeight="1" x14ac:dyDescent="0.25">
      <c r="A346" s="54" t="s">
        <v>555</v>
      </c>
      <c r="B346" s="54" t="s">
        <v>556</v>
      </c>
      <c r="C346" s="32">
        <v>4301031305</v>
      </c>
      <c r="D346" s="777">
        <v>4607091389845</v>
      </c>
      <c r="E346" s="778"/>
      <c r="F346" s="772">
        <v>0.35</v>
      </c>
      <c r="G346" s="33">
        <v>6</v>
      </c>
      <c r="H346" s="772">
        <v>2.1</v>
      </c>
      <c r="I346" s="772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5"/>
      <c r="V346" s="35"/>
      <c r="W346" s="36" t="s">
        <v>69</v>
      </c>
      <c r="X346" s="773">
        <v>0</v>
      </c>
      <c r="Y346" s="774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2">
        <v>4301031306</v>
      </c>
      <c r="D347" s="777">
        <v>4680115882881</v>
      </c>
      <c r="E347" s="778"/>
      <c r="F347" s="772">
        <v>0.28000000000000003</v>
      </c>
      <c r="G347" s="33">
        <v>6</v>
      </c>
      <c r="H347" s="772">
        <v>1.68</v>
      </c>
      <c r="I347" s="772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5"/>
      <c r="V347" s="35"/>
      <c r="W347" s="36" t="s">
        <v>69</v>
      </c>
      <c r="X347" s="773">
        <v>0</v>
      </c>
      <c r="Y347" s="774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8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8" t="s">
        <v>69</v>
      </c>
      <c r="X349" s="775">
        <f>IFERROR(SUM(X346:X347),"0")</f>
        <v>0</v>
      </c>
      <c r="Y349" s="775">
        <f>IFERROR(SUM(Y346:Y347),"0")</f>
        <v>0</v>
      </c>
      <c r="Z349" s="38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hidden="1" customHeight="1" x14ac:dyDescent="0.25">
      <c r="A351" s="54" t="s">
        <v>560</v>
      </c>
      <c r="B351" s="54" t="s">
        <v>561</v>
      </c>
      <c r="C351" s="32">
        <v>4301051517</v>
      </c>
      <c r="D351" s="777">
        <v>4680115883390</v>
      </c>
      <c r="E351" s="778"/>
      <c r="F351" s="772">
        <v>0.3</v>
      </c>
      <c r="G351" s="33">
        <v>6</v>
      </c>
      <c r="H351" s="772">
        <v>1.8</v>
      </c>
      <c r="I351" s="772">
        <v>2</v>
      </c>
      <c r="J351" s="33">
        <v>156</v>
      </c>
      <c r="K351" s="33" t="s">
        <v>76</v>
      </c>
      <c r="L351" s="33"/>
      <c r="M351" s="34" t="s">
        <v>68</v>
      </c>
      <c r="N351" s="34"/>
      <c r="O351" s="33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5"/>
      <c r="V351" s="35"/>
      <c r="W351" s="36" t="s">
        <v>69</v>
      </c>
      <c r="X351" s="773">
        <v>0</v>
      </c>
      <c r="Y351" s="774">
        <f>IFERROR(IF(X351="",0,CEILING((X351/$H351),1)*$H351),"")</f>
        <v>0</v>
      </c>
      <c r="Z351" s="37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8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8" t="s">
        <v>69</v>
      </c>
      <c r="X353" s="775">
        <f>IFERROR(SUM(X351:X351),"0")</f>
        <v>0</v>
      </c>
      <c r="Y353" s="775">
        <f>IFERROR(SUM(Y351:Y351),"0")</f>
        <v>0</v>
      </c>
      <c r="Z353" s="38"/>
      <c r="AA353" s="776"/>
      <c r="AB353" s="776"/>
      <c r="AC353" s="776"/>
    </row>
    <row r="354" spans="1:68" ht="16.5" hidden="1" customHeight="1" x14ac:dyDescent="0.25">
      <c r="A354" s="804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customHeight="1" x14ac:dyDescent="0.25">
      <c r="A356" s="54" t="s">
        <v>564</v>
      </c>
      <c r="B356" s="54" t="s">
        <v>565</v>
      </c>
      <c r="C356" s="32">
        <v>4301012024</v>
      </c>
      <c r="D356" s="777">
        <v>4680115885615</v>
      </c>
      <c r="E356" s="778"/>
      <c r="F356" s="772">
        <v>1.35</v>
      </c>
      <c r="G356" s="33">
        <v>8</v>
      </c>
      <c r="H356" s="772">
        <v>10.8</v>
      </c>
      <c r="I356" s="772">
        <v>11.28</v>
      </c>
      <c r="J356" s="33">
        <v>56</v>
      </c>
      <c r="K356" s="33" t="s">
        <v>121</v>
      </c>
      <c r="L356" s="33"/>
      <c r="M356" s="34" t="s">
        <v>80</v>
      </c>
      <c r="N356" s="34"/>
      <c r="O356" s="33">
        <v>55</v>
      </c>
      <c r="P356" s="9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5"/>
      <c r="V356" s="35"/>
      <c r="W356" s="36" t="s">
        <v>69</v>
      </c>
      <c r="X356" s="773">
        <v>70</v>
      </c>
      <c r="Y356" s="774">
        <f t="shared" ref="Y356:Y364" si="71">IFERROR(IF(X356="",0,CEILING((X356/$H356),1)*$H356),"")</f>
        <v>75.600000000000009</v>
      </c>
      <c r="Z356" s="37">
        <f>IFERROR(IF(Y356=0,"",ROUNDUP(Y356/H356,0)*0.02175),"")</f>
        <v>0.15225</v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73.1111111111111</v>
      </c>
      <c r="BN356" s="64">
        <f t="shared" ref="BN356:BN364" si="73">IFERROR(Y356*I356/H356,"0")</f>
        <v>78.959999999999994</v>
      </c>
      <c r="BO356" s="64">
        <f t="shared" ref="BO356:BO364" si="74">IFERROR(1/J356*(X356/H356),"0")</f>
        <v>0.11574074074074073</v>
      </c>
      <c r="BP356" s="64">
        <f t="shared" ref="BP356:BP364" si="75">IFERROR(1/J356*(Y356/H356),"0")</f>
        <v>0.125</v>
      </c>
    </row>
    <row r="357" spans="1:68" ht="27" hidden="1" customHeight="1" x14ac:dyDescent="0.25">
      <c r="A357" s="54" t="s">
        <v>567</v>
      </c>
      <c r="B357" s="54" t="s">
        <v>568</v>
      </c>
      <c r="C357" s="32">
        <v>4301012016</v>
      </c>
      <c r="D357" s="777">
        <v>4680115885554</v>
      </c>
      <c r="E357" s="778"/>
      <c r="F357" s="772">
        <v>1.35</v>
      </c>
      <c r="G357" s="33">
        <v>8</v>
      </c>
      <c r="H357" s="772">
        <v>10.8</v>
      </c>
      <c r="I357" s="772">
        <v>11.28</v>
      </c>
      <c r="J357" s="33">
        <v>56</v>
      </c>
      <c r="K357" s="33" t="s">
        <v>121</v>
      </c>
      <c r="L357" s="33" t="s">
        <v>149</v>
      </c>
      <c r="M357" s="34" t="s">
        <v>80</v>
      </c>
      <c r="N357" s="34"/>
      <c r="O357" s="33">
        <v>55</v>
      </c>
      <c r="P357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5"/>
      <c r="V357" s="35"/>
      <c r="W357" s="36" t="s">
        <v>69</v>
      </c>
      <c r="X357" s="773">
        <v>0</v>
      </c>
      <c r="Y357" s="774">
        <f t="shared" si="71"/>
        <v>0</v>
      </c>
      <c r="Z357" s="37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2">
        <v>4301011911</v>
      </c>
      <c r="D358" s="777">
        <v>4680115885554</v>
      </c>
      <c r="E358" s="778"/>
      <c r="F358" s="772">
        <v>1.35</v>
      </c>
      <c r="G358" s="33">
        <v>8</v>
      </c>
      <c r="H358" s="772">
        <v>10.8</v>
      </c>
      <c r="I358" s="772">
        <v>11.28</v>
      </c>
      <c r="J358" s="33">
        <v>48</v>
      </c>
      <c r="K358" s="33" t="s">
        <v>121</v>
      </c>
      <c r="L358" s="33"/>
      <c r="M358" s="34" t="s">
        <v>153</v>
      </c>
      <c r="N358" s="34"/>
      <c r="O358" s="33">
        <v>55</v>
      </c>
      <c r="P358" s="9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5"/>
      <c r="V358" s="35"/>
      <c r="W358" s="36" t="s">
        <v>69</v>
      </c>
      <c r="X358" s="773">
        <v>200</v>
      </c>
      <c r="Y358" s="774">
        <f t="shared" si="71"/>
        <v>205.20000000000002</v>
      </c>
      <c r="Z358" s="37">
        <f>IFERROR(IF(Y358=0,"",ROUNDUP(Y358/H358,0)*0.02039),"")</f>
        <v>0.38740999999999998</v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208.88888888888889</v>
      </c>
      <c r="BN358" s="64">
        <f t="shared" si="73"/>
        <v>214.32</v>
      </c>
      <c r="BO358" s="64">
        <f t="shared" si="74"/>
        <v>0.38580246913580246</v>
      </c>
      <c r="BP358" s="64">
        <f t="shared" si="75"/>
        <v>0.39583333333333331</v>
      </c>
    </row>
    <row r="359" spans="1:68" ht="37.5" customHeight="1" x14ac:dyDescent="0.25">
      <c r="A359" s="54" t="s">
        <v>572</v>
      </c>
      <c r="B359" s="54" t="s">
        <v>573</v>
      </c>
      <c r="C359" s="32">
        <v>4301011858</v>
      </c>
      <c r="D359" s="777">
        <v>4680115885646</v>
      </c>
      <c r="E359" s="778"/>
      <c r="F359" s="772">
        <v>1.35</v>
      </c>
      <c r="G359" s="33">
        <v>8</v>
      </c>
      <c r="H359" s="772">
        <v>10.8</v>
      </c>
      <c r="I359" s="772">
        <v>11.28</v>
      </c>
      <c r="J359" s="33">
        <v>56</v>
      </c>
      <c r="K359" s="33" t="s">
        <v>121</v>
      </c>
      <c r="L359" s="33"/>
      <c r="M359" s="34" t="s">
        <v>124</v>
      </c>
      <c r="N359" s="34"/>
      <c r="O359" s="33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5"/>
      <c r="V359" s="35"/>
      <c r="W359" s="36" t="s">
        <v>69</v>
      </c>
      <c r="X359" s="773">
        <v>50</v>
      </c>
      <c r="Y359" s="774">
        <f t="shared" si="71"/>
        <v>54</v>
      </c>
      <c r="Z359" s="37">
        <f>IFERROR(IF(Y359=0,"",ROUNDUP(Y359/H359,0)*0.02175),"")</f>
        <v>0.10874999999999999</v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52.222222222222221</v>
      </c>
      <c r="BN359" s="64">
        <f t="shared" si="73"/>
        <v>56.4</v>
      </c>
      <c r="BO359" s="64">
        <f t="shared" si="74"/>
        <v>8.2671957671957674E-2</v>
      </c>
      <c r="BP359" s="64">
        <f t="shared" si="75"/>
        <v>8.9285714285714274E-2</v>
      </c>
    </row>
    <row r="360" spans="1:68" ht="27" hidden="1" customHeight="1" x14ac:dyDescent="0.25">
      <c r="A360" s="54" t="s">
        <v>575</v>
      </c>
      <c r="B360" s="54" t="s">
        <v>576</v>
      </c>
      <c r="C360" s="32">
        <v>4301011857</v>
      </c>
      <c r="D360" s="777">
        <v>4680115885622</v>
      </c>
      <c r="E360" s="778"/>
      <c r="F360" s="772">
        <v>0.4</v>
      </c>
      <c r="G360" s="33">
        <v>10</v>
      </c>
      <c r="H360" s="772">
        <v>4</v>
      </c>
      <c r="I360" s="772">
        <v>4.21</v>
      </c>
      <c r="J360" s="33">
        <v>132</v>
      </c>
      <c r="K360" s="33" t="s">
        <v>76</v>
      </c>
      <c r="L360" s="33"/>
      <c r="M360" s="34" t="s">
        <v>124</v>
      </c>
      <c r="N360" s="34"/>
      <c r="O360" s="33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5"/>
      <c r="V360" s="35"/>
      <c r="W360" s="36" t="s">
        <v>69</v>
      </c>
      <c r="X360" s="773">
        <v>0</v>
      </c>
      <c r="Y360" s="774">
        <f t="shared" si="71"/>
        <v>0</v>
      </c>
      <c r="Z360" s="37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2">
        <v>4301011573</v>
      </c>
      <c r="D361" s="777">
        <v>4680115881938</v>
      </c>
      <c r="E361" s="778"/>
      <c r="F361" s="772">
        <v>0.4</v>
      </c>
      <c r="G361" s="33">
        <v>10</v>
      </c>
      <c r="H361" s="772">
        <v>4</v>
      </c>
      <c r="I361" s="772">
        <v>4.21</v>
      </c>
      <c r="J361" s="33">
        <v>132</v>
      </c>
      <c r="K361" s="33" t="s">
        <v>76</v>
      </c>
      <c r="L361" s="33"/>
      <c r="M361" s="34" t="s">
        <v>124</v>
      </c>
      <c r="N361" s="34"/>
      <c r="O361" s="33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5"/>
      <c r="V361" s="35"/>
      <c r="W361" s="36" t="s">
        <v>69</v>
      </c>
      <c r="X361" s="773">
        <v>0</v>
      </c>
      <c r="Y361" s="774">
        <f t="shared" si="71"/>
        <v>0</v>
      </c>
      <c r="Z361" s="37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2">
        <v>4301010944</v>
      </c>
      <c r="D362" s="777">
        <v>4607091387346</v>
      </c>
      <c r="E362" s="778"/>
      <c r="F362" s="772">
        <v>0.4</v>
      </c>
      <c r="G362" s="33">
        <v>10</v>
      </c>
      <c r="H362" s="772">
        <v>4</v>
      </c>
      <c r="I362" s="772">
        <v>4.21</v>
      </c>
      <c r="J362" s="33">
        <v>132</v>
      </c>
      <c r="K362" s="33" t="s">
        <v>76</v>
      </c>
      <c r="L362" s="33"/>
      <c r="M362" s="34" t="s">
        <v>124</v>
      </c>
      <c r="N362" s="34"/>
      <c r="O362" s="33">
        <v>55</v>
      </c>
      <c r="P362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5"/>
      <c r="V362" s="35"/>
      <c r="W362" s="36" t="s">
        <v>69</v>
      </c>
      <c r="X362" s="773">
        <v>0</v>
      </c>
      <c r="Y362" s="774">
        <f t="shared" si="71"/>
        <v>0</v>
      </c>
      <c r="Z362" s="37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2">
        <v>4301011859</v>
      </c>
      <c r="D363" s="777">
        <v>4680115885608</v>
      </c>
      <c r="E363" s="778"/>
      <c r="F363" s="772">
        <v>0.4</v>
      </c>
      <c r="G363" s="33">
        <v>10</v>
      </c>
      <c r="H363" s="772">
        <v>4</v>
      </c>
      <c r="I363" s="772">
        <v>4.21</v>
      </c>
      <c r="J363" s="33">
        <v>132</v>
      </c>
      <c r="K363" s="33" t="s">
        <v>76</v>
      </c>
      <c r="L363" s="33"/>
      <c r="M363" s="34" t="s">
        <v>124</v>
      </c>
      <c r="N363" s="34"/>
      <c r="O363" s="33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5"/>
      <c r="V363" s="35"/>
      <c r="W363" s="36" t="s">
        <v>69</v>
      </c>
      <c r="X363" s="773">
        <v>0</v>
      </c>
      <c r="Y363" s="774">
        <f t="shared" si="71"/>
        <v>0</v>
      </c>
      <c r="Z363" s="37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585</v>
      </c>
      <c r="B364" s="54" t="s">
        <v>586</v>
      </c>
      <c r="C364" s="32">
        <v>4301011323</v>
      </c>
      <c r="D364" s="777">
        <v>4607091386011</v>
      </c>
      <c r="E364" s="778"/>
      <c r="F364" s="772">
        <v>0.5</v>
      </c>
      <c r="G364" s="33">
        <v>10</v>
      </c>
      <c r="H364" s="772">
        <v>5</v>
      </c>
      <c r="I364" s="772">
        <v>5.21</v>
      </c>
      <c r="J364" s="33">
        <v>132</v>
      </c>
      <c r="K364" s="33" t="s">
        <v>76</v>
      </c>
      <c r="L364" s="33"/>
      <c r="M364" s="34" t="s">
        <v>80</v>
      </c>
      <c r="N364" s="34"/>
      <c r="O364" s="33">
        <v>55</v>
      </c>
      <c r="P364" s="10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5"/>
      <c r="V364" s="35"/>
      <c r="W364" s="36" t="s">
        <v>69</v>
      </c>
      <c r="X364" s="773">
        <v>20</v>
      </c>
      <c r="Y364" s="774">
        <f t="shared" si="71"/>
        <v>20</v>
      </c>
      <c r="Z364" s="37">
        <f>IFERROR(IF(Y364=0,"",ROUNDUP(Y364/H364,0)*0.00902),"")</f>
        <v>3.6080000000000001E-2</v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20.84</v>
      </c>
      <c r="BN364" s="64">
        <f t="shared" si="73"/>
        <v>20.84</v>
      </c>
      <c r="BO364" s="64">
        <f t="shared" si="74"/>
        <v>3.0303030303030304E-2</v>
      </c>
      <c r="BP364" s="64">
        <f t="shared" si="75"/>
        <v>3.0303030303030304E-2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8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33.629629629629633</v>
      </c>
      <c r="Y365" s="775">
        <f>IFERROR(Y356/H356,"0")+IFERROR(Y357/H357,"0")+IFERROR(Y358/H358,"0")+IFERROR(Y359/H359,"0")+IFERROR(Y360/H360,"0")+IFERROR(Y361/H361,"0")+IFERROR(Y362/H362,"0")+IFERROR(Y363/H363,"0")+IFERROR(Y364/H364,"0")</f>
        <v>35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0.68449000000000004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8" t="s">
        <v>69</v>
      </c>
      <c r="X366" s="775">
        <f>IFERROR(SUM(X356:X364),"0")</f>
        <v>340</v>
      </c>
      <c r="Y366" s="775">
        <f>IFERROR(SUM(Y356:Y364),"0")</f>
        <v>354.8</v>
      </c>
      <c r="Z366" s="38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customHeight="1" x14ac:dyDescent="0.25">
      <c r="A368" s="54" t="s">
        <v>588</v>
      </c>
      <c r="B368" s="54" t="s">
        <v>589</v>
      </c>
      <c r="C368" s="32">
        <v>4301030878</v>
      </c>
      <c r="D368" s="777">
        <v>4607091387193</v>
      </c>
      <c r="E368" s="778"/>
      <c r="F368" s="772">
        <v>0.7</v>
      </c>
      <c r="G368" s="33">
        <v>6</v>
      </c>
      <c r="H368" s="772">
        <v>4.2</v>
      </c>
      <c r="I368" s="772">
        <v>4.46</v>
      </c>
      <c r="J368" s="33">
        <v>156</v>
      </c>
      <c r="K368" s="33" t="s">
        <v>76</v>
      </c>
      <c r="L368" s="33"/>
      <c r="M368" s="34" t="s">
        <v>68</v>
      </c>
      <c r="N368" s="34"/>
      <c r="O368" s="33">
        <v>35</v>
      </c>
      <c r="P368" s="11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5"/>
      <c r="V368" s="35"/>
      <c r="W368" s="36" t="s">
        <v>69</v>
      </c>
      <c r="X368" s="773">
        <v>140</v>
      </c>
      <c r="Y368" s="774">
        <f>IFERROR(IF(X368="",0,CEILING((X368/$H368),1)*$H368),"")</f>
        <v>142.80000000000001</v>
      </c>
      <c r="Z368" s="37">
        <f>IFERROR(IF(Y368=0,"",ROUNDUP(Y368/H368,0)*0.00753),"")</f>
        <v>0.25602000000000003</v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148.66666666666666</v>
      </c>
      <c r="BN368" s="64">
        <f>IFERROR(Y368*I368/H368,"0")</f>
        <v>151.64000000000001</v>
      </c>
      <c r="BO368" s="64">
        <f>IFERROR(1/J368*(X368/H368),"0")</f>
        <v>0.21367521367521364</v>
      </c>
      <c r="BP368" s="64">
        <f>IFERROR(1/J368*(Y368/H368),"0")</f>
        <v>0.21794871794871795</v>
      </c>
    </row>
    <row r="369" spans="1:68" ht="27" customHeight="1" x14ac:dyDescent="0.25">
      <c r="A369" s="54" t="s">
        <v>591</v>
      </c>
      <c r="B369" s="54" t="s">
        <v>592</v>
      </c>
      <c r="C369" s="32">
        <v>4301031153</v>
      </c>
      <c r="D369" s="777">
        <v>4607091387230</v>
      </c>
      <c r="E369" s="778"/>
      <c r="F369" s="772">
        <v>0.7</v>
      </c>
      <c r="G369" s="33">
        <v>6</v>
      </c>
      <c r="H369" s="772">
        <v>4.2</v>
      </c>
      <c r="I369" s="772">
        <v>4.46</v>
      </c>
      <c r="J369" s="33">
        <v>156</v>
      </c>
      <c r="K369" s="33" t="s">
        <v>76</v>
      </c>
      <c r="L369" s="33"/>
      <c r="M369" s="34" t="s">
        <v>68</v>
      </c>
      <c r="N369" s="34"/>
      <c r="O369" s="33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5"/>
      <c r="V369" s="35"/>
      <c r="W369" s="36" t="s">
        <v>69</v>
      </c>
      <c r="X369" s="773">
        <v>180</v>
      </c>
      <c r="Y369" s="774">
        <f>IFERROR(IF(X369="",0,CEILING((X369/$H369),1)*$H369),"")</f>
        <v>180.6</v>
      </c>
      <c r="Z369" s="37">
        <f>IFERROR(IF(Y369=0,"",ROUNDUP(Y369/H369,0)*0.00753),"")</f>
        <v>0.32379000000000002</v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191.14285714285711</v>
      </c>
      <c r="BN369" s="64">
        <f>IFERROR(Y369*I369/H369,"0")</f>
        <v>191.78</v>
      </c>
      <c r="BO369" s="64">
        <f>IFERROR(1/J369*(X369/H369),"0")</f>
        <v>0.27472527472527469</v>
      </c>
      <c r="BP369" s="64">
        <f>IFERROR(1/J369*(Y369/H369),"0")</f>
        <v>0.27564102564102561</v>
      </c>
    </row>
    <row r="370" spans="1:68" ht="27" hidden="1" customHeight="1" x14ac:dyDescent="0.25">
      <c r="A370" s="54" t="s">
        <v>594</v>
      </c>
      <c r="B370" s="54" t="s">
        <v>595</v>
      </c>
      <c r="C370" s="32">
        <v>4301031154</v>
      </c>
      <c r="D370" s="777">
        <v>4607091387292</v>
      </c>
      <c r="E370" s="778"/>
      <c r="F370" s="772">
        <v>0.73</v>
      </c>
      <c r="G370" s="33">
        <v>6</v>
      </c>
      <c r="H370" s="772">
        <v>4.38</v>
      </c>
      <c r="I370" s="772">
        <v>4.6399999999999997</v>
      </c>
      <c r="J370" s="33">
        <v>156</v>
      </c>
      <c r="K370" s="33" t="s">
        <v>76</v>
      </c>
      <c r="L370" s="33"/>
      <c r="M370" s="34" t="s">
        <v>68</v>
      </c>
      <c r="N370" s="34"/>
      <c r="O370" s="33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5"/>
      <c r="V370" s="35"/>
      <c r="W370" s="36" t="s">
        <v>69</v>
      </c>
      <c r="X370" s="773">
        <v>0</v>
      </c>
      <c r="Y370" s="774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2">
        <v>4301031152</v>
      </c>
      <c r="D371" s="777">
        <v>4607091387285</v>
      </c>
      <c r="E371" s="778"/>
      <c r="F371" s="772">
        <v>0.35</v>
      </c>
      <c r="G371" s="33">
        <v>6</v>
      </c>
      <c r="H371" s="772">
        <v>2.1</v>
      </c>
      <c r="I371" s="772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5"/>
      <c r="V371" s="35"/>
      <c r="W371" s="36" t="s">
        <v>69</v>
      </c>
      <c r="X371" s="773">
        <v>0</v>
      </c>
      <c r="Y371" s="774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8" t="s">
        <v>72</v>
      </c>
      <c r="X372" s="775">
        <f>IFERROR(X368/H368,"0")+IFERROR(X369/H369,"0")+IFERROR(X370/H370,"0")+IFERROR(X371/H371,"0")</f>
        <v>76.190476190476176</v>
      </c>
      <c r="Y372" s="775">
        <f>IFERROR(Y368/H368,"0")+IFERROR(Y369/H369,"0")+IFERROR(Y370/H370,"0")+IFERROR(Y371/H371,"0")</f>
        <v>77</v>
      </c>
      <c r="Z372" s="775">
        <f>IFERROR(IF(Z368="",0,Z368),"0")+IFERROR(IF(Z369="",0,Z369),"0")+IFERROR(IF(Z370="",0,Z370),"0")+IFERROR(IF(Z371="",0,Z371),"0")</f>
        <v>0.57981000000000005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8" t="s">
        <v>69</v>
      </c>
      <c r="X373" s="775">
        <f>IFERROR(SUM(X368:X371),"0")</f>
        <v>320</v>
      </c>
      <c r="Y373" s="775">
        <f>IFERROR(SUM(Y368:Y371),"0")</f>
        <v>323.39999999999998</v>
      </c>
      <c r="Z373" s="38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2">
        <v>4301051100</v>
      </c>
      <c r="D375" s="777">
        <v>4607091387766</v>
      </c>
      <c r="E375" s="778"/>
      <c r="F375" s="772">
        <v>1.3</v>
      </c>
      <c r="G375" s="33">
        <v>6</v>
      </c>
      <c r="H375" s="772">
        <v>7.8</v>
      </c>
      <c r="I375" s="772">
        <v>8.3580000000000005</v>
      </c>
      <c r="J375" s="33">
        <v>56</v>
      </c>
      <c r="K375" s="33" t="s">
        <v>121</v>
      </c>
      <c r="L375" s="33"/>
      <c r="M375" s="34" t="s">
        <v>80</v>
      </c>
      <c r="N375" s="34"/>
      <c r="O375" s="33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5"/>
      <c r="V375" s="35"/>
      <c r="W375" s="36" t="s">
        <v>69</v>
      </c>
      <c r="X375" s="773">
        <v>200</v>
      </c>
      <c r="Y375" s="774">
        <f t="shared" ref="Y375:Y380" si="76">IFERROR(IF(X375="",0,CEILING((X375/$H375),1)*$H375),"")</f>
        <v>202.79999999999998</v>
      </c>
      <c r="Z375" s="37">
        <f>IFERROR(IF(Y375=0,"",ROUNDUP(Y375/H375,0)*0.02175),"")</f>
        <v>0.5655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214.30769230769232</v>
      </c>
      <c r="BN375" s="64">
        <f t="shared" ref="BN375:BN380" si="78">IFERROR(Y375*I375/H375,"0")</f>
        <v>217.30800000000002</v>
      </c>
      <c r="BO375" s="64">
        <f t="shared" ref="BO375:BO380" si="79">IFERROR(1/J375*(X375/H375),"0")</f>
        <v>0.45787545787545786</v>
      </c>
      <c r="BP375" s="64">
        <f t="shared" ref="BP375:BP380" si="80">IFERROR(1/J375*(Y375/H375),"0")</f>
        <v>0.46428571428571425</v>
      </c>
    </row>
    <row r="376" spans="1:68" ht="37.5" hidden="1" customHeight="1" x14ac:dyDescent="0.25">
      <c r="A376" s="54" t="s">
        <v>602</v>
      </c>
      <c r="B376" s="54" t="s">
        <v>603</v>
      </c>
      <c r="C376" s="32">
        <v>4301051116</v>
      </c>
      <c r="D376" s="777">
        <v>4607091387957</v>
      </c>
      <c r="E376" s="778"/>
      <c r="F376" s="772">
        <v>1.3</v>
      </c>
      <c r="G376" s="33">
        <v>6</v>
      </c>
      <c r="H376" s="772">
        <v>7.8</v>
      </c>
      <c r="I376" s="772">
        <v>8.3640000000000008</v>
      </c>
      <c r="J376" s="33">
        <v>56</v>
      </c>
      <c r="K376" s="33" t="s">
        <v>121</v>
      </c>
      <c r="L376" s="33"/>
      <c r="M376" s="34" t="s">
        <v>68</v>
      </c>
      <c r="N376" s="34"/>
      <c r="O376" s="33">
        <v>40</v>
      </c>
      <c r="P376" s="9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5"/>
      <c r="V376" s="35"/>
      <c r="W376" s="36" t="s">
        <v>69</v>
      </c>
      <c r="X376" s="773">
        <v>0</v>
      </c>
      <c r="Y376" s="774">
        <f t="shared" si="76"/>
        <v>0</v>
      </c>
      <c r="Z376" s="37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2">
        <v>4301051115</v>
      </c>
      <c r="D377" s="777">
        <v>4607091387964</v>
      </c>
      <c r="E377" s="778"/>
      <c r="F377" s="772">
        <v>1.35</v>
      </c>
      <c r="G377" s="33">
        <v>6</v>
      </c>
      <c r="H377" s="772">
        <v>8.1</v>
      </c>
      <c r="I377" s="772">
        <v>8.6460000000000008</v>
      </c>
      <c r="J377" s="33">
        <v>56</v>
      </c>
      <c r="K377" s="33" t="s">
        <v>121</v>
      </c>
      <c r="L377" s="33"/>
      <c r="M377" s="34" t="s">
        <v>68</v>
      </c>
      <c r="N377" s="34"/>
      <c r="O377" s="33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5"/>
      <c r="V377" s="35"/>
      <c r="W377" s="36" t="s">
        <v>69</v>
      </c>
      <c r="X377" s="773">
        <v>0</v>
      </c>
      <c r="Y377" s="774">
        <f t="shared" si="76"/>
        <v>0</v>
      </c>
      <c r="Z377" s="37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2">
        <v>4301051705</v>
      </c>
      <c r="D378" s="777">
        <v>4680115884588</v>
      </c>
      <c r="E378" s="778"/>
      <c r="F378" s="772">
        <v>0.5</v>
      </c>
      <c r="G378" s="33">
        <v>6</v>
      </c>
      <c r="H378" s="772">
        <v>3</v>
      </c>
      <c r="I378" s="772">
        <v>3.266</v>
      </c>
      <c r="J378" s="33">
        <v>156</v>
      </c>
      <c r="K378" s="33" t="s">
        <v>76</v>
      </c>
      <c r="L378" s="33"/>
      <c r="M378" s="34" t="s">
        <v>68</v>
      </c>
      <c r="N378" s="34"/>
      <c r="O378" s="33">
        <v>40</v>
      </c>
      <c r="P378" s="9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5"/>
      <c r="V378" s="35"/>
      <c r="W378" s="36" t="s">
        <v>69</v>
      </c>
      <c r="X378" s="773">
        <v>15</v>
      </c>
      <c r="Y378" s="774">
        <f t="shared" si="76"/>
        <v>15</v>
      </c>
      <c r="Z378" s="37">
        <f>IFERROR(IF(Y378=0,"",ROUNDUP(Y378/H378,0)*0.00753),"")</f>
        <v>3.7650000000000003E-2</v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16.330000000000002</v>
      </c>
      <c r="BN378" s="64">
        <f t="shared" si="78"/>
        <v>16.330000000000002</v>
      </c>
      <c r="BO378" s="64">
        <f t="shared" si="79"/>
        <v>3.2051282051282048E-2</v>
      </c>
      <c r="BP378" s="64">
        <f t="shared" si="80"/>
        <v>3.2051282051282048E-2</v>
      </c>
    </row>
    <row r="379" spans="1:68" ht="37.5" hidden="1" customHeight="1" x14ac:dyDescent="0.25">
      <c r="A379" s="54" t="s">
        <v>611</v>
      </c>
      <c r="B379" s="54" t="s">
        <v>612</v>
      </c>
      <c r="C379" s="32">
        <v>4301051130</v>
      </c>
      <c r="D379" s="777">
        <v>4607091387537</v>
      </c>
      <c r="E379" s="778"/>
      <c r="F379" s="772">
        <v>0.45</v>
      </c>
      <c r="G379" s="33">
        <v>6</v>
      </c>
      <c r="H379" s="772">
        <v>2.7</v>
      </c>
      <c r="I379" s="772">
        <v>2.99</v>
      </c>
      <c r="J379" s="33">
        <v>156</v>
      </c>
      <c r="K379" s="33" t="s">
        <v>76</v>
      </c>
      <c r="L379" s="33"/>
      <c r="M379" s="34" t="s">
        <v>68</v>
      </c>
      <c r="N379" s="34"/>
      <c r="O379" s="33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5"/>
      <c r="V379" s="35"/>
      <c r="W379" s="36" t="s">
        <v>69</v>
      </c>
      <c r="X379" s="773">
        <v>0</v>
      </c>
      <c r="Y379" s="774">
        <f t="shared" si="76"/>
        <v>0</v>
      </c>
      <c r="Z379" s="37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2">
        <v>4301051132</v>
      </c>
      <c r="D380" s="777">
        <v>4607091387513</v>
      </c>
      <c r="E380" s="778"/>
      <c r="F380" s="772">
        <v>0.45</v>
      </c>
      <c r="G380" s="33">
        <v>6</v>
      </c>
      <c r="H380" s="772">
        <v>2.7</v>
      </c>
      <c r="I380" s="772">
        <v>2.9780000000000002</v>
      </c>
      <c r="J380" s="33">
        <v>156</v>
      </c>
      <c r="K380" s="33" t="s">
        <v>76</v>
      </c>
      <c r="L380" s="33"/>
      <c r="M380" s="34" t="s">
        <v>68</v>
      </c>
      <c r="N380" s="34"/>
      <c r="O380" s="33">
        <v>40</v>
      </c>
      <c r="P380" s="10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5"/>
      <c r="V380" s="35"/>
      <c r="W380" s="36" t="s">
        <v>69</v>
      </c>
      <c r="X380" s="773">
        <v>0</v>
      </c>
      <c r="Y380" s="774">
        <f t="shared" si="76"/>
        <v>0</v>
      </c>
      <c r="Z380" s="37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8" t="s">
        <v>72</v>
      </c>
      <c r="X381" s="775">
        <f>IFERROR(X375/H375,"0")+IFERROR(X376/H376,"0")+IFERROR(X377/H377,"0")+IFERROR(X378/H378,"0")+IFERROR(X379/H379,"0")+IFERROR(X380/H380,"0")</f>
        <v>30.641025641025642</v>
      </c>
      <c r="Y381" s="775">
        <f>IFERROR(Y375/H375,"0")+IFERROR(Y376/H376,"0")+IFERROR(Y377/H377,"0")+IFERROR(Y378/H378,"0")+IFERROR(Y379/H379,"0")+IFERROR(Y380/H380,"0")</f>
        <v>31</v>
      </c>
      <c r="Z381" s="775">
        <f>IFERROR(IF(Z375="",0,Z375),"0")+IFERROR(IF(Z376="",0,Z376),"0")+IFERROR(IF(Z377="",0,Z377),"0")+IFERROR(IF(Z378="",0,Z378),"0")+IFERROR(IF(Z379="",0,Z379),"0")+IFERROR(IF(Z380="",0,Z380),"0")</f>
        <v>0.60314999999999996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8" t="s">
        <v>69</v>
      </c>
      <c r="X382" s="775">
        <f>IFERROR(SUM(X375:X380),"0")</f>
        <v>215</v>
      </c>
      <c r="Y382" s="775">
        <f>IFERROR(SUM(Y375:Y380),"0")</f>
        <v>217.79999999999998</v>
      </c>
      <c r="Z382" s="38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customHeight="1" x14ac:dyDescent="0.25">
      <c r="A384" s="54" t="s">
        <v>617</v>
      </c>
      <c r="B384" s="54" t="s">
        <v>618</v>
      </c>
      <c r="C384" s="32">
        <v>4301060379</v>
      </c>
      <c r="D384" s="777">
        <v>4607091380880</v>
      </c>
      <c r="E384" s="778"/>
      <c r="F384" s="772">
        <v>1.4</v>
      </c>
      <c r="G384" s="33">
        <v>6</v>
      </c>
      <c r="H384" s="772">
        <v>8.4</v>
      </c>
      <c r="I384" s="772">
        <v>8.9640000000000004</v>
      </c>
      <c r="J384" s="33">
        <v>56</v>
      </c>
      <c r="K384" s="33" t="s">
        <v>121</v>
      </c>
      <c r="L384" s="33"/>
      <c r="M384" s="34" t="s">
        <v>68</v>
      </c>
      <c r="N384" s="34"/>
      <c r="O384" s="33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5"/>
      <c r="V384" s="35"/>
      <c r="W384" s="36" t="s">
        <v>69</v>
      </c>
      <c r="X384" s="773">
        <v>80</v>
      </c>
      <c r="Y384" s="774">
        <f>IFERROR(IF(X384="",0,CEILING((X384/$H384),1)*$H384),"")</f>
        <v>84</v>
      </c>
      <c r="Z384" s="37">
        <f>IFERROR(IF(Y384=0,"",ROUNDUP(Y384/H384,0)*0.02175),"")</f>
        <v>0.21749999999999997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85.371428571428567</v>
      </c>
      <c r="BN384" s="64">
        <f>IFERROR(Y384*I384/H384,"0")</f>
        <v>89.64</v>
      </c>
      <c r="BO384" s="64">
        <f>IFERROR(1/J384*(X384/H384),"0")</f>
        <v>0.17006802721088435</v>
      </c>
      <c r="BP384" s="64">
        <f>IFERROR(1/J384*(Y384/H384),"0")</f>
        <v>0.17857142857142855</v>
      </c>
    </row>
    <row r="385" spans="1:68" ht="37.5" hidden="1" customHeight="1" x14ac:dyDescent="0.25">
      <c r="A385" s="54" t="s">
        <v>620</v>
      </c>
      <c r="B385" s="54" t="s">
        <v>621</v>
      </c>
      <c r="C385" s="32">
        <v>4301060308</v>
      </c>
      <c r="D385" s="777">
        <v>4607091384482</v>
      </c>
      <c r="E385" s="778"/>
      <c r="F385" s="772">
        <v>1.3</v>
      </c>
      <c r="G385" s="33">
        <v>6</v>
      </c>
      <c r="H385" s="772">
        <v>7.8</v>
      </c>
      <c r="I385" s="772">
        <v>8.3640000000000008</v>
      </c>
      <c r="J385" s="33">
        <v>56</v>
      </c>
      <c r="K385" s="33" t="s">
        <v>121</v>
      </c>
      <c r="L385" s="33"/>
      <c r="M385" s="34" t="s">
        <v>68</v>
      </c>
      <c r="N385" s="34"/>
      <c r="O385" s="33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5"/>
      <c r="V385" s="35"/>
      <c r="W385" s="36" t="s">
        <v>69</v>
      </c>
      <c r="X385" s="773">
        <v>0</v>
      </c>
      <c r="Y385" s="774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2">
        <v>4301060325</v>
      </c>
      <c r="D386" s="777">
        <v>4607091380897</v>
      </c>
      <c r="E386" s="778"/>
      <c r="F386" s="772">
        <v>1.4</v>
      </c>
      <c r="G386" s="33">
        <v>6</v>
      </c>
      <c r="H386" s="772">
        <v>8.4</v>
      </c>
      <c r="I386" s="772">
        <v>8.9640000000000004</v>
      </c>
      <c r="J386" s="33">
        <v>56</v>
      </c>
      <c r="K386" s="33" t="s">
        <v>121</v>
      </c>
      <c r="L386" s="33"/>
      <c r="M386" s="34" t="s">
        <v>68</v>
      </c>
      <c r="N386" s="34"/>
      <c r="O386" s="33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5"/>
      <c r="V386" s="35"/>
      <c r="W386" s="36" t="s">
        <v>69</v>
      </c>
      <c r="X386" s="773">
        <v>80</v>
      </c>
      <c r="Y386" s="774">
        <f>IFERROR(IF(X386="",0,CEILING((X386/$H386),1)*$H386),"")</f>
        <v>84</v>
      </c>
      <c r="Z386" s="37">
        <f>IFERROR(IF(Y386=0,"",ROUNDUP(Y386/H386,0)*0.02175),"")</f>
        <v>0.21749999999999997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85.371428571428567</v>
      </c>
      <c r="BN386" s="64">
        <f>IFERROR(Y386*I386/H386,"0")</f>
        <v>89.64</v>
      </c>
      <c r="BO386" s="64">
        <f>IFERROR(1/J386*(X386/H386),"0")</f>
        <v>0.17006802721088435</v>
      </c>
      <c r="BP386" s="64">
        <f>IFERROR(1/J386*(Y386/H386),"0")</f>
        <v>0.17857142857142855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8" t="s">
        <v>72</v>
      </c>
      <c r="X387" s="775">
        <f>IFERROR(X384/H384,"0")+IFERROR(X385/H385,"0")+IFERROR(X386/H386,"0")</f>
        <v>19.047619047619047</v>
      </c>
      <c r="Y387" s="775">
        <f>IFERROR(Y384/H384,"0")+IFERROR(Y385/H385,"0")+IFERROR(Y386/H386,"0")</f>
        <v>20</v>
      </c>
      <c r="Z387" s="775">
        <f>IFERROR(IF(Z384="",0,Z384),"0")+IFERROR(IF(Z385="",0,Z385),"0")+IFERROR(IF(Z386="",0,Z386),"0")</f>
        <v>0.43499999999999994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8" t="s">
        <v>69</v>
      </c>
      <c r="X388" s="775">
        <f>IFERROR(SUM(X384:X386),"0")</f>
        <v>160</v>
      </c>
      <c r="Y388" s="775">
        <f>IFERROR(SUM(Y384:Y386),"0")</f>
        <v>168</v>
      </c>
      <c r="Z388" s="38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hidden="1" customHeight="1" x14ac:dyDescent="0.25">
      <c r="A390" s="54" t="s">
        <v>626</v>
      </c>
      <c r="B390" s="54" t="s">
        <v>627</v>
      </c>
      <c r="C390" s="32">
        <v>4301030232</v>
      </c>
      <c r="D390" s="777">
        <v>4607091388374</v>
      </c>
      <c r="E390" s="778"/>
      <c r="F390" s="772">
        <v>0.38</v>
      </c>
      <c r="G390" s="33">
        <v>8</v>
      </c>
      <c r="H390" s="772">
        <v>3.04</v>
      </c>
      <c r="I390" s="772">
        <v>3.28</v>
      </c>
      <c r="J390" s="33">
        <v>156</v>
      </c>
      <c r="K390" s="33" t="s">
        <v>76</v>
      </c>
      <c r="L390" s="33"/>
      <c r="M390" s="34" t="s">
        <v>110</v>
      </c>
      <c r="N390" s="34"/>
      <c r="O390" s="33">
        <v>180</v>
      </c>
      <c r="P390" s="1044" t="s">
        <v>628</v>
      </c>
      <c r="Q390" s="780"/>
      <c r="R390" s="780"/>
      <c r="S390" s="780"/>
      <c r="T390" s="781"/>
      <c r="U390" s="35"/>
      <c r="V390" s="35"/>
      <c r="W390" s="36" t="s">
        <v>69</v>
      </c>
      <c r="X390" s="773">
        <v>0</v>
      </c>
      <c r="Y390" s="774">
        <f>IFERROR(IF(X390="",0,CEILING((X390/$H390),1)*$H390),"")</f>
        <v>0</v>
      </c>
      <c r="Z390" s="37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2">
        <v>4301030235</v>
      </c>
      <c r="D391" s="777">
        <v>4607091388381</v>
      </c>
      <c r="E391" s="778"/>
      <c r="F391" s="772">
        <v>0.38</v>
      </c>
      <c r="G391" s="33">
        <v>8</v>
      </c>
      <c r="H391" s="772">
        <v>3.04</v>
      </c>
      <c r="I391" s="772">
        <v>3.32</v>
      </c>
      <c r="J391" s="33">
        <v>156</v>
      </c>
      <c r="K391" s="33" t="s">
        <v>76</v>
      </c>
      <c r="L391" s="33"/>
      <c r="M391" s="34" t="s">
        <v>110</v>
      </c>
      <c r="N391" s="34"/>
      <c r="O391" s="33">
        <v>180</v>
      </c>
      <c r="P391" s="802" t="s">
        <v>632</v>
      </c>
      <c r="Q391" s="780"/>
      <c r="R391" s="780"/>
      <c r="S391" s="780"/>
      <c r="T391" s="781"/>
      <c r="U391" s="35"/>
      <c r="V391" s="35"/>
      <c r="W391" s="36" t="s">
        <v>69</v>
      </c>
      <c r="X391" s="773">
        <v>0</v>
      </c>
      <c r="Y391" s="774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2">
        <v>4301032015</v>
      </c>
      <c r="D392" s="777">
        <v>4607091383102</v>
      </c>
      <c r="E392" s="778"/>
      <c r="F392" s="772">
        <v>0.17</v>
      </c>
      <c r="G392" s="33">
        <v>15</v>
      </c>
      <c r="H392" s="772">
        <v>2.5499999999999998</v>
      </c>
      <c r="I392" s="772">
        <v>2.9750000000000001</v>
      </c>
      <c r="J392" s="33">
        <v>156</v>
      </c>
      <c r="K392" s="33" t="s">
        <v>76</v>
      </c>
      <c r="L392" s="33"/>
      <c r="M392" s="34" t="s">
        <v>110</v>
      </c>
      <c r="N392" s="34"/>
      <c r="O392" s="33">
        <v>180</v>
      </c>
      <c r="P392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5"/>
      <c r="V392" s="35"/>
      <c r="W392" s="36" t="s">
        <v>69</v>
      </c>
      <c r="X392" s="773">
        <v>0</v>
      </c>
      <c r="Y392" s="774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2">
        <v>4301030233</v>
      </c>
      <c r="D393" s="777">
        <v>4607091388404</v>
      </c>
      <c r="E393" s="778"/>
      <c r="F393" s="772">
        <v>0.17</v>
      </c>
      <c r="G393" s="33">
        <v>15</v>
      </c>
      <c r="H393" s="772">
        <v>2.5499999999999998</v>
      </c>
      <c r="I393" s="772">
        <v>2.9</v>
      </c>
      <c r="J393" s="33">
        <v>156</v>
      </c>
      <c r="K393" s="33" t="s">
        <v>76</v>
      </c>
      <c r="L393" s="33"/>
      <c r="M393" s="34" t="s">
        <v>110</v>
      </c>
      <c r="N393" s="34"/>
      <c r="O393" s="33">
        <v>180</v>
      </c>
      <c r="P393" s="10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5"/>
      <c r="V393" s="35"/>
      <c r="W393" s="36" t="s">
        <v>69</v>
      </c>
      <c r="X393" s="773">
        <v>4</v>
      </c>
      <c r="Y393" s="774">
        <f>IFERROR(IF(X393="",0,CEILING((X393/$H393),1)*$H393),"")</f>
        <v>5.0999999999999996</v>
      </c>
      <c r="Z393" s="37">
        <f>IFERROR(IF(Y393=0,"",ROUNDUP(Y393/H393,0)*0.00753),"")</f>
        <v>1.506E-2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4.5490196078431371</v>
      </c>
      <c r="BN393" s="64">
        <f>IFERROR(Y393*I393/H393,"0")</f>
        <v>5.8</v>
      </c>
      <c r="BO393" s="64">
        <f>IFERROR(1/J393*(X393/H393),"0")</f>
        <v>1.0055304172951232E-2</v>
      </c>
      <c r="BP393" s="64">
        <f>IFERROR(1/J393*(Y393/H393),"0")</f>
        <v>1.282051282051282E-2</v>
      </c>
    </row>
    <row r="394" spans="1:68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8" t="s">
        <v>72</v>
      </c>
      <c r="X394" s="775">
        <f>IFERROR(X390/H390,"0")+IFERROR(X391/H391,"0")+IFERROR(X392/H392,"0")+IFERROR(X393/H393,"0")</f>
        <v>1.5686274509803924</v>
      </c>
      <c r="Y394" s="775">
        <f>IFERROR(Y390/H390,"0")+IFERROR(Y391/H391,"0")+IFERROR(Y392/H392,"0")+IFERROR(Y393/H393,"0")</f>
        <v>2</v>
      </c>
      <c r="Z394" s="775">
        <f>IFERROR(IF(Z390="",0,Z390),"0")+IFERROR(IF(Z391="",0,Z391),"0")+IFERROR(IF(Z392="",0,Z392),"0")+IFERROR(IF(Z393="",0,Z393),"0")</f>
        <v>1.506E-2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8" t="s">
        <v>69</v>
      </c>
      <c r="X395" s="775">
        <f>IFERROR(SUM(X390:X393),"0")</f>
        <v>4</v>
      </c>
      <c r="Y395" s="775">
        <f>IFERROR(SUM(Y390:Y393),"0")</f>
        <v>5.0999999999999996</v>
      </c>
      <c r="Z395" s="38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hidden="1" customHeight="1" x14ac:dyDescent="0.25">
      <c r="A397" s="54" t="s">
        <v>639</v>
      </c>
      <c r="B397" s="54" t="s">
        <v>640</v>
      </c>
      <c r="C397" s="32">
        <v>4301180007</v>
      </c>
      <c r="D397" s="777">
        <v>4680115881808</v>
      </c>
      <c r="E397" s="778"/>
      <c r="F397" s="772">
        <v>0.1</v>
      </c>
      <c r="G397" s="33">
        <v>20</v>
      </c>
      <c r="H397" s="772">
        <v>2</v>
      </c>
      <c r="I397" s="772">
        <v>2.2400000000000002</v>
      </c>
      <c r="J397" s="33">
        <v>238</v>
      </c>
      <c r="K397" s="33" t="s">
        <v>186</v>
      </c>
      <c r="L397" s="33"/>
      <c r="M397" s="34" t="s">
        <v>641</v>
      </c>
      <c r="N397" s="34"/>
      <c r="O397" s="33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5"/>
      <c r="V397" s="35"/>
      <c r="W397" s="36" t="s">
        <v>69</v>
      </c>
      <c r="X397" s="773">
        <v>0</v>
      </c>
      <c r="Y397" s="774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2">
        <v>4301180006</v>
      </c>
      <c r="D398" s="777">
        <v>4680115881822</v>
      </c>
      <c r="E398" s="778"/>
      <c r="F398" s="772">
        <v>0.1</v>
      </c>
      <c r="G398" s="33">
        <v>20</v>
      </c>
      <c r="H398" s="772">
        <v>2</v>
      </c>
      <c r="I398" s="772">
        <v>2.2400000000000002</v>
      </c>
      <c r="J398" s="33">
        <v>238</v>
      </c>
      <c r="K398" s="33" t="s">
        <v>186</v>
      </c>
      <c r="L398" s="33"/>
      <c r="M398" s="34" t="s">
        <v>641</v>
      </c>
      <c r="N398" s="34"/>
      <c r="O398" s="33">
        <v>730</v>
      </c>
      <c r="P398" s="10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5"/>
      <c r="V398" s="35"/>
      <c r="W398" s="36" t="s">
        <v>69</v>
      </c>
      <c r="X398" s="773">
        <v>0</v>
      </c>
      <c r="Y398" s="774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2">
        <v>4301180001</v>
      </c>
      <c r="D399" s="777">
        <v>4680115880016</v>
      </c>
      <c r="E399" s="778"/>
      <c r="F399" s="772">
        <v>0.1</v>
      </c>
      <c r="G399" s="33">
        <v>20</v>
      </c>
      <c r="H399" s="772">
        <v>2</v>
      </c>
      <c r="I399" s="772">
        <v>2.2400000000000002</v>
      </c>
      <c r="J399" s="33">
        <v>238</v>
      </c>
      <c r="K399" s="33" t="s">
        <v>186</v>
      </c>
      <c r="L399" s="33"/>
      <c r="M399" s="34" t="s">
        <v>641</v>
      </c>
      <c r="N399" s="34"/>
      <c r="O399" s="33">
        <v>730</v>
      </c>
      <c r="P399" s="10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5"/>
      <c r="V399" s="35"/>
      <c r="W399" s="36" t="s">
        <v>69</v>
      </c>
      <c r="X399" s="773">
        <v>0</v>
      </c>
      <c r="Y399" s="774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8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8" t="s">
        <v>69</v>
      </c>
      <c r="X401" s="775">
        <f>IFERROR(SUM(X397:X399),"0")</f>
        <v>0</v>
      </c>
      <c r="Y401" s="775">
        <f>IFERROR(SUM(Y397:Y399),"0")</f>
        <v>0</v>
      </c>
      <c r="Z401" s="38"/>
      <c r="AA401" s="776"/>
      <c r="AB401" s="776"/>
      <c r="AC401" s="776"/>
    </row>
    <row r="402" spans="1:68" ht="16.5" hidden="1" customHeight="1" x14ac:dyDescent="0.25">
      <c r="A402" s="804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hidden="1" customHeight="1" x14ac:dyDescent="0.25">
      <c r="A404" s="54" t="s">
        <v>648</v>
      </c>
      <c r="B404" s="54" t="s">
        <v>649</v>
      </c>
      <c r="C404" s="32">
        <v>4301031066</v>
      </c>
      <c r="D404" s="777">
        <v>4607091383836</v>
      </c>
      <c r="E404" s="778"/>
      <c r="F404" s="772">
        <v>0.3</v>
      </c>
      <c r="G404" s="33">
        <v>6</v>
      </c>
      <c r="H404" s="772">
        <v>1.8</v>
      </c>
      <c r="I404" s="772">
        <v>2.048</v>
      </c>
      <c r="J404" s="33">
        <v>156</v>
      </c>
      <c r="K404" s="33" t="s">
        <v>76</v>
      </c>
      <c r="L404" s="33"/>
      <c r="M404" s="34" t="s">
        <v>68</v>
      </c>
      <c r="N404" s="34"/>
      <c r="O404" s="33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5"/>
      <c r="V404" s="35"/>
      <c r="W404" s="36" t="s">
        <v>69</v>
      </c>
      <c r="X404" s="773">
        <v>0</v>
      </c>
      <c r="Y404" s="774">
        <f>IFERROR(IF(X404="",0,CEILING((X404/$H404),1)*$H404),"")</f>
        <v>0</v>
      </c>
      <c r="Z404" s="37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8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8" t="s">
        <v>69</v>
      </c>
      <c r="X406" s="775">
        <f>IFERROR(SUM(X404:X404),"0")</f>
        <v>0</v>
      </c>
      <c r="Y406" s="775">
        <f>IFERROR(SUM(Y404:Y404),"0")</f>
        <v>0</v>
      </c>
      <c r="Z406" s="38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customHeight="1" x14ac:dyDescent="0.25">
      <c r="A408" s="54" t="s">
        <v>651</v>
      </c>
      <c r="B408" s="54" t="s">
        <v>652</v>
      </c>
      <c r="C408" s="32">
        <v>4301051142</v>
      </c>
      <c r="D408" s="777">
        <v>4607091387919</v>
      </c>
      <c r="E408" s="778"/>
      <c r="F408" s="772">
        <v>1.35</v>
      </c>
      <c r="G408" s="33">
        <v>6</v>
      </c>
      <c r="H408" s="772">
        <v>8.1</v>
      </c>
      <c r="I408" s="772">
        <v>8.6639999999999997</v>
      </c>
      <c r="J408" s="33">
        <v>56</v>
      </c>
      <c r="K408" s="33" t="s">
        <v>121</v>
      </c>
      <c r="L408" s="33"/>
      <c r="M408" s="34" t="s">
        <v>68</v>
      </c>
      <c r="N408" s="34"/>
      <c r="O408" s="33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5"/>
      <c r="V408" s="35"/>
      <c r="W408" s="36" t="s">
        <v>69</v>
      </c>
      <c r="X408" s="773">
        <v>60</v>
      </c>
      <c r="Y408" s="774">
        <f>IFERROR(IF(X408="",0,CEILING((X408/$H408),1)*$H408),"")</f>
        <v>64.8</v>
      </c>
      <c r="Z408" s="37">
        <f>IFERROR(IF(Y408=0,"",ROUNDUP(Y408/H408,0)*0.02175),"")</f>
        <v>0.17399999999999999</v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64.177777777777791</v>
      </c>
      <c r="BN408" s="64">
        <f>IFERROR(Y408*I408/H408,"0")</f>
        <v>69.311999999999998</v>
      </c>
      <c r="BO408" s="64">
        <f>IFERROR(1/J408*(X408/H408),"0")</f>
        <v>0.13227513227513227</v>
      </c>
      <c r="BP408" s="64">
        <f>IFERROR(1/J408*(Y408/H408),"0")</f>
        <v>0.14285714285714285</v>
      </c>
    </row>
    <row r="409" spans="1:68" ht="37.5" customHeight="1" x14ac:dyDescent="0.25">
      <c r="A409" s="54" t="s">
        <v>654</v>
      </c>
      <c r="B409" s="54" t="s">
        <v>655</v>
      </c>
      <c r="C409" s="32">
        <v>4301051461</v>
      </c>
      <c r="D409" s="777">
        <v>4680115883604</v>
      </c>
      <c r="E409" s="778"/>
      <c r="F409" s="772">
        <v>0.35</v>
      </c>
      <c r="G409" s="33">
        <v>6</v>
      </c>
      <c r="H409" s="772">
        <v>2.1</v>
      </c>
      <c r="I409" s="772">
        <v>2.3519999999999999</v>
      </c>
      <c r="J409" s="33">
        <v>182</v>
      </c>
      <c r="K409" s="33" t="s">
        <v>186</v>
      </c>
      <c r="L409" s="33"/>
      <c r="M409" s="34" t="s">
        <v>80</v>
      </c>
      <c r="N409" s="34"/>
      <c r="O409" s="33">
        <v>45</v>
      </c>
      <c r="P409" s="11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5"/>
      <c r="V409" s="35"/>
      <c r="W409" s="36" t="s">
        <v>69</v>
      </c>
      <c r="X409" s="773">
        <v>40</v>
      </c>
      <c r="Y409" s="774">
        <f>IFERROR(IF(X409="",0,CEILING((X409/$H409),1)*$H409),"")</f>
        <v>42</v>
      </c>
      <c r="Z409" s="37">
        <f>IFERROR(IF(Y409=0,"",ROUNDUP(Y409/H409,0)*0.00651),"")</f>
        <v>0.13020000000000001</v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44.8</v>
      </c>
      <c r="BN409" s="64">
        <f>IFERROR(Y409*I409/H409,"0")</f>
        <v>47.039999999999992</v>
      </c>
      <c r="BO409" s="64">
        <f>IFERROR(1/J409*(X409/H409),"0")</f>
        <v>0.10465724751439037</v>
      </c>
      <c r="BP409" s="64">
        <f>IFERROR(1/J409*(Y409/H409),"0")</f>
        <v>0.1098901098901099</v>
      </c>
    </row>
    <row r="410" spans="1:68" ht="27" customHeight="1" x14ac:dyDescent="0.25">
      <c r="A410" s="54" t="s">
        <v>657</v>
      </c>
      <c r="B410" s="54" t="s">
        <v>658</v>
      </c>
      <c r="C410" s="32">
        <v>4301051485</v>
      </c>
      <c r="D410" s="777">
        <v>4680115883567</v>
      </c>
      <c r="E410" s="778"/>
      <c r="F410" s="772">
        <v>0.35</v>
      </c>
      <c r="G410" s="33">
        <v>6</v>
      </c>
      <c r="H410" s="772">
        <v>2.1</v>
      </c>
      <c r="I410" s="772">
        <v>2.36</v>
      </c>
      <c r="J410" s="33">
        <v>156</v>
      </c>
      <c r="K410" s="33" t="s">
        <v>76</v>
      </c>
      <c r="L410" s="33"/>
      <c r="M410" s="34" t="s">
        <v>68</v>
      </c>
      <c r="N410" s="34"/>
      <c r="O410" s="33">
        <v>40</v>
      </c>
      <c r="P410" s="12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5"/>
      <c r="V410" s="35"/>
      <c r="W410" s="36" t="s">
        <v>69</v>
      </c>
      <c r="X410" s="773">
        <v>16</v>
      </c>
      <c r="Y410" s="774">
        <f>IFERROR(IF(X410="",0,CEILING((X410/$H410),1)*$H410),"")</f>
        <v>16.8</v>
      </c>
      <c r="Z410" s="37">
        <f>IFERROR(IF(Y410=0,"",ROUNDUP(Y410/H410,0)*0.00753),"")</f>
        <v>6.0240000000000002E-2</v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17.980952380952381</v>
      </c>
      <c r="BN410" s="64">
        <f>IFERROR(Y410*I410/H410,"0")</f>
        <v>18.88</v>
      </c>
      <c r="BO410" s="64">
        <f>IFERROR(1/J410*(X410/H410),"0")</f>
        <v>4.8840048840048833E-2</v>
      </c>
      <c r="BP410" s="64">
        <f>IFERROR(1/J410*(Y410/H410),"0")</f>
        <v>5.128205128205128E-2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8" t="s">
        <v>72</v>
      </c>
      <c r="X411" s="775">
        <f>IFERROR(X408/H408,"0")+IFERROR(X409/H409,"0")+IFERROR(X410/H410,"0")</f>
        <v>34.074074074074076</v>
      </c>
      <c r="Y411" s="775">
        <f>IFERROR(Y408/H408,"0")+IFERROR(Y409/H409,"0")+IFERROR(Y410/H410,"0")</f>
        <v>36</v>
      </c>
      <c r="Z411" s="775">
        <f>IFERROR(IF(Z408="",0,Z408),"0")+IFERROR(IF(Z409="",0,Z409),"0")+IFERROR(IF(Z410="",0,Z410),"0")</f>
        <v>0.36444000000000004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8" t="s">
        <v>69</v>
      </c>
      <c r="X412" s="775">
        <f>IFERROR(SUM(X408:X410),"0")</f>
        <v>116</v>
      </c>
      <c r="Y412" s="775">
        <f>IFERROR(SUM(Y408:Y410),"0")</f>
        <v>123.6</v>
      </c>
      <c r="Z412" s="38"/>
      <c r="AA412" s="776"/>
      <c r="AB412" s="776"/>
      <c r="AC412" s="776"/>
    </row>
    <row r="413" spans="1:68" ht="27.75" hidden="1" customHeight="1" x14ac:dyDescent="0.2">
      <c r="A413" s="845" t="s">
        <v>660</v>
      </c>
      <c r="B413" s="846"/>
      <c r="C413" s="846"/>
      <c r="D413" s="846"/>
      <c r="E413" s="846"/>
      <c r="F413" s="846"/>
      <c r="G413" s="846"/>
      <c r="H413" s="846"/>
      <c r="I413" s="846"/>
      <c r="J413" s="846"/>
      <c r="K413" s="846"/>
      <c r="L413" s="846"/>
      <c r="M413" s="846"/>
      <c r="N413" s="846"/>
      <c r="O413" s="846"/>
      <c r="P413" s="846"/>
      <c r="Q413" s="846"/>
      <c r="R413" s="846"/>
      <c r="S413" s="846"/>
      <c r="T413" s="846"/>
      <c r="U413" s="846"/>
      <c r="V413" s="846"/>
      <c r="W413" s="846"/>
      <c r="X413" s="846"/>
      <c r="Y413" s="846"/>
      <c r="Z413" s="846"/>
      <c r="AA413" s="49"/>
      <c r="AB413" s="49"/>
      <c r="AC413" s="49"/>
    </row>
    <row r="414" spans="1:68" ht="16.5" hidden="1" customHeight="1" x14ac:dyDescent="0.25">
      <c r="A414" s="804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hidden="1" customHeight="1" x14ac:dyDescent="0.25">
      <c r="A416" s="54" t="s">
        <v>662</v>
      </c>
      <c r="B416" s="54" t="s">
        <v>663</v>
      </c>
      <c r="C416" s="32">
        <v>4301011946</v>
      </c>
      <c r="D416" s="777">
        <v>4680115884847</v>
      </c>
      <c r="E416" s="778"/>
      <c r="F416" s="772">
        <v>2.5</v>
      </c>
      <c r="G416" s="33">
        <v>6</v>
      </c>
      <c r="H416" s="772">
        <v>15</v>
      </c>
      <c r="I416" s="772">
        <v>15.48</v>
      </c>
      <c r="J416" s="33">
        <v>48</v>
      </c>
      <c r="K416" s="33" t="s">
        <v>121</v>
      </c>
      <c r="L416" s="33"/>
      <c r="M416" s="34" t="s">
        <v>153</v>
      </c>
      <c r="N416" s="34"/>
      <c r="O416" s="33">
        <v>60</v>
      </c>
      <c r="P416" s="92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5"/>
      <c r="V416" s="35"/>
      <c r="W416" s="36" t="s">
        <v>69</v>
      </c>
      <c r="X416" s="773">
        <v>0</v>
      </c>
      <c r="Y416" s="774">
        <f t="shared" ref="Y416:Y426" si="81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2">
        <v>4301011869</v>
      </c>
      <c r="D417" s="777">
        <v>4680115884847</v>
      </c>
      <c r="E417" s="778"/>
      <c r="F417" s="772">
        <v>2.5</v>
      </c>
      <c r="G417" s="33">
        <v>6</v>
      </c>
      <c r="H417" s="772">
        <v>15</v>
      </c>
      <c r="I417" s="772">
        <v>15.48</v>
      </c>
      <c r="J417" s="33">
        <v>48</v>
      </c>
      <c r="K417" s="33" t="s">
        <v>121</v>
      </c>
      <c r="L417" s="33" t="s">
        <v>149</v>
      </c>
      <c r="M417" s="34" t="s">
        <v>68</v>
      </c>
      <c r="N417" s="34"/>
      <c r="O417" s="33">
        <v>60</v>
      </c>
      <c r="P417" s="11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5"/>
      <c r="V417" s="35"/>
      <c r="W417" s="36" t="s">
        <v>69</v>
      </c>
      <c r="X417" s="773">
        <v>0</v>
      </c>
      <c r="Y417" s="774">
        <f t="shared" si="81"/>
        <v>0</v>
      </c>
      <c r="Z417" s="37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2">
        <v>4301011947</v>
      </c>
      <c r="D418" s="777">
        <v>4680115884854</v>
      </c>
      <c r="E418" s="778"/>
      <c r="F418" s="772">
        <v>2.5</v>
      </c>
      <c r="G418" s="33">
        <v>6</v>
      </c>
      <c r="H418" s="772">
        <v>15</v>
      </c>
      <c r="I418" s="772">
        <v>15.48</v>
      </c>
      <c r="J418" s="33">
        <v>48</v>
      </c>
      <c r="K418" s="33" t="s">
        <v>121</v>
      </c>
      <c r="L418" s="33"/>
      <c r="M418" s="34" t="s">
        <v>153</v>
      </c>
      <c r="N418" s="34"/>
      <c r="O418" s="33">
        <v>60</v>
      </c>
      <c r="P418" s="115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5"/>
      <c r="V418" s="35"/>
      <c r="W418" s="36" t="s">
        <v>69</v>
      </c>
      <c r="X418" s="773">
        <v>1000</v>
      </c>
      <c r="Y418" s="774">
        <f t="shared" si="81"/>
        <v>1005</v>
      </c>
      <c r="Z418" s="37">
        <f>IFERROR(IF(Y418=0,"",ROUNDUP(Y418/H418,0)*0.02039),"")</f>
        <v>1.3661299999999998</v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1032</v>
      </c>
      <c r="BN418" s="64">
        <f t="shared" si="83"/>
        <v>1037.1600000000001</v>
      </c>
      <c r="BO418" s="64">
        <f t="shared" si="84"/>
        <v>1.3888888888888888</v>
      </c>
      <c r="BP418" s="64">
        <f t="shared" si="85"/>
        <v>1.3958333333333333</v>
      </c>
    </row>
    <row r="419" spans="1:68" ht="27" hidden="1" customHeight="1" x14ac:dyDescent="0.25">
      <c r="A419" s="54" t="s">
        <v>667</v>
      </c>
      <c r="B419" s="54" t="s">
        <v>669</v>
      </c>
      <c r="C419" s="32">
        <v>4301011870</v>
      </c>
      <c r="D419" s="777">
        <v>4680115884854</v>
      </c>
      <c r="E419" s="778"/>
      <c r="F419" s="772">
        <v>2.5</v>
      </c>
      <c r="G419" s="33">
        <v>6</v>
      </c>
      <c r="H419" s="772">
        <v>15</v>
      </c>
      <c r="I419" s="772">
        <v>15.48</v>
      </c>
      <c r="J419" s="33">
        <v>48</v>
      </c>
      <c r="K419" s="33" t="s">
        <v>121</v>
      </c>
      <c r="L419" s="33" t="s">
        <v>149</v>
      </c>
      <c r="M419" s="34" t="s">
        <v>68</v>
      </c>
      <c r="N419" s="34"/>
      <c r="O419" s="33">
        <v>60</v>
      </c>
      <c r="P419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5"/>
      <c r="V419" s="35"/>
      <c r="W419" s="36" t="s">
        <v>69</v>
      </c>
      <c r="X419" s="773">
        <v>0</v>
      </c>
      <c r="Y419" s="774">
        <f t="shared" si="81"/>
        <v>0</v>
      </c>
      <c r="Z419" s="37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2">
        <v>4301011943</v>
      </c>
      <c r="D420" s="777">
        <v>4680115884830</v>
      </c>
      <c r="E420" s="778"/>
      <c r="F420" s="772">
        <v>2.5</v>
      </c>
      <c r="G420" s="33">
        <v>6</v>
      </c>
      <c r="H420" s="772">
        <v>15</v>
      </c>
      <c r="I420" s="772">
        <v>15.48</v>
      </c>
      <c r="J420" s="33">
        <v>48</v>
      </c>
      <c r="K420" s="33" t="s">
        <v>121</v>
      </c>
      <c r="L420" s="33"/>
      <c r="M420" s="34" t="s">
        <v>153</v>
      </c>
      <c r="N420" s="34"/>
      <c r="O420" s="33">
        <v>60</v>
      </c>
      <c r="P420" s="115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5"/>
      <c r="V420" s="35"/>
      <c r="W420" s="36" t="s">
        <v>69</v>
      </c>
      <c r="X420" s="773">
        <v>0</v>
      </c>
      <c r="Y420" s="774">
        <f t="shared" si="81"/>
        <v>0</v>
      </c>
      <c r="Z420" s="37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671</v>
      </c>
      <c r="B421" s="54" t="s">
        <v>673</v>
      </c>
      <c r="C421" s="32">
        <v>4301011867</v>
      </c>
      <c r="D421" s="777">
        <v>4680115884830</v>
      </c>
      <c r="E421" s="778"/>
      <c r="F421" s="772">
        <v>2.5</v>
      </c>
      <c r="G421" s="33">
        <v>6</v>
      </c>
      <c r="H421" s="772">
        <v>15</v>
      </c>
      <c r="I421" s="772">
        <v>15.48</v>
      </c>
      <c r="J421" s="33">
        <v>48</v>
      </c>
      <c r="K421" s="33" t="s">
        <v>121</v>
      </c>
      <c r="L421" s="33" t="s">
        <v>149</v>
      </c>
      <c r="M421" s="34" t="s">
        <v>68</v>
      </c>
      <c r="N421" s="34"/>
      <c r="O421" s="33">
        <v>60</v>
      </c>
      <c r="P421" s="11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5"/>
      <c r="V421" s="35"/>
      <c r="W421" s="36" t="s">
        <v>69</v>
      </c>
      <c r="X421" s="773">
        <v>0</v>
      </c>
      <c r="Y421" s="774">
        <f t="shared" si="81"/>
        <v>0</v>
      </c>
      <c r="Z421" s="37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675</v>
      </c>
      <c r="B422" s="54" t="s">
        <v>676</v>
      </c>
      <c r="C422" s="32">
        <v>4301011339</v>
      </c>
      <c r="D422" s="777">
        <v>4607091383997</v>
      </c>
      <c r="E422" s="778"/>
      <c r="F422" s="772">
        <v>2.5</v>
      </c>
      <c r="G422" s="33">
        <v>6</v>
      </c>
      <c r="H422" s="772">
        <v>15</v>
      </c>
      <c r="I422" s="772">
        <v>15.48</v>
      </c>
      <c r="J422" s="33">
        <v>48</v>
      </c>
      <c r="K422" s="33" t="s">
        <v>121</v>
      </c>
      <c r="L422" s="33"/>
      <c r="M422" s="34" t="s">
        <v>68</v>
      </c>
      <c r="N422" s="34"/>
      <c r="O422" s="33">
        <v>60</v>
      </c>
      <c r="P422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5"/>
      <c r="V422" s="35"/>
      <c r="W422" s="36" t="s">
        <v>69</v>
      </c>
      <c r="X422" s="773">
        <v>0</v>
      </c>
      <c r="Y422" s="774">
        <f t="shared" si="81"/>
        <v>0</v>
      </c>
      <c r="Z422" s="37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2">
        <v>4301011433</v>
      </c>
      <c r="D423" s="777">
        <v>4680115882638</v>
      </c>
      <c r="E423" s="778"/>
      <c r="F423" s="772">
        <v>0.4</v>
      </c>
      <c r="G423" s="33">
        <v>10</v>
      </c>
      <c r="H423" s="772">
        <v>4</v>
      </c>
      <c r="I423" s="772">
        <v>4.21</v>
      </c>
      <c r="J423" s="33">
        <v>132</v>
      </c>
      <c r="K423" s="33" t="s">
        <v>76</v>
      </c>
      <c r="L423" s="33"/>
      <c r="M423" s="34" t="s">
        <v>124</v>
      </c>
      <c r="N423" s="34"/>
      <c r="O423" s="33">
        <v>90</v>
      </c>
      <c r="P423" s="8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5"/>
      <c r="V423" s="35"/>
      <c r="W423" s="36" t="s">
        <v>69</v>
      </c>
      <c r="X423" s="773">
        <v>0</v>
      </c>
      <c r="Y423" s="774">
        <f t="shared" si="81"/>
        <v>0</v>
      </c>
      <c r="Z423" s="37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2">
        <v>4301011952</v>
      </c>
      <c r="D424" s="777">
        <v>4680115884922</v>
      </c>
      <c r="E424" s="778"/>
      <c r="F424" s="772">
        <v>0.5</v>
      </c>
      <c r="G424" s="33">
        <v>10</v>
      </c>
      <c r="H424" s="772">
        <v>5</v>
      </c>
      <c r="I424" s="772">
        <v>5.21</v>
      </c>
      <c r="J424" s="33">
        <v>132</v>
      </c>
      <c r="K424" s="33" t="s">
        <v>76</v>
      </c>
      <c r="L424" s="33"/>
      <c r="M424" s="34" t="s">
        <v>68</v>
      </c>
      <c r="N424" s="34"/>
      <c r="O424" s="33">
        <v>60</v>
      </c>
      <c r="P424" s="9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5"/>
      <c r="V424" s="35"/>
      <c r="W424" s="36" t="s">
        <v>69</v>
      </c>
      <c r="X424" s="773">
        <v>0</v>
      </c>
      <c r="Y424" s="774">
        <f t="shared" si="81"/>
        <v>0</v>
      </c>
      <c r="Z424" s="37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2">
        <v>4301011866</v>
      </c>
      <c r="D425" s="777">
        <v>4680115884878</v>
      </c>
      <c r="E425" s="778"/>
      <c r="F425" s="772">
        <v>0.5</v>
      </c>
      <c r="G425" s="33">
        <v>10</v>
      </c>
      <c r="H425" s="772">
        <v>5</v>
      </c>
      <c r="I425" s="772">
        <v>5.21</v>
      </c>
      <c r="J425" s="33">
        <v>132</v>
      </c>
      <c r="K425" s="33" t="s">
        <v>76</v>
      </c>
      <c r="L425" s="33"/>
      <c r="M425" s="34" t="s">
        <v>68</v>
      </c>
      <c r="N425" s="34"/>
      <c r="O425" s="33">
        <v>60</v>
      </c>
      <c r="P425" s="9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5"/>
      <c r="V425" s="35"/>
      <c r="W425" s="36" t="s">
        <v>69</v>
      </c>
      <c r="X425" s="773">
        <v>0</v>
      </c>
      <c r="Y425" s="774">
        <f t="shared" si="81"/>
        <v>0</v>
      </c>
      <c r="Z425" s="37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686</v>
      </c>
      <c r="B426" s="54" t="s">
        <v>687</v>
      </c>
      <c r="C426" s="32">
        <v>4301011868</v>
      </c>
      <c r="D426" s="777">
        <v>4680115884861</v>
      </c>
      <c r="E426" s="778"/>
      <c r="F426" s="772">
        <v>0.5</v>
      </c>
      <c r="G426" s="33">
        <v>10</v>
      </c>
      <c r="H426" s="772">
        <v>5</v>
      </c>
      <c r="I426" s="772">
        <v>5.21</v>
      </c>
      <c r="J426" s="33">
        <v>132</v>
      </c>
      <c r="K426" s="33" t="s">
        <v>76</v>
      </c>
      <c r="L426" s="33"/>
      <c r="M426" s="34" t="s">
        <v>68</v>
      </c>
      <c r="N426" s="34"/>
      <c r="O426" s="33">
        <v>60</v>
      </c>
      <c r="P426" s="88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5"/>
      <c r="V426" s="35"/>
      <c r="W426" s="36" t="s">
        <v>69</v>
      </c>
      <c r="X426" s="773">
        <v>0</v>
      </c>
      <c r="Y426" s="774">
        <f t="shared" si="81"/>
        <v>0</v>
      </c>
      <c r="Z426" s="37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8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1.3661299999999998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8" t="s">
        <v>69</v>
      </c>
      <c r="X428" s="775">
        <f>IFERROR(SUM(X416:X426),"0")</f>
        <v>1000</v>
      </c>
      <c r="Y428" s="775">
        <f>IFERROR(SUM(Y416:Y426),"0")</f>
        <v>1005</v>
      </c>
      <c r="Z428" s="38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hidden="1" customHeight="1" x14ac:dyDescent="0.25">
      <c r="A430" s="54" t="s">
        <v>688</v>
      </c>
      <c r="B430" s="54" t="s">
        <v>689</v>
      </c>
      <c r="C430" s="32">
        <v>4301020178</v>
      </c>
      <c r="D430" s="777">
        <v>4607091383980</v>
      </c>
      <c r="E430" s="778"/>
      <c r="F430" s="772">
        <v>2.5</v>
      </c>
      <c r="G430" s="33">
        <v>6</v>
      </c>
      <c r="H430" s="772">
        <v>15</v>
      </c>
      <c r="I430" s="772">
        <v>15.48</v>
      </c>
      <c r="J430" s="33">
        <v>48</v>
      </c>
      <c r="K430" s="33" t="s">
        <v>121</v>
      </c>
      <c r="L430" s="33" t="s">
        <v>149</v>
      </c>
      <c r="M430" s="34" t="s">
        <v>124</v>
      </c>
      <c r="N430" s="34"/>
      <c r="O430" s="33">
        <v>50</v>
      </c>
      <c r="P430" s="11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5"/>
      <c r="V430" s="35"/>
      <c r="W430" s="36" t="s">
        <v>69</v>
      </c>
      <c r="X430" s="773">
        <v>0</v>
      </c>
      <c r="Y430" s="774">
        <f>IFERROR(IF(X430="",0,CEILING((X430/$H430),1)*$H430),"")</f>
        <v>0</v>
      </c>
      <c r="Z430" s="37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2">
        <v>4301020179</v>
      </c>
      <c r="D431" s="777">
        <v>4607091384178</v>
      </c>
      <c r="E431" s="778"/>
      <c r="F431" s="772">
        <v>0.4</v>
      </c>
      <c r="G431" s="33">
        <v>10</v>
      </c>
      <c r="H431" s="772">
        <v>4</v>
      </c>
      <c r="I431" s="772">
        <v>4.21</v>
      </c>
      <c r="J431" s="33">
        <v>132</v>
      </c>
      <c r="K431" s="33" t="s">
        <v>76</v>
      </c>
      <c r="L431" s="33"/>
      <c r="M431" s="34" t="s">
        <v>124</v>
      </c>
      <c r="N431" s="34"/>
      <c r="O431" s="33">
        <v>50</v>
      </c>
      <c r="P431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5"/>
      <c r="V431" s="35"/>
      <c r="W431" s="36" t="s">
        <v>69</v>
      </c>
      <c r="X431" s="773">
        <v>10</v>
      </c>
      <c r="Y431" s="774">
        <f>IFERROR(IF(X431="",0,CEILING((X431/$H431),1)*$H431),"")</f>
        <v>12</v>
      </c>
      <c r="Z431" s="37">
        <f>IFERROR(IF(Y431=0,"",ROUNDUP(Y431/H431,0)*0.00902),"")</f>
        <v>2.7060000000000001E-2</v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10.525</v>
      </c>
      <c r="BN431" s="64">
        <f>IFERROR(Y431*I431/H431,"0")</f>
        <v>12.629999999999999</v>
      </c>
      <c r="BO431" s="64">
        <f>IFERROR(1/J431*(X431/H431),"0")</f>
        <v>1.893939393939394E-2</v>
      </c>
      <c r="BP431" s="64">
        <f>IFERROR(1/J431*(Y431/H431),"0")</f>
        <v>2.2727272727272728E-2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8" t="s">
        <v>72</v>
      </c>
      <c r="X432" s="775">
        <f>IFERROR(X430/H430,"0")+IFERROR(X431/H431,"0")</f>
        <v>2.5</v>
      </c>
      <c r="Y432" s="775">
        <f>IFERROR(Y430/H430,"0")+IFERROR(Y431/H431,"0")</f>
        <v>3</v>
      </c>
      <c r="Z432" s="775">
        <f>IFERROR(IF(Z430="",0,Z430),"0")+IFERROR(IF(Z431="",0,Z431),"0")</f>
        <v>2.7060000000000001E-2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8" t="s">
        <v>69</v>
      </c>
      <c r="X433" s="775">
        <f>IFERROR(SUM(X430:X431),"0")</f>
        <v>10</v>
      </c>
      <c r="Y433" s="775">
        <f>IFERROR(SUM(Y430:Y431),"0")</f>
        <v>12</v>
      </c>
      <c r="Z433" s="38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customHeight="1" x14ac:dyDescent="0.25">
      <c r="A435" s="54" t="s">
        <v>693</v>
      </c>
      <c r="B435" s="54" t="s">
        <v>694</v>
      </c>
      <c r="C435" s="32">
        <v>4301051903</v>
      </c>
      <c r="D435" s="777">
        <v>4607091383928</v>
      </c>
      <c r="E435" s="778"/>
      <c r="F435" s="772">
        <v>1.5</v>
      </c>
      <c r="G435" s="33">
        <v>6</v>
      </c>
      <c r="H435" s="772">
        <v>9</v>
      </c>
      <c r="I435" s="772">
        <v>9.57</v>
      </c>
      <c r="J435" s="33">
        <v>56</v>
      </c>
      <c r="K435" s="33" t="s">
        <v>121</v>
      </c>
      <c r="L435" s="33"/>
      <c r="M435" s="34" t="s">
        <v>80</v>
      </c>
      <c r="N435" s="34"/>
      <c r="O435" s="33">
        <v>40</v>
      </c>
      <c r="P435" s="1177" t="s">
        <v>695</v>
      </c>
      <c r="Q435" s="780"/>
      <c r="R435" s="780"/>
      <c r="S435" s="780"/>
      <c r="T435" s="781"/>
      <c r="U435" s="35"/>
      <c r="V435" s="35"/>
      <c r="W435" s="36" t="s">
        <v>69</v>
      </c>
      <c r="X435" s="773">
        <v>1850</v>
      </c>
      <c r="Y435" s="774">
        <f>IFERROR(IF(X435="",0,CEILING((X435/$H435),1)*$H435),"")</f>
        <v>1854</v>
      </c>
      <c r="Z435" s="37">
        <f>IFERROR(IF(Y435=0,"",ROUNDUP(Y435/H435,0)*0.02175),"")</f>
        <v>4.4804999999999993</v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1967.1666666666667</v>
      </c>
      <c r="BN435" s="64">
        <f>IFERROR(Y435*I435/H435,"0")</f>
        <v>1971.4199999999998</v>
      </c>
      <c r="BO435" s="64">
        <f>IFERROR(1/J435*(X435/H435),"0")</f>
        <v>3.67063492063492</v>
      </c>
      <c r="BP435" s="64">
        <f>IFERROR(1/J435*(Y435/H435),"0")</f>
        <v>3.6785714285714284</v>
      </c>
    </row>
    <row r="436" spans="1:68" ht="27" hidden="1" customHeight="1" x14ac:dyDescent="0.25">
      <c r="A436" s="54" t="s">
        <v>697</v>
      </c>
      <c r="B436" s="54" t="s">
        <v>698</v>
      </c>
      <c r="C436" s="32">
        <v>4301051897</v>
      </c>
      <c r="D436" s="777">
        <v>4607091384260</v>
      </c>
      <c r="E436" s="778"/>
      <c r="F436" s="772">
        <v>1.5</v>
      </c>
      <c r="G436" s="33">
        <v>6</v>
      </c>
      <c r="H436" s="772">
        <v>9</v>
      </c>
      <c r="I436" s="772">
        <v>9.5640000000000001</v>
      </c>
      <c r="J436" s="33">
        <v>56</v>
      </c>
      <c r="K436" s="33" t="s">
        <v>121</v>
      </c>
      <c r="L436" s="33"/>
      <c r="M436" s="34" t="s">
        <v>80</v>
      </c>
      <c r="N436" s="34"/>
      <c r="O436" s="33">
        <v>40</v>
      </c>
      <c r="P436" s="1195" t="s">
        <v>699</v>
      </c>
      <c r="Q436" s="780"/>
      <c r="R436" s="780"/>
      <c r="S436" s="780"/>
      <c r="T436" s="781"/>
      <c r="U436" s="35"/>
      <c r="V436" s="35"/>
      <c r="W436" s="36" t="s">
        <v>69</v>
      </c>
      <c r="X436" s="773">
        <v>0</v>
      </c>
      <c r="Y436" s="774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8" t="s">
        <v>72</v>
      </c>
      <c r="X437" s="775">
        <f>IFERROR(X435/H435,"0")+IFERROR(X436/H436,"0")</f>
        <v>205.55555555555554</v>
      </c>
      <c r="Y437" s="775">
        <f>IFERROR(Y435/H435,"0")+IFERROR(Y436/H436,"0")</f>
        <v>206</v>
      </c>
      <c r="Z437" s="775">
        <f>IFERROR(IF(Z435="",0,Z435),"0")+IFERROR(IF(Z436="",0,Z436),"0")</f>
        <v>4.4804999999999993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8" t="s">
        <v>69</v>
      </c>
      <c r="X438" s="775">
        <f>IFERROR(SUM(X435:X436),"0")</f>
        <v>1850</v>
      </c>
      <c r="Y438" s="775">
        <f>IFERROR(SUM(Y435:Y436),"0")</f>
        <v>1854</v>
      </c>
      <c r="Z438" s="38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customHeight="1" x14ac:dyDescent="0.25">
      <c r="A440" s="54" t="s">
        <v>701</v>
      </c>
      <c r="B440" s="54" t="s">
        <v>702</v>
      </c>
      <c r="C440" s="32">
        <v>4301060439</v>
      </c>
      <c r="D440" s="777">
        <v>4607091384673</v>
      </c>
      <c r="E440" s="778"/>
      <c r="F440" s="772">
        <v>1.5</v>
      </c>
      <c r="G440" s="33">
        <v>6</v>
      </c>
      <c r="H440" s="772">
        <v>9</v>
      </c>
      <c r="I440" s="772">
        <v>9.5640000000000001</v>
      </c>
      <c r="J440" s="33">
        <v>56</v>
      </c>
      <c r="K440" s="33" t="s">
        <v>121</v>
      </c>
      <c r="L440" s="33"/>
      <c r="M440" s="34" t="s">
        <v>80</v>
      </c>
      <c r="N440" s="34"/>
      <c r="O440" s="33">
        <v>30</v>
      </c>
      <c r="P440" s="1014" t="s">
        <v>703</v>
      </c>
      <c r="Q440" s="780"/>
      <c r="R440" s="780"/>
      <c r="S440" s="780"/>
      <c r="T440" s="781"/>
      <c r="U440" s="35"/>
      <c r="V440" s="35"/>
      <c r="W440" s="36" t="s">
        <v>69</v>
      </c>
      <c r="X440" s="773">
        <v>410</v>
      </c>
      <c r="Y440" s="774">
        <f>IFERROR(IF(X440="",0,CEILING((X440/$H440),1)*$H440),"")</f>
        <v>414</v>
      </c>
      <c r="Z440" s="37">
        <f>IFERROR(IF(Y440=0,"",ROUNDUP(Y440/H440,0)*0.02175),"")</f>
        <v>1.0004999999999999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435.69333333333338</v>
      </c>
      <c r="BN440" s="64">
        <f>IFERROR(Y440*I440/H440,"0")</f>
        <v>439.94400000000002</v>
      </c>
      <c r="BO440" s="64">
        <f>IFERROR(1/J440*(X440/H440),"0")</f>
        <v>0.81349206349206349</v>
      </c>
      <c r="BP440" s="64">
        <f>IFERROR(1/J440*(Y440/H440),"0")</f>
        <v>0.8214285714285714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8" t="s">
        <v>72</v>
      </c>
      <c r="X441" s="775">
        <f>IFERROR(X440/H440,"0")</f>
        <v>45.555555555555557</v>
      </c>
      <c r="Y441" s="775">
        <f>IFERROR(Y440/H440,"0")</f>
        <v>46</v>
      </c>
      <c r="Z441" s="775">
        <f>IFERROR(IF(Z440="",0,Z440),"0")</f>
        <v>1.0004999999999999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8" t="s">
        <v>69</v>
      </c>
      <c r="X442" s="775">
        <f>IFERROR(SUM(X440:X440),"0")</f>
        <v>410</v>
      </c>
      <c r="Y442" s="775">
        <f>IFERROR(SUM(Y440:Y440),"0")</f>
        <v>414</v>
      </c>
      <c r="Z442" s="38"/>
      <c r="AA442" s="776"/>
      <c r="AB442" s="776"/>
      <c r="AC442" s="776"/>
    </row>
    <row r="443" spans="1:68" ht="16.5" hidden="1" customHeight="1" x14ac:dyDescent="0.25">
      <c r="A443" s="804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hidden="1" customHeight="1" x14ac:dyDescent="0.25">
      <c r="A445" s="54" t="s">
        <v>706</v>
      </c>
      <c r="B445" s="54" t="s">
        <v>707</v>
      </c>
      <c r="C445" s="32">
        <v>4301011483</v>
      </c>
      <c r="D445" s="777">
        <v>4680115881907</v>
      </c>
      <c r="E445" s="778"/>
      <c r="F445" s="772">
        <v>1.8</v>
      </c>
      <c r="G445" s="33">
        <v>6</v>
      </c>
      <c r="H445" s="772">
        <v>10.8</v>
      </c>
      <c r="I445" s="772">
        <v>11.28</v>
      </c>
      <c r="J445" s="33">
        <v>56</v>
      </c>
      <c r="K445" s="33" t="s">
        <v>121</v>
      </c>
      <c r="L445" s="33"/>
      <c r="M445" s="34" t="s">
        <v>68</v>
      </c>
      <c r="N445" s="34"/>
      <c r="O445" s="33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5"/>
      <c r="V445" s="35"/>
      <c r="W445" s="36" t="s">
        <v>69</v>
      </c>
      <c r="X445" s="773">
        <v>0</v>
      </c>
      <c r="Y445" s="774">
        <f t="shared" ref="Y445:Y452" si="86">IFERROR(IF(X445="",0,CEILING((X445/$H445),1)*$H445),"")</f>
        <v>0</v>
      </c>
      <c r="Z445" s="37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2">
        <v>4301011873</v>
      </c>
      <c r="D446" s="777">
        <v>4680115881907</v>
      </c>
      <c r="E446" s="778"/>
      <c r="F446" s="772">
        <v>1.8</v>
      </c>
      <c r="G446" s="33">
        <v>6</v>
      </c>
      <c r="H446" s="772">
        <v>10.8</v>
      </c>
      <c r="I446" s="772">
        <v>11.28</v>
      </c>
      <c r="J446" s="33">
        <v>56</v>
      </c>
      <c r="K446" s="33" t="s">
        <v>121</v>
      </c>
      <c r="L446" s="33"/>
      <c r="M446" s="34" t="s">
        <v>68</v>
      </c>
      <c r="N446" s="34"/>
      <c r="O446" s="33">
        <v>60</v>
      </c>
      <c r="P446" s="101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5"/>
      <c r="V446" s="35"/>
      <c r="W446" s="36" t="s">
        <v>69</v>
      </c>
      <c r="X446" s="773">
        <v>0</v>
      </c>
      <c r="Y446" s="774">
        <f t="shared" si="86"/>
        <v>0</v>
      </c>
      <c r="Z446" s="37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2">
        <v>4301011655</v>
      </c>
      <c r="D447" s="777">
        <v>4680115883925</v>
      </c>
      <c r="E447" s="778"/>
      <c r="F447" s="772">
        <v>2.5</v>
      </c>
      <c r="G447" s="33">
        <v>6</v>
      </c>
      <c r="H447" s="772">
        <v>15</v>
      </c>
      <c r="I447" s="772">
        <v>15.48</v>
      </c>
      <c r="J447" s="33">
        <v>48</v>
      </c>
      <c r="K447" s="33" t="s">
        <v>121</v>
      </c>
      <c r="L447" s="33"/>
      <c r="M447" s="34" t="s">
        <v>68</v>
      </c>
      <c r="N447" s="34"/>
      <c r="O447" s="33">
        <v>60</v>
      </c>
      <c r="P447" s="12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5"/>
      <c r="V447" s="35"/>
      <c r="W447" s="36" t="s">
        <v>69</v>
      </c>
      <c r="X447" s="773">
        <v>0</v>
      </c>
      <c r="Y447" s="774">
        <f t="shared" si="86"/>
        <v>0</v>
      </c>
      <c r="Z447" s="37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2">
        <v>4301011872</v>
      </c>
      <c r="D448" s="777">
        <v>4680115883925</v>
      </c>
      <c r="E448" s="778"/>
      <c r="F448" s="772">
        <v>2.5</v>
      </c>
      <c r="G448" s="33">
        <v>6</v>
      </c>
      <c r="H448" s="772">
        <v>15</v>
      </c>
      <c r="I448" s="772">
        <v>15.48</v>
      </c>
      <c r="J448" s="33">
        <v>48</v>
      </c>
      <c r="K448" s="33" t="s">
        <v>121</v>
      </c>
      <c r="L448" s="33"/>
      <c r="M448" s="34" t="s">
        <v>68</v>
      </c>
      <c r="N448" s="34"/>
      <c r="O448" s="33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5"/>
      <c r="V448" s="35"/>
      <c r="W448" s="36" t="s">
        <v>69</v>
      </c>
      <c r="X448" s="773">
        <v>0</v>
      </c>
      <c r="Y448" s="774">
        <f t="shared" si="86"/>
        <v>0</v>
      </c>
      <c r="Z448" s="37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2">
        <v>4301011874</v>
      </c>
      <c r="D449" s="777">
        <v>4680115884892</v>
      </c>
      <c r="E449" s="778"/>
      <c r="F449" s="772">
        <v>1.8</v>
      </c>
      <c r="G449" s="33">
        <v>6</v>
      </c>
      <c r="H449" s="772">
        <v>10.8</v>
      </c>
      <c r="I449" s="772">
        <v>11.28</v>
      </c>
      <c r="J449" s="33">
        <v>56</v>
      </c>
      <c r="K449" s="33" t="s">
        <v>121</v>
      </c>
      <c r="L449" s="33"/>
      <c r="M449" s="34" t="s">
        <v>68</v>
      </c>
      <c r="N449" s="34"/>
      <c r="O449" s="33">
        <v>60</v>
      </c>
      <c r="P449" s="12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5"/>
      <c r="V449" s="35"/>
      <c r="W449" s="36" t="s">
        <v>69</v>
      </c>
      <c r="X449" s="773">
        <v>0</v>
      </c>
      <c r="Y449" s="774">
        <f t="shared" si="86"/>
        <v>0</v>
      </c>
      <c r="Z449" s="37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2">
        <v>4301011312</v>
      </c>
      <c r="D450" s="777">
        <v>4607091384192</v>
      </c>
      <c r="E450" s="778"/>
      <c r="F450" s="772">
        <v>1.8</v>
      </c>
      <c r="G450" s="33">
        <v>6</v>
      </c>
      <c r="H450" s="772">
        <v>10.8</v>
      </c>
      <c r="I450" s="772">
        <v>11.28</v>
      </c>
      <c r="J450" s="33">
        <v>56</v>
      </c>
      <c r="K450" s="33" t="s">
        <v>121</v>
      </c>
      <c r="L450" s="33"/>
      <c r="M450" s="34" t="s">
        <v>124</v>
      </c>
      <c r="N450" s="34"/>
      <c r="O450" s="33">
        <v>60</v>
      </c>
      <c r="P450" s="9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5"/>
      <c r="V450" s="35"/>
      <c r="W450" s="36" t="s">
        <v>69</v>
      </c>
      <c r="X450" s="773">
        <v>0</v>
      </c>
      <c r="Y450" s="774">
        <f t="shared" si="86"/>
        <v>0</v>
      </c>
      <c r="Z450" s="37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2">
        <v>4301011875</v>
      </c>
      <c r="D451" s="777">
        <v>4680115884885</v>
      </c>
      <c r="E451" s="778"/>
      <c r="F451" s="772">
        <v>0.8</v>
      </c>
      <c r="G451" s="33">
        <v>15</v>
      </c>
      <c r="H451" s="772">
        <v>12</v>
      </c>
      <c r="I451" s="772">
        <v>12.48</v>
      </c>
      <c r="J451" s="33">
        <v>56</v>
      </c>
      <c r="K451" s="33" t="s">
        <v>121</v>
      </c>
      <c r="L451" s="33"/>
      <c r="M451" s="34" t="s">
        <v>68</v>
      </c>
      <c r="N451" s="34"/>
      <c r="O451" s="33">
        <v>60</v>
      </c>
      <c r="P451" s="9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5"/>
      <c r="V451" s="35"/>
      <c r="W451" s="36" t="s">
        <v>69</v>
      </c>
      <c r="X451" s="773">
        <v>0</v>
      </c>
      <c r="Y451" s="774">
        <f t="shared" si="86"/>
        <v>0</v>
      </c>
      <c r="Z451" s="37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2">
        <v>4301011871</v>
      </c>
      <c r="D452" s="777">
        <v>4680115884908</v>
      </c>
      <c r="E452" s="778"/>
      <c r="F452" s="772">
        <v>0.4</v>
      </c>
      <c r="G452" s="33">
        <v>10</v>
      </c>
      <c r="H452" s="772">
        <v>4</v>
      </c>
      <c r="I452" s="772">
        <v>4.21</v>
      </c>
      <c r="J452" s="33">
        <v>132</v>
      </c>
      <c r="K452" s="33" t="s">
        <v>76</v>
      </c>
      <c r="L452" s="33"/>
      <c r="M452" s="34" t="s">
        <v>68</v>
      </c>
      <c r="N452" s="34"/>
      <c r="O452" s="33">
        <v>60</v>
      </c>
      <c r="P452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5"/>
      <c r="V452" s="35"/>
      <c r="W452" s="36" t="s">
        <v>69</v>
      </c>
      <c r="X452" s="773">
        <v>0</v>
      </c>
      <c r="Y452" s="774">
        <f t="shared" si="86"/>
        <v>0</v>
      </c>
      <c r="Z452" s="37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8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8" t="s">
        <v>69</v>
      </c>
      <c r="X454" s="775">
        <f>IFERROR(SUM(X445:X452),"0")</f>
        <v>0</v>
      </c>
      <c r="Y454" s="775">
        <f>IFERROR(SUM(Y445:Y452),"0")</f>
        <v>0</v>
      </c>
      <c r="Z454" s="38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customHeight="1" x14ac:dyDescent="0.25">
      <c r="A456" s="54" t="s">
        <v>724</v>
      </c>
      <c r="B456" s="54" t="s">
        <v>725</v>
      </c>
      <c r="C456" s="32">
        <v>4301031303</v>
      </c>
      <c r="D456" s="777">
        <v>4607091384802</v>
      </c>
      <c r="E456" s="778"/>
      <c r="F456" s="772">
        <v>0.73</v>
      </c>
      <c r="G456" s="33">
        <v>6</v>
      </c>
      <c r="H456" s="772">
        <v>4.38</v>
      </c>
      <c r="I456" s="772">
        <v>4.6399999999999997</v>
      </c>
      <c r="J456" s="33">
        <v>156</v>
      </c>
      <c r="K456" s="33" t="s">
        <v>76</v>
      </c>
      <c r="L456" s="33"/>
      <c r="M456" s="34" t="s">
        <v>68</v>
      </c>
      <c r="N456" s="34"/>
      <c r="O456" s="33">
        <v>35</v>
      </c>
      <c r="P456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5"/>
      <c r="V456" s="35"/>
      <c r="W456" s="36" t="s">
        <v>69</v>
      </c>
      <c r="X456" s="773">
        <v>290</v>
      </c>
      <c r="Y456" s="774">
        <f>IFERROR(IF(X456="",0,CEILING((X456/$H456),1)*$H456),"")</f>
        <v>293.45999999999998</v>
      </c>
      <c r="Z456" s="37">
        <f>IFERROR(IF(Y456=0,"",ROUNDUP(Y456/H456,0)*0.00753),"")</f>
        <v>0.50451000000000001</v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307.21461187214612</v>
      </c>
      <c r="BN456" s="64">
        <f>IFERROR(Y456*I456/H456,"0")</f>
        <v>310.88</v>
      </c>
      <c r="BO456" s="64">
        <f>IFERROR(1/J456*(X456/H456),"0")</f>
        <v>0.42442336962884908</v>
      </c>
      <c r="BP456" s="64">
        <f>IFERROR(1/J456*(Y456/H456),"0")</f>
        <v>0.42948717948717946</v>
      </c>
    </row>
    <row r="457" spans="1:68" ht="27" hidden="1" customHeight="1" x14ac:dyDescent="0.25">
      <c r="A457" s="54" t="s">
        <v>727</v>
      </c>
      <c r="B457" s="54" t="s">
        <v>728</v>
      </c>
      <c r="C457" s="32">
        <v>4301031304</v>
      </c>
      <c r="D457" s="777">
        <v>4607091384826</v>
      </c>
      <c r="E457" s="778"/>
      <c r="F457" s="772">
        <v>0.35</v>
      </c>
      <c r="G457" s="33">
        <v>8</v>
      </c>
      <c r="H457" s="772">
        <v>2.8</v>
      </c>
      <c r="I457" s="772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5"/>
      <c r="V457" s="35"/>
      <c r="W457" s="36" t="s">
        <v>69</v>
      </c>
      <c r="X457" s="773">
        <v>0</v>
      </c>
      <c r="Y457" s="774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8" t="s">
        <v>72</v>
      </c>
      <c r="X458" s="775">
        <f>IFERROR(X456/H456,"0")+IFERROR(X457/H457,"0")</f>
        <v>66.210045662100455</v>
      </c>
      <c r="Y458" s="775">
        <f>IFERROR(Y456/H456,"0")+IFERROR(Y457/H457,"0")</f>
        <v>67</v>
      </c>
      <c r="Z458" s="775">
        <f>IFERROR(IF(Z456="",0,Z456),"0")+IFERROR(IF(Z457="",0,Z457),"0")</f>
        <v>0.50451000000000001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8" t="s">
        <v>69</v>
      </c>
      <c r="X459" s="775">
        <f>IFERROR(SUM(X456:X457),"0")</f>
        <v>290</v>
      </c>
      <c r="Y459" s="775">
        <f>IFERROR(SUM(Y456:Y457),"0")</f>
        <v>293.45999999999998</v>
      </c>
      <c r="Z459" s="38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customHeight="1" x14ac:dyDescent="0.25">
      <c r="A461" s="54" t="s">
        <v>729</v>
      </c>
      <c r="B461" s="54" t="s">
        <v>730</v>
      </c>
      <c r="C461" s="32">
        <v>4301051899</v>
      </c>
      <c r="D461" s="777">
        <v>4607091384246</v>
      </c>
      <c r="E461" s="778"/>
      <c r="F461" s="772">
        <v>1.5</v>
      </c>
      <c r="G461" s="33">
        <v>6</v>
      </c>
      <c r="H461" s="772">
        <v>9</v>
      </c>
      <c r="I461" s="772">
        <v>9.5640000000000001</v>
      </c>
      <c r="J461" s="33">
        <v>56</v>
      </c>
      <c r="K461" s="33" t="s">
        <v>121</v>
      </c>
      <c r="L461" s="33"/>
      <c r="M461" s="34" t="s">
        <v>80</v>
      </c>
      <c r="N461" s="34"/>
      <c r="O461" s="33">
        <v>40</v>
      </c>
      <c r="P461" s="1089" t="s">
        <v>731</v>
      </c>
      <c r="Q461" s="780"/>
      <c r="R461" s="780"/>
      <c r="S461" s="780"/>
      <c r="T461" s="781"/>
      <c r="U461" s="35"/>
      <c r="V461" s="35"/>
      <c r="W461" s="36" t="s">
        <v>69</v>
      </c>
      <c r="X461" s="773">
        <v>80</v>
      </c>
      <c r="Y461" s="774">
        <f>IFERROR(IF(X461="",0,CEILING((X461/$H461),1)*$H461),"")</f>
        <v>81</v>
      </c>
      <c r="Z461" s="37">
        <f>IFERROR(IF(Y461=0,"",ROUNDUP(Y461/H461,0)*0.02175),"")</f>
        <v>0.19574999999999998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85.013333333333335</v>
      </c>
      <c r="BN461" s="64">
        <f>IFERROR(Y461*I461/H461,"0")</f>
        <v>86.075999999999993</v>
      </c>
      <c r="BO461" s="64">
        <f>IFERROR(1/J461*(X461/H461),"0")</f>
        <v>0.15873015873015872</v>
      </c>
      <c r="BP461" s="64">
        <f>IFERROR(1/J461*(Y461/H461),"0")</f>
        <v>0.1607142857142857</v>
      </c>
    </row>
    <row r="462" spans="1:68" ht="37.5" hidden="1" customHeight="1" x14ac:dyDescent="0.25">
      <c r="A462" s="54" t="s">
        <v>733</v>
      </c>
      <c r="B462" s="54" t="s">
        <v>734</v>
      </c>
      <c r="C462" s="32">
        <v>4301051901</v>
      </c>
      <c r="D462" s="777">
        <v>4680115881976</v>
      </c>
      <c r="E462" s="778"/>
      <c r="F462" s="772">
        <v>1.5</v>
      </c>
      <c r="G462" s="33">
        <v>6</v>
      </c>
      <c r="H462" s="772">
        <v>9</v>
      </c>
      <c r="I462" s="772">
        <v>9.48</v>
      </c>
      <c r="J462" s="33">
        <v>56</v>
      </c>
      <c r="K462" s="33" t="s">
        <v>121</v>
      </c>
      <c r="L462" s="33"/>
      <c r="M462" s="34" t="s">
        <v>80</v>
      </c>
      <c r="N462" s="34"/>
      <c r="O462" s="33">
        <v>40</v>
      </c>
      <c r="P462" s="1054" t="s">
        <v>735</v>
      </c>
      <c r="Q462" s="780"/>
      <c r="R462" s="780"/>
      <c r="S462" s="780"/>
      <c r="T462" s="781"/>
      <c r="U462" s="35"/>
      <c r="V462" s="35"/>
      <c r="W462" s="36" t="s">
        <v>69</v>
      </c>
      <c r="X462" s="773">
        <v>0</v>
      </c>
      <c r="Y462" s="774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737</v>
      </c>
      <c r="B463" s="54" t="s">
        <v>738</v>
      </c>
      <c r="C463" s="32">
        <v>4301051634</v>
      </c>
      <c r="D463" s="777">
        <v>4607091384253</v>
      </c>
      <c r="E463" s="778"/>
      <c r="F463" s="772">
        <v>0.4</v>
      </c>
      <c r="G463" s="33">
        <v>6</v>
      </c>
      <c r="H463" s="772">
        <v>2.4</v>
      </c>
      <c r="I463" s="772">
        <v>2.6840000000000002</v>
      </c>
      <c r="J463" s="33">
        <v>156</v>
      </c>
      <c r="K463" s="33" t="s">
        <v>76</v>
      </c>
      <c r="L463" s="33"/>
      <c r="M463" s="34" t="s">
        <v>68</v>
      </c>
      <c r="N463" s="34"/>
      <c r="O463" s="33">
        <v>40</v>
      </c>
      <c r="P463" s="112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5"/>
      <c r="V463" s="35"/>
      <c r="W463" s="36" t="s">
        <v>69</v>
      </c>
      <c r="X463" s="773">
        <v>0</v>
      </c>
      <c r="Y463" s="774">
        <f>IFERROR(IF(X463="",0,CEILING((X463/$H463),1)*$H463),"")</f>
        <v>0</v>
      </c>
      <c r="Z463" s="37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737</v>
      </c>
      <c r="B464" s="54" t="s">
        <v>740</v>
      </c>
      <c r="C464" s="32">
        <v>4301051297</v>
      </c>
      <c r="D464" s="777">
        <v>4607091384253</v>
      </c>
      <c r="E464" s="778"/>
      <c r="F464" s="772">
        <v>0.4</v>
      </c>
      <c r="G464" s="33">
        <v>6</v>
      </c>
      <c r="H464" s="772">
        <v>2.4</v>
      </c>
      <c r="I464" s="772">
        <v>2.6840000000000002</v>
      </c>
      <c r="J464" s="33">
        <v>156</v>
      </c>
      <c r="K464" s="33" t="s">
        <v>76</v>
      </c>
      <c r="L464" s="33"/>
      <c r="M464" s="34" t="s">
        <v>68</v>
      </c>
      <c r="N464" s="34"/>
      <c r="O464" s="33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5"/>
      <c r="V464" s="35"/>
      <c r="W464" s="36" t="s">
        <v>69</v>
      </c>
      <c r="X464" s="773">
        <v>0</v>
      </c>
      <c r="Y464" s="774">
        <f>IFERROR(IF(X464="",0,CEILING((X464/$H464),1)*$H464),"")</f>
        <v>0</v>
      </c>
      <c r="Z464" s="37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2">
        <v>4301051444</v>
      </c>
      <c r="D465" s="777">
        <v>4680115881969</v>
      </c>
      <c r="E465" s="778"/>
      <c r="F465" s="772">
        <v>0.4</v>
      </c>
      <c r="G465" s="33">
        <v>6</v>
      </c>
      <c r="H465" s="772">
        <v>2.4</v>
      </c>
      <c r="I465" s="772">
        <v>2.6</v>
      </c>
      <c r="J465" s="33">
        <v>156</v>
      </c>
      <c r="K465" s="33" t="s">
        <v>76</v>
      </c>
      <c r="L465" s="33"/>
      <c r="M465" s="34" t="s">
        <v>68</v>
      </c>
      <c r="N465" s="34"/>
      <c r="O465" s="33">
        <v>40</v>
      </c>
      <c r="P465" s="11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5"/>
      <c r="V465" s="35"/>
      <c r="W465" s="36" t="s">
        <v>69</v>
      </c>
      <c r="X465" s="773">
        <v>0</v>
      </c>
      <c r="Y465" s="774">
        <f>IFERROR(IF(X465="",0,CEILING((X465/$H465),1)*$H465),"")</f>
        <v>0</v>
      </c>
      <c r="Z465" s="37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8" t="s">
        <v>72</v>
      </c>
      <c r="X466" s="775">
        <f>IFERROR(X461/H461,"0")+IFERROR(X462/H462,"0")+IFERROR(X463/H463,"0")+IFERROR(X464/H464,"0")+IFERROR(X465/H465,"0")</f>
        <v>8.8888888888888893</v>
      </c>
      <c r="Y466" s="775">
        <f>IFERROR(Y461/H461,"0")+IFERROR(Y462/H462,"0")+IFERROR(Y463/H463,"0")+IFERROR(Y464/H464,"0")+IFERROR(Y465/H465,"0")</f>
        <v>9</v>
      </c>
      <c r="Z466" s="775">
        <f>IFERROR(IF(Z461="",0,Z461),"0")+IFERROR(IF(Z462="",0,Z462),"0")+IFERROR(IF(Z463="",0,Z463),"0")+IFERROR(IF(Z464="",0,Z464),"0")+IFERROR(IF(Z465="",0,Z465),"0")</f>
        <v>0.19574999999999998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8" t="s">
        <v>69</v>
      </c>
      <c r="X467" s="775">
        <f>IFERROR(SUM(X461:X465),"0")</f>
        <v>80</v>
      </c>
      <c r="Y467" s="775">
        <f>IFERROR(SUM(Y461:Y465),"0")</f>
        <v>81</v>
      </c>
      <c r="Z467" s="38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customHeight="1" x14ac:dyDescent="0.25">
      <c r="A469" s="54" t="s">
        <v>745</v>
      </c>
      <c r="B469" s="54" t="s">
        <v>746</v>
      </c>
      <c r="C469" s="32">
        <v>4301060441</v>
      </c>
      <c r="D469" s="777">
        <v>4607091389357</v>
      </c>
      <c r="E469" s="778"/>
      <c r="F469" s="772">
        <v>1.5</v>
      </c>
      <c r="G469" s="33">
        <v>6</v>
      </c>
      <c r="H469" s="772">
        <v>9</v>
      </c>
      <c r="I469" s="772">
        <v>9.48</v>
      </c>
      <c r="J469" s="33">
        <v>56</v>
      </c>
      <c r="K469" s="33" t="s">
        <v>121</v>
      </c>
      <c r="L469" s="33"/>
      <c r="M469" s="34" t="s">
        <v>80</v>
      </c>
      <c r="N469" s="34"/>
      <c r="O469" s="33">
        <v>40</v>
      </c>
      <c r="P469" s="930" t="s">
        <v>747</v>
      </c>
      <c r="Q469" s="780"/>
      <c r="R469" s="780"/>
      <c r="S469" s="780"/>
      <c r="T469" s="781"/>
      <c r="U469" s="35"/>
      <c r="V469" s="35"/>
      <c r="W469" s="36" t="s">
        <v>69</v>
      </c>
      <c r="X469" s="773">
        <v>20</v>
      </c>
      <c r="Y469" s="774">
        <f>IFERROR(IF(X469="",0,CEILING((X469/$H469),1)*$H469),"")</f>
        <v>27</v>
      </c>
      <c r="Z469" s="37">
        <f>IFERROR(IF(Y469=0,"",ROUNDUP(Y469/H469,0)*0.02175),"")</f>
        <v>6.5250000000000002E-2</v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21.06666666666667</v>
      </c>
      <c r="BN469" s="64">
        <f>IFERROR(Y469*I469/H469,"0")</f>
        <v>28.44</v>
      </c>
      <c r="BO469" s="64">
        <f>IFERROR(1/J469*(X469/H469),"0")</f>
        <v>3.968253968253968E-2</v>
      </c>
      <c r="BP469" s="64">
        <f>IFERROR(1/J469*(Y469/H469),"0")</f>
        <v>5.3571428571428568E-2</v>
      </c>
    </row>
    <row r="470" spans="1:68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8" t="s">
        <v>72</v>
      </c>
      <c r="X470" s="775">
        <f>IFERROR(X469/H469,"0")</f>
        <v>2.2222222222222223</v>
      </c>
      <c r="Y470" s="775">
        <f>IFERROR(Y469/H469,"0")</f>
        <v>3</v>
      </c>
      <c r="Z470" s="775">
        <f>IFERROR(IF(Z469="",0,Z469),"0")</f>
        <v>6.5250000000000002E-2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8" t="s">
        <v>69</v>
      </c>
      <c r="X471" s="775">
        <f>IFERROR(SUM(X469:X469),"0")</f>
        <v>20</v>
      </c>
      <c r="Y471" s="775">
        <f>IFERROR(SUM(Y469:Y469),"0")</f>
        <v>27</v>
      </c>
      <c r="Z471" s="38"/>
      <c r="AA471" s="776"/>
      <c r="AB471" s="776"/>
      <c r="AC471" s="776"/>
    </row>
    <row r="472" spans="1:68" ht="27.75" hidden="1" customHeight="1" x14ac:dyDescent="0.2">
      <c r="A472" s="845" t="s">
        <v>749</v>
      </c>
      <c r="B472" s="846"/>
      <c r="C472" s="846"/>
      <c r="D472" s="846"/>
      <c r="E472" s="846"/>
      <c r="F472" s="846"/>
      <c r="G472" s="846"/>
      <c r="H472" s="846"/>
      <c r="I472" s="846"/>
      <c r="J472" s="846"/>
      <c r="K472" s="846"/>
      <c r="L472" s="846"/>
      <c r="M472" s="846"/>
      <c r="N472" s="846"/>
      <c r="O472" s="846"/>
      <c r="P472" s="846"/>
      <c r="Q472" s="846"/>
      <c r="R472" s="846"/>
      <c r="S472" s="846"/>
      <c r="T472" s="846"/>
      <c r="U472" s="846"/>
      <c r="V472" s="846"/>
      <c r="W472" s="846"/>
      <c r="X472" s="846"/>
      <c r="Y472" s="846"/>
      <c r="Z472" s="846"/>
      <c r="AA472" s="49"/>
      <c r="AB472" s="49"/>
      <c r="AC472" s="49"/>
    </row>
    <row r="473" spans="1:68" ht="16.5" hidden="1" customHeight="1" x14ac:dyDescent="0.25">
      <c r="A473" s="804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hidden="1" customHeight="1" x14ac:dyDescent="0.25">
      <c r="A475" s="54" t="s">
        <v>751</v>
      </c>
      <c r="B475" s="54" t="s">
        <v>752</v>
      </c>
      <c r="C475" s="32">
        <v>4301011428</v>
      </c>
      <c r="D475" s="777">
        <v>4607091389708</v>
      </c>
      <c r="E475" s="778"/>
      <c r="F475" s="772">
        <v>0.45</v>
      </c>
      <c r="G475" s="33">
        <v>6</v>
      </c>
      <c r="H475" s="772">
        <v>2.7</v>
      </c>
      <c r="I475" s="772">
        <v>2.9</v>
      </c>
      <c r="J475" s="33">
        <v>156</v>
      </c>
      <c r="K475" s="33" t="s">
        <v>76</v>
      </c>
      <c r="L475" s="33"/>
      <c r="M475" s="34" t="s">
        <v>124</v>
      </c>
      <c r="N475" s="34"/>
      <c r="O475" s="33">
        <v>50</v>
      </c>
      <c r="P475" s="10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5"/>
      <c r="V475" s="35"/>
      <c r="W475" s="36" t="s">
        <v>69</v>
      </c>
      <c r="X475" s="773">
        <v>0</v>
      </c>
      <c r="Y475" s="774">
        <f>IFERROR(IF(X475="",0,CEILING((X475/$H475),1)*$H475),"")</f>
        <v>0</v>
      </c>
      <c r="Z475" s="37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8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8" t="s">
        <v>69</v>
      </c>
      <c r="X477" s="775">
        <f>IFERROR(SUM(X475:X475),"0")</f>
        <v>0</v>
      </c>
      <c r="Y477" s="775">
        <f>IFERROR(SUM(Y475:Y475),"0")</f>
        <v>0</v>
      </c>
      <c r="Z477" s="38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customHeight="1" x14ac:dyDescent="0.25">
      <c r="A479" s="54" t="s">
        <v>754</v>
      </c>
      <c r="B479" s="54" t="s">
        <v>755</v>
      </c>
      <c r="C479" s="32">
        <v>4301031405</v>
      </c>
      <c r="D479" s="777">
        <v>4680115886100</v>
      </c>
      <c r="E479" s="778"/>
      <c r="F479" s="772">
        <v>0.9</v>
      </c>
      <c r="G479" s="33">
        <v>6</v>
      </c>
      <c r="H479" s="772">
        <v>5.4</v>
      </c>
      <c r="I479" s="772">
        <v>5.61</v>
      </c>
      <c r="J479" s="33">
        <v>132</v>
      </c>
      <c r="K479" s="33" t="s">
        <v>76</v>
      </c>
      <c r="L479" s="33"/>
      <c r="M479" s="34" t="s">
        <v>68</v>
      </c>
      <c r="N479" s="34"/>
      <c r="O479" s="33">
        <v>50</v>
      </c>
      <c r="P479" s="880" t="s">
        <v>756</v>
      </c>
      <c r="Q479" s="780"/>
      <c r="R479" s="780"/>
      <c r="S479" s="780"/>
      <c r="T479" s="781"/>
      <c r="U479" s="35"/>
      <c r="V479" s="35"/>
      <c r="W479" s="36" t="s">
        <v>69</v>
      </c>
      <c r="X479" s="773">
        <v>10</v>
      </c>
      <c r="Y479" s="774">
        <f t="shared" ref="Y479:Y502" si="92">IFERROR(IF(X479="",0,CEILING((X479/$H479),1)*$H479),"")</f>
        <v>10.8</v>
      </c>
      <c r="Z479" s="37">
        <f>IFERROR(IF(Y479=0,"",ROUNDUP(Y479/H479,0)*0.00902),"")</f>
        <v>1.804E-2</v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10.388888888888889</v>
      </c>
      <c r="BN479" s="64">
        <f t="shared" ref="BN479:BN502" si="94">IFERROR(Y479*I479/H479,"0")</f>
        <v>11.22</v>
      </c>
      <c r="BO479" s="64">
        <f t="shared" ref="BO479:BO502" si="95">IFERROR(1/J479*(X479/H479),"0")</f>
        <v>1.4029180695847361E-2</v>
      </c>
      <c r="BP479" s="64">
        <f t="shared" ref="BP479:BP502" si="96">IFERROR(1/J479*(Y479/H479),"0")</f>
        <v>1.5151515151515152E-2</v>
      </c>
    </row>
    <row r="480" spans="1:68" ht="27" customHeight="1" x14ac:dyDescent="0.25">
      <c r="A480" s="54" t="s">
        <v>754</v>
      </c>
      <c r="B480" s="54" t="s">
        <v>758</v>
      </c>
      <c r="C480" s="32">
        <v>4301031322</v>
      </c>
      <c r="D480" s="777">
        <v>4607091389753</v>
      </c>
      <c r="E480" s="778"/>
      <c r="F480" s="772">
        <v>0.7</v>
      </c>
      <c r="G480" s="33">
        <v>6</v>
      </c>
      <c r="H480" s="772">
        <v>4.2</v>
      </c>
      <c r="I480" s="772">
        <v>4.43</v>
      </c>
      <c r="J480" s="33">
        <v>156</v>
      </c>
      <c r="K480" s="33" t="s">
        <v>76</v>
      </c>
      <c r="L480" s="33"/>
      <c r="M480" s="34" t="s">
        <v>68</v>
      </c>
      <c r="N480" s="34"/>
      <c r="O480" s="33">
        <v>50</v>
      </c>
      <c r="P480" s="9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5"/>
      <c r="V480" s="35"/>
      <c r="W480" s="36" t="s">
        <v>69</v>
      </c>
      <c r="X480" s="773">
        <v>60</v>
      </c>
      <c r="Y480" s="774">
        <f t="shared" si="92"/>
        <v>63</v>
      </c>
      <c r="Z480" s="37">
        <f>IFERROR(IF(Y480=0,"",ROUNDUP(Y480/H480,0)*0.00753),"")</f>
        <v>0.11295000000000001</v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63.28571428571427</v>
      </c>
      <c r="BN480" s="64">
        <f t="shared" si="94"/>
        <v>66.449999999999989</v>
      </c>
      <c r="BO480" s="64">
        <f t="shared" si="95"/>
        <v>9.1575091575091569E-2</v>
      </c>
      <c r="BP480" s="64">
        <f t="shared" si="96"/>
        <v>9.6153846153846145E-2</v>
      </c>
    </row>
    <row r="481" spans="1:68" ht="27" hidden="1" customHeight="1" x14ac:dyDescent="0.25">
      <c r="A481" s="54" t="s">
        <v>754</v>
      </c>
      <c r="B481" s="54" t="s">
        <v>759</v>
      </c>
      <c r="C481" s="32">
        <v>4301031355</v>
      </c>
      <c r="D481" s="777">
        <v>4607091389753</v>
      </c>
      <c r="E481" s="778"/>
      <c r="F481" s="772">
        <v>0.7</v>
      </c>
      <c r="G481" s="33">
        <v>6</v>
      </c>
      <c r="H481" s="772">
        <v>4.2</v>
      </c>
      <c r="I481" s="772">
        <v>4.43</v>
      </c>
      <c r="J481" s="33">
        <v>156</v>
      </c>
      <c r="K481" s="33" t="s">
        <v>76</v>
      </c>
      <c r="L481" s="33"/>
      <c r="M481" s="34" t="s">
        <v>68</v>
      </c>
      <c r="N481" s="34"/>
      <c r="O481" s="33">
        <v>50</v>
      </c>
      <c r="P481" s="90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5"/>
      <c r="V481" s="35"/>
      <c r="W481" s="36" t="s">
        <v>69</v>
      </c>
      <c r="X481" s="773">
        <v>0</v>
      </c>
      <c r="Y481" s="774">
        <f t="shared" si="92"/>
        <v>0</v>
      </c>
      <c r="Z481" s="37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2">
        <v>4301031406</v>
      </c>
      <c r="D482" s="777">
        <v>4680115886117</v>
      </c>
      <c r="E482" s="778"/>
      <c r="F482" s="772">
        <v>0.9</v>
      </c>
      <c r="G482" s="33">
        <v>6</v>
      </c>
      <c r="H482" s="772">
        <v>5.4</v>
      </c>
      <c r="I482" s="772">
        <v>5.61</v>
      </c>
      <c r="J482" s="33">
        <v>132</v>
      </c>
      <c r="K482" s="33" t="s">
        <v>76</v>
      </c>
      <c r="L482" s="33"/>
      <c r="M482" s="34" t="s">
        <v>68</v>
      </c>
      <c r="N482" s="34"/>
      <c r="O482" s="33">
        <v>50</v>
      </c>
      <c r="P482" s="842" t="s">
        <v>762</v>
      </c>
      <c r="Q482" s="780"/>
      <c r="R482" s="780"/>
      <c r="S482" s="780"/>
      <c r="T482" s="781"/>
      <c r="U482" s="35"/>
      <c r="V482" s="35"/>
      <c r="W482" s="36" t="s">
        <v>69</v>
      </c>
      <c r="X482" s="773">
        <v>0</v>
      </c>
      <c r="Y482" s="774">
        <f t="shared" si="92"/>
        <v>0</v>
      </c>
      <c r="Z482" s="37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764</v>
      </c>
      <c r="C483" s="32">
        <v>4301031323</v>
      </c>
      <c r="D483" s="777">
        <v>4607091389760</v>
      </c>
      <c r="E483" s="778"/>
      <c r="F483" s="772">
        <v>0.7</v>
      </c>
      <c r="G483" s="33">
        <v>6</v>
      </c>
      <c r="H483" s="772">
        <v>4.2</v>
      </c>
      <c r="I483" s="772">
        <v>4.43</v>
      </c>
      <c r="J483" s="33">
        <v>156</v>
      </c>
      <c r="K483" s="33" t="s">
        <v>76</v>
      </c>
      <c r="L483" s="33"/>
      <c r="M483" s="34" t="s">
        <v>68</v>
      </c>
      <c r="N483" s="34"/>
      <c r="O483" s="33">
        <v>50</v>
      </c>
      <c r="P483" s="112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5"/>
      <c r="V483" s="35"/>
      <c r="W483" s="36" t="s">
        <v>69</v>
      </c>
      <c r="X483" s="773">
        <v>0</v>
      </c>
      <c r="Y483" s="774">
        <f t="shared" si="92"/>
        <v>0</v>
      </c>
      <c r="Z483" s="37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2">
        <v>4301031325</v>
      </c>
      <c r="D484" s="777">
        <v>4607091389746</v>
      </c>
      <c r="E484" s="778"/>
      <c r="F484" s="772">
        <v>0.7</v>
      </c>
      <c r="G484" s="33">
        <v>6</v>
      </c>
      <c r="H484" s="772">
        <v>4.2</v>
      </c>
      <c r="I484" s="772">
        <v>4.43</v>
      </c>
      <c r="J484" s="33">
        <v>156</v>
      </c>
      <c r="K484" s="33" t="s">
        <v>76</v>
      </c>
      <c r="L484" s="33"/>
      <c r="M484" s="34" t="s">
        <v>68</v>
      </c>
      <c r="N484" s="34"/>
      <c r="O484" s="33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5"/>
      <c r="V484" s="35"/>
      <c r="W484" s="36" t="s">
        <v>69</v>
      </c>
      <c r="X484" s="773">
        <v>160</v>
      </c>
      <c r="Y484" s="774">
        <f t="shared" si="92"/>
        <v>163.80000000000001</v>
      </c>
      <c r="Z484" s="37">
        <f>IFERROR(IF(Y484=0,"",ROUNDUP(Y484/H484,0)*0.00753),"")</f>
        <v>0.29366999999999999</v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168.76190476190473</v>
      </c>
      <c r="BN484" s="64">
        <f t="shared" si="94"/>
        <v>172.77</v>
      </c>
      <c r="BO484" s="64">
        <f t="shared" si="95"/>
        <v>0.24420024420024419</v>
      </c>
      <c r="BP484" s="64">
        <f t="shared" si="96"/>
        <v>0.25</v>
      </c>
    </row>
    <row r="485" spans="1:68" ht="27" hidden="1" customHeight="1" x14ac:dyDescent="0.25">
      <c r="A485" s="54" t="s">
        <v>765</v>
      </c>
      <c r="B485" s="54" t="s">
        <v>768</v>
      </c>
      <c r="C485" s="32">
        <v>4301031356</v>
      </c>
      <c r="D485" s="777">
        <v>4607091389746</v>
      </c>
      <c r="E485" s="778"/>
      <c r="F485" s="772">
        <v>0.7</v>
      </c>
      <c r="G485" s="33">
        <v>6</v>
      </c>
      <c r="H485" s="772">
        <v>4.2</v>
      </c>
      <c r="I485" s="772">
        <v>4.43</v>
      </c>
      <c r="J485" s="33">
        <v>156</v>
      </c>
      <c r="K485" s="33" t="s">
        <v>76</v>
      </c>
      <c r="L485" s="33"/>
      <c r="M485" s="34" t="s">
        <v>68</v>
      </c>
      <c r="N485" s="34"/>
      <c r="O485" s="33">
        <v>50</v>
      </c>
      <c r="P485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5"/>
      <c r="V485" s="35"/>
      <c r="W485" s="36" t="s">
        <v>69</v>
      </c>
      <c r="X485" s="773">
        <v>0</v>
      </c>
      <c r="Y485" s="774">
        <f t="shared" si="92"/>
        <v>0</v>
      </c>
      <c r="Z485" s="37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2">
        <v>4301031335</v>
      </c>
      <c r="D486" s="777">
        <v>4680115883147</v>
      </c>
      <c r="E486" s="778"/>
      <c r="F486" s="772">
        <v>0.28000000000000003</v>
      </c>
      <c r="G486" s="33">
        <v>6</v>
      </c>
      <c r="H486" s="772">
        <v>1.68</v>
      </c>
      <c r="I486" s="772">
        <v>1.81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5"/>
      <c r="V486" s="35"/>
      <c r="W486" s="36" t="s">
        <v>69</v>
      </c>
      <c r="X486" s="773">
        <v>0</v>
      </c>
      <c r="Y486" s="774">
        <f t="shared" si="92"/>
        <v>0</v>
      </c>
      <c r="Z486" s="37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2">
        <v>4301031366</v>
      </c>
      <c r="D487" s="777">
        <v>4680115883147</v>
      </c>
      <c r="E487" s="778"/>
      <c r="F487" s="772">
        <v>0.28000000000000003</v>
      </c>
      <c r="G487" s="33">
        <v>6</v>
      </c>
      <c r="H487" s="772">
        <v>1.68</v>
      </c>
      <c r="I487" s="772">
        <v>1.81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1066" t="s">
        <v>772</v>
      </c>
      <c r="Q487" s="780"/>
      <c r="R487" s="780"/>
      <c r="S487" s="780"/>
      <c r="T487" s="781"/>
      <c r="U487" s="35"/>
      <c r="V487" s="35"/>
      <c r="W487" s="36" t="s">
        <v>69</v>
      </c>
      <c r="X487" s="773">
        <v>0</v>
      </c>
      <c r="Y487" s="774">
        <f t="shared" si="92"/>
        <v>0</v>
      </c>
      <c r="Z487" s="37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2">
        <v>4301031330</v>
      </c>
      <c r="D488" s="777">
        <v>4607091384338</v>
      </c>
      <c r="E488" s="778"/>
      <c r="F488" s="772">
        <v>0.35</v>
      </c>
      <c r="G488" s="33">
        <v>6</v>
      </c>
      <c r="H488" s="772">
        <v>2.1</v>
      </c>
      <c r="I488" s="772">
        <v>2.23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5"/>
      <c r="V488" s="35"/>
      <c r="W488" s="36" t="s">
        <v>69</v>
      </c>
      <c r="X488" s="773">
        <v>0</v>
      </c>
      <c r="Y488" s="774">
        <f t="shared" si="92"/>
        <v>0</v>
      </c>
      <c r="Z488" s="37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2">
        <v>4301031362</v>
      </c>
      <c r="D489" s="777">
        <v>4607091384338</v>
      </c>
      <c r="E489" s="778"/>
      <c r="F489" s="772">
        <v>0.35</v>
      </c>
      <c r="G489" s="33">
        <v>6</v>
      </c>
      <c r="H489" s="772">
        <v>2.1</v>
      </c>
      <c r="I489" s="772">
        <v>2.23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9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5"/>
      <c r="V489" s="35"/>
      <c r="W489" s="36" t="s">
        <v>69</v>
      </c>
      <c r="X489" s="773">
        <v>0</v>
      </c>
      <c r="Y489" s="774">
        <f t="shared" si="92"/>
        <v>0</v>
      </c>
      <c r="Z489" s="37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2">
        <v>4301031374</v>
      </c>
      <c r="D490" s="777">
        <v>4680115883154</v>
      </c>
      <c r="E490" s="778"/>
      <c r="F490" s="772">
        <v>0.28000000000000003</v>
      </c>
      <c r="G490" s="33">
        <v>6</v>
      </c>
      <c r="H490" s="772">
        <v>1.68</v>
      </c>
      <c r="I490" s="772">
        <v>1.81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09" t="s">
        <v>778</v>
      </c>
      <c r="Q490" s="780"/>
      <c r="R490" s="780"/>
      <c r="S490" s="780"/>
      <c r="T490" s="781"/>
      <c r="U490" s="35"/>
      <c r="V490" s="35"/>
      <c r="W490" s="36" t="s">
        <v>69</v>
      </c>
      <c r="X490" s="773">
        <v>0</v>
      </c>
      <c r="Y490" s="774">
        <f t="shared" si="92"/>
        <v>0</v>
      </c>
      <c r="Z490" s="37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780</v>
      </c>
      <c r="C491" s="32">
        <v>4301031254</v>
      </c>
      <c r="D491" s="777">
        <v>4680115883154</v>
      </c>
      <c r="E491" s="778"/>
      <c r="F491" s="772">
        <v>0.28000000000000003</v>
      </c>
      <c r="G491" s="33">
        <v>6</v>
      </c>
      <c r="H491" s="772">
        <v>1.68</v>
      </c>
      <c r="I491" s="772">
        <v>1.81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5"/>
      <c r="V491" s="35"/>
      <c r="W491" s="36" t="s">
        <v>69</v>
      </c>
      <c r="X491" s="773">
        <v>0</v>
      </c>
      <c r="Y491" s="774">
        <f t="shared" si="92"/>
        <v>0</v>
      </c>
      <c r="Z491" s="37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782</v>
      </c>
      <c r="C492" s="32">
        <v>4301031336</v>
      </c>
      <c r="D492" s="777">
        <v>4680115883154</v>
      </c>
      <c r="E492" s="778"/>
      <c r="F492" s="772">
        <v>0.28000000000000003</v>
      </c>
      <c r="G492" s="33">
        <v>6</v>
      </c>
      <c r="H492" s="772">
        <v>1.68</v>
      </c>
      <c r="I492" s="772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8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5"/>
      <c r="V492" s="35"/>
      <c r="W492" s="36" t="s">
        <v>69</v>
      </c>
      <c r="X492" s="773">
        <v>0</v>
      </c>
      <c r="Y492" s="774">
        <f t="shared" si="92"/>
        <v>0</v>
      </c>
      <c r="Z492" s="37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2">
        <v>4301031331</v>
      </c>
      <c r="D493" s="777">
        <v>4607091389524</v>
      </c>
      <c r="E493" s="778"/>
      <c r="F493" s="772">
        <v>0.35</v>
      </c>
      <c r="G493" s="33">
        <v>6</v>
      </c>
      <c r="H493" s="772">
        <v>2.1</v>
      </c>
      <c r="I493" s="772">
        <v>2.23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3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5"/>
      <c r="V493" s="35"/>
      <c r="W493" s="36" t="s">
        <v>69</v>
      </c>
      <c r="X493" s="773">
        <v>0</v>
      </c>
      <c r="Y493" s="774">
        <f t="shared" si="92"/>
        <v>0</v>
      </c>
      <c r="Z493" s="37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2">
        <v>4301031361</v>
      </c>
      <c r="D494" s="777">
        <v>4607091389524</v>
      </c>
      <c r="E494" s="778"/>
      <c r="F494" s="772">
        <v>0.35</v>
      </c>
      <c r="G494" s="33">
        <v>6</v>
      </c>
      <c r="H494" s="772">
        <v>2.1</v>
      </c>
      <c r="I494" s="772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0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5"/>
      <c r="V494" s="35"/>
      <c r="W494" s="36" t="s">
        <v>69</v>
      </c>
      <c r="X494" s="773">
        <v>0</v>
      </c>
      <c r="Y494" s="774">
        <f t="shared" si="92"/>
        <v>0</v>
      </c>
      <c r="Z494" s="37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2">
        <v>4301031337</v>
      </c>
      <c r="D495" s="777">
        <v>4680115883161</v>
      </c>
      <c r="E495" s="778"/>
      <c r="F495" s="772">
        <v>0.28000000000000003</v>
      </c>
      <c r="G495" s="33">
        <v>6</v>
      </c>
      <c r="H495" s="772">
        <v>1.68</v>
      </c>
      <c r="I495" s="772">
        <v>1.81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4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5"/>
      <c r="V495" s="35"/>
      <c r="W495" s="36" t="s">
        <v>69</v>
      </c>
      <c r="X495" s="773">
        <v>0</v>
      </c>
      <c r="Y495" s="774">
        <f t="shared" si="92"/>
        <v>0</v>
      </c>
      <c r="Z495" s="37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2">
        <v>4301031364</v>
      </c>
      <c r="D496" s="777">
        <v>4680115883161</v>
      </c>
      <c r="E496" s="778"/>
      <c r="F496" s="772">
        <v>0.28000000000000003</v>
      </c>
      <c r="G496" s="33">
        <v>6</v>
      </c>
      <c r="H496" s="772">
        <v>1.68</v>
      </c>
      <c r="I496" s="772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79" t="s">
        <v>790</v>
      </c>
      <c r="Q496" s="780"/>
      <c r="R496" s="780"/>
      <c r="S496" s="780"/>
      <c r="T496" s="781"/>
      <c r="U496" s="35"/>
      <c r="V496" s="35"/>
      <c r="W496" s="36" t="s">
        <v>69</v>
      </c>
      <c r="X496" s="773">
        <v>0</v>
      </c>
      <c r="Y496" s="774">
        <f t="shared" si="92"/>
        <v>0</v>
      </c>
      <c r="Z496" s="37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2">
        <v>4301031333</v>
      </c>
      <c r="D497" s="777">
        <v>4607091389531</v>
      </c>
      <c r="E497" s="778"/>
      <c r="F497" s="772">
        <v>0.35</v>
      </c>
      <c r="G497" s="33">
        <v>6</v>
      </c>
      <c r="H497" s="772">
        <v>2.1</v>
      </c>
      <c r="I497" s="772">
        <v>2.23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5"/>
      <c r="V497" s="35"/>
      <c r="W497" s="36" t="s">
        <v>69</v>
      </c>
      <c r="X497" s="773">
        <v>0</v>
      </c>
      <c r="Y497" s="774">
        <f t="shared" si="92"/>
        <v>0</v>
      </c>
      <c r="Z497" s="37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2">
        <v>4301031358</v>
      </c>
      <c r="D498" s="777">
        <v>4607091389531</v>
      </c>
      <c r="E498" s="778"/>
      <c r="F498" s="772">
        <v>0.35</v>
      </c>
      <c r="G498" s="33">
        <v>6</v>
      </c>
      <c r="H498" s="772">
        <v>2.1</v>
      </c>
      <c r="I498" s="772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5"/>
      <c r="V498" s="35"/>
      <c r="W498" s="36" t="s">
        <v>69</v>
      </c>
      <c r="X498" s="773">
        <v>0</v>
      </c>
      <c r="Y498" s="774">
        <f t="shared" si="92"/>
        <v>0</v>
      </c>
      <c r="Z498" s="37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2">
        <v>4301031360</v>
      </c>
      <c r="D499" s="777">
        <v>4607091384345</v>
      </c>
      <c r="E499" s="778"/>
      <c r="F499" s="772">
        <v>0.35</v>
      </c>
      <c r="G499" s="33">
        <v>6</v>
      </c>
      <c r="H499" s="772">
        <v>2.1</v>
      </c>
      <c r="I499" s="772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5"/>
      <c r="V499" s="35"/>
      <c r="W499" s="36" t="s">
        <v>69</v>
      </c>
      <c r="X499" s="773">
        <v>0</v>
      </c>
      <c r="Y499" s="774">
        <f t="shared" si="92"/>
        <v>0</v>
      </c>
      <c r="Z499" s="37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2">
        <v>4301031255</v>
      </c>
      <c r="D500" s="777">
        <v>4680115883185</v>
      </c>
      <c r="E500" s="778"/>
      <c r="F500" s="772">
        <v>0.28000000000000003</v>
      </c>
      <c r="G500" s="33">
        <v>6</v>
      </c>
      <c r="H500" s="772">
        <v>1.68</v>
      </c>
      <c r="I500" s="772">
        <v>1.81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45</v>
      </c>
      <c r="P500" s="10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5"/>
      <c r="V500" s="35"/>
      <c r="W500" s="36" t="s">
        <v>69</v>
      </c>
      <c r="X500" s="773">
        <v>0</v>
      </c>
      <c r="Y500" s="774">
        <f t="shared" si="92"/>
        <v>0</v>
      </c>
      <c r="Z500" s="37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800</v>
      </c>
      <c r="C501" s="32">
        <v>4301031338</v>
      </c>
      <c r="D501" s="777">
        <v>4680115883185</v>
      </c>
      <c r="E501" s="778"/>
      <c r="F501" s="772">
        <v>0.28000000000000003</v>
      </c>
      <c r="G501" s="33">
        <v>6</v>
      </c>
      <c r="H501" s="772">
        <v>1.68</v>
      </c>
      <c r="I501" s="772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5"/>
      <c r="V501" s="35"/>
      <c r="W501" s="36" t="s">
        <v>69</v>
      </c>
      <c r="X501" s="773">
        <v>0</v>
      </c>
      <c r="Y501" s="774">
        <f t="shared" si="92"/>
        <v>0</v>
      </c>
      <c r="Z501" s="37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2">
        <v>4301031368</v>
      </c>
      <c r="D502" s="777">
        <v>4680115883185</v>
      </c>
      <c r="E502" s="778"/>
      <c r="F502" s="772">
        <v>0.28000000000000003</v>
      </c>
      <c r="G502" s="33">
        <v>6</v>
      </c>
      <c r="H502" s="772">
        <v>1.68</v>
      </c>
      <c r="I502" s="772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864" t="s">
        <v>802</v>
      </c>
      <c r="Q502" s="780"/>
      <c r="R502" s="780"/>
      <c r="S502" s="780"/>
      <c r="T502" s="781"/>
      <c r="U502" s="35"/>
      <c r="V502" s="35"/>
      <c r="W502" s="36" t="s">
        <v>69</v>
      </c>
      <c r="X502" s="773">
        <v>0</v>
      </c>
      <c r="Y502" s="774">
        <f t="shared" si="92"/>
        <v>0</v>
      </c>
      <c r="Z502" s="37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8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54.232804232804227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56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0.42465999999999998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8" t="s">
        <v>69</v>
      </c>
      <c r="X504" s="775">
        <f>IFERROR(SUM(X479:X502),"0")</f>
        <v>230</v>
      </c>
      <c r="Y504" s="775">
        <f>IFERROR(SUM(Y479:Y502),"0")</f>
        <v>237.60000000000002</v>
      </c>
      <c r="Z504" s="38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hidden="1" customHeight="1" x14ac:dyDescent="0.25">
      <c r="A506" s="54" t="s">
        <v>803</v>
      </c>
      <c r="B506" s="54" t="s">
        <v>804</v>
      </c>
      <c r="C506" s="32">
        <v>4301051284</v>
      </c>
      <c r="D506" s="777">
        <v>4607091384352</v>
      </c>
      <c r="E506" s="778"/>
      <c r="F506" s="772">
        <v>0.6</v>
      </c>
      <c r="G506" s="33">
        <v>4</v>
      </c>
      <c r="H506" s="772">
        <v>2.4</v>
      </c>
      <c r="I506" s="772">
        <v>2.6459999999999999</v>
      </c>
      <c r="J506" s="33">
        <v>132</v>
      </c>
      <c r="K506" s="33" t="s">
        <v>76</v>
      </c>
      <c r="L506" s="33"/>
      <c r="M506" s="34" t="s">
        <v>80</v>
      </c>
      <c r="N506" s="34"/>
      <c r="O506" s="33">
        <v>45</v>
      </c>
      <c r="P506" s="10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5"/>
      <c r="V506" s="35"/>
      <c r="W506" s="36" t="s">
        <v>69</v>
      </c>
      <c r="X506" s="773">
        <v>0</v>
      </c>
      <c r="Y506" s="774">
        <f>IFERROR(IF(X506="",0,CEILING((X506/$H506),1)*$H506),"")</f>
        <v>0</v>
      </c>
      <c r="Z506" s="37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2">
        <v>4301051431</v>
      </c>
      <c r="D507" s="777">
        <v>4607091389654</v>
      </c>
      <c r="E507" s="778"/>
      <c r="F507" s="772">
        <v>0.33</v>
      </c>
      <c r="G507" s="33">
        <v>6</v>
      </c>
      <c r="H507" s="772">
        <v>1.98</v>
      </c>
      <c r="I507" s="772">
        <v>2.238</v>
      </c>
      <c r="J507" s="33">
        <v>182</v>
      </c>
      <c r="K507" s="33" t="s">
        <v>186</v>
      </c>
      <c r="L507" s="33"/>
      <c r="M507" s="34" t="s">
        <v>80</v>
      </c>
      <c r="N507" s="34"/>
      <c r="O507" s="33">
        <v>45</v>
      </c>
      <c r="P507" s="12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5"/>
      <c r="V507" s="35"/>
      <c r="W507" s="36" t="s">
        <v>69</v>
      </c>
      <c r="X507" s="773">
        <v>0</v>
      </c>
      <c r="Y507" s="774">
        <f>IFERROR(IF(X507="",0,CEILING((X507/$H507),1)*$H507),"")</f>
        <v>0</v>
      </c>
      <c r="Z507" s="37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8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8" t="s">
        <v>69</v>
      </c>
      <c r="X509" s="775">
        <f>IFERROR(SUM(X506:X507),"0")</f>
        <v>0</v>
      </c>
      <c r="Y509" s="775">
        <f>IFERROR(SUM(Y506:Y507),"0")</f>
        <v>0</v>
      </c>
      <c r="Z509" s="38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hidden="1" customHeight="1" x14ac:dyDescent="0.25">
      <c r="A511" s="54" t="s">
        <v>809</v>
      </c>
      <c r="B511" s="54" t="s">
        <v>810</v>
      </c>
      <c r="C511" s="32">
        <v>4301032045</v>
      </c>
      <c r="D511" s="777">
        <v>4680115884335</v>
      </c>
      <c r="E511" s="778"/>
      <c r="F511" s="772">
        <v>0.06</v>
      </c>
      <c r="G511" s="33">
        <v>20</v>
      </c>
      <c r="H511" s="772">
        <v>1.2</v>
      </c>
      <c r="I511" s="772">
        <v>1.8</v>
      </c>
      <c r="J511" s="33">
        <v>200</v>
      </c>
      <c r="K511" s="33" t="s">
        <v>811</v>
      </c>
      <c r="L511" s="33"/>
      <c r="M511" s="34" t="s">
        <v>812</v>
      </c>
      <c r="N511" s="34"/>
      <c r="O511" s="33">
        <v>60</v>
      </c>
      <c r="P511" s="100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5"/>
      <c r="V511" s="35"/>
      <c r="W511" s="36" t="s">
        <v>69</v>
      </c>
      <c r="X511" s="773">
        <v>0</v>
      </c>
      <c r="Y511" s="774">
        <f>IFERROR(IF(X511="",0,CEILING((X511/$H511),1)*$H511),"")</f>
        <v>0</v>
      </c>
      <c r="Z511" s="37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2">
        <v>4301170011</v>
      </c>
      <c r="D512" s="777">
        <v>4680115884113</v>
      </c>
      <c r="E512" s="778"/>
      <c r="F512" s="772">
        <v>0.11</v>
      </c>
      <c r="G512" s="33">
        <v>12</v>
      </c>
      <c r="H512" s="772">
        <v>1.32</v>
      </c>
      <c r="I512" s="772">
        <v>1.88</v>
      </c>
      <c r="J512" s="33">
        <v>200</v>
      </c>
      <c r="K512" s="33" t="s">
        <v>811</v>
      </c>
      <c r="L512" s="33"/>
      <c r="M512" s="34" t="s">
        <v>812</v>
      </c>
      <c r="N512" s="34"/>
      <c r="O512" s="33">
        <v>150</v>
      </c>
      <c r="P512" s="10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5"/>
      <c r="V512" s="35"/>
      <c r="W512" s="36" t="s">
        <v>69</v>
      </c>
      <c r="X512" s="773">
        <v>0</v>
      </c>
      <c r="Y512" s="774">
        <f>IFERROR(IF(X512="",0,CEILING((X512/$H512),1)*$H512),"")</f>
        <v>0</v>
      </c>
      <c r="Z512" s="37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8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8" t="s">
        <v>69</v>
      </c>
      <c r="X514" s="775">
        <f>IFERROR(SUM(X511:X512),"0")</f>
        <v>0</v>
      </c>
      <c r="Y514" s="775">
        <f>IFERROR(SUM(Y511:Y512),"0")</f>
        <v>0</v>
      </c>
      <c r="Z514" s="38"/>
      <c r="AA514" s="776"/>
      <c r="AB514" s="776"/>
      <c r="AC514" s="776"/>
    </row>
    <row r="515" spans="1:68" ht="16.5" hidden="1" customHeight="1" x14ac:dyDescent="0.25">
      <c r="A515" s="804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hidden="1" customHeight="1" x14ac:dyDescent="0.25">
      <c r="A517" s="54" t="s">
        <v>818</v>
      </c>
      <c r="B517" s="54" t="s">
        <v>819</v>
      </c>
      <c r="C517" s="32">
        <v>4301020315</v>
      </c>
      <c r="D517" s="777">
        <v>4607091389364</v>
      </c>
      <c r="E517" s="778"/>
      <c r="F517" s="772">
        <v>0.42</v>
      </c>
      <c r="G517" s="33">
        <v>6</v>
      </c>
      <c r="H517" s="772">
        <v>2.52</v>
      </c>
      <c r="I517" s="772">
        <v>2.75</v>
      </c>
      <c r="J517" s="33">
        <v>156</v>
      </c>
      <c r="K517" s="33" t="s">
        <v>76</v>
      </c>
      <c r="L517" s="33"/>
      <c r="M517" s="34" t="s">
        <v>68</v>
      </c>
      <c r="N517" s="34"/>
      <c r="O517" s="33">
        <v>40</v>
      </c>
      <c r="P517" s="103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5"/>
      <c r="V517" s="35"/>
      <c r="W517" s="36" t="s">
        <v>69</v>
      </c>
      <c r="X517" s="773">
        <v>0</v>
      </c>
      <c r="Y517" s="774">
        <f>IFERROR(IF(X517="",0,CEILING((X517/$H517),1)*$H517),"")</f>
        <v>0</v>
      </c>
      <c r="Z517" s="37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8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8" t="s">
        <v>69</v>
      </c>
      <c r="X519" s="775">
        <f>IFERROR(SUM(X517:X517),"0")</f>
        <v>0</v>
      </c>
      <c r="Y519" s="775">
        <f>IFERROR(SUM(Y517:Y517),"0")</f>
        <v>0</v>
      </c>
      <c r="Z519" s="38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hidden="1" customHeight="1" x14ac:dyDescent="0.25">
      <c r="A521" s="54" t="s">
        <v>821</v>
      </c>
      <c r="B521" s="54" t="s">
        <v>822</v>
      </c>
      <c r="C521" s="32">
        <v>4301031403</v>
      </c>
      <c r="D521" s="777">
        <v>4680115886094</v>
      </c>
      <c r="E521" s="778"/>
      <c r="F521" s="772">
        <v>0.9</v>
      </c>
      <c r="G521" s="33">
        <v>6</v>
      </c>
      <c r="H521" s="772">
        <v>5.4</v>
      </c>
      <c r="I521" s="772">
        <v>5.61</v>
      </c>
      <c r="J521" s="33">
        <v>132</v>
      </c>
      <c r="K521" s="33" t="s">
        <v>76</v>
      </c>
      <c r="L521" s="33"/>
      <c r="M521" s="34" t="s">
        <v>124</v>
      </c>
      <c r="N521" s="34"/>
      <c r="O521" s="33">
        <v>50</v>
      </c>
      <c r="P521" s="847" t="s">
        <v>823</v>
      </c>
      <c r="Q521" s="780"/>
      <c r="R521" s="780"/>
      <c r="S521" s="780"/>
      <c r="T521" s="781"/>
      <c r="U521" s="35"/>
      <c r="V521" s="35"/>
      <c r="W521" s="36" t="s">
        <v>69</v>
      </c>
      <c r="X521" s="773">
        <v>0</v>
      </c>
      <c r="Y521" s="774">
        <f t="shared" ref="Y521:Y527" si="98">IFERROR(IF(X521="",0,CEILING((X521/$H521),1)*$H521),"")</f>
        <v>0</v>
      </c>
      <c r="Z521" s="37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825</v>
      </c>
      <c r="C522" s="32">
        <v>4301031324</v>
      </c>
      <c r="D522" s="777">
        <v>4607091389739</v>
      </c>
      <c r="E522" s="778"/>
      <c r="F522" s="772">
        <v>0.7</v>
      </c>
      <c r="G522" s="33">
        <v>6</v>
      </c>
      <c r="H522" s="772">
        <v>4.2</v>
      </c>
      <c r="I522" s="772">
        <v>4.43</v>
      </c>
      <c r="J522" s="33">
        <v>156</v>
      </c>
      <c r="K522" s="33" t="s">
        <v>76</v>
      </c>
      <c r="L522" s="33"/>
      <c r="M522" s="34" t="s">
        <v>68</v>
      </c>
      <c r="N522" s="34"/>
      <c r="O522" s="33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5"/>
      <c r="V522" s="35"/>
      <c r="W522" s="36" t="s">
        <v>69</v>
      </c>
      <c r="X522" s="773">
        <v>0</v>
      </c>
      <c r="Y522" s="774">
        <f t="shared" si="98"/>
        <v>0</v>
      </c>
      <c r="Z522" s="37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2">
        <v>4301031363</v>
      </c>
      <c r="D523" s="777">
        <v>4607091389425</v>
      </c>
      <c r="E523" s="778"/>
      <c r="F523" s="772">
        <v>0.35</v>
      </c>
      <c r="G523" s="33">
        <v>6</v>
      </c>
      <c r="H523" s="772">
        <v>2.1</v>
      </c>
      <c r="I523" s="772">
        <v>2.23</v>
      </c>
      <c r="J523" s="33">
        <v>234</v>
      </c>
      <c r="K523" s="33" t="s">
        <v>67</v>
      </c>
      <c r="L523" s="33"/>
      <c r="M523" s="34" t="s">
        <v>68</v>
      </c>
      <c r="N523" s="34"/>
      <c r="O523" s="33">
        <v>50</v>
      </c>
      <c r="P523" s="9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5"/>
      <c r="V523" s="35"/>
      <c r="W523" s="36" t="s">
        <v>69</v>
      </c>
      <c r="X523" s="773">
        <v>0</v>
      </c>
      <c r="Y523" s="774">
        <f t="shared" si="98"/>
        <v>0</v>
      </c>
      <c r="Z523" s="37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2">
        <v>4301031334</v>
      </c>
      <c r="D524" s="777">
        <v>4680115880771</v>
      </c>
      <c r="E524" s="778"/>
      <c r="F524" s="772">
        <v>0.28000000000000003</v>
      </c>
      <c r="G524" s="33">
        <v>6</v>
      </c>
      <c r="H524" s="772">
        <v>1.68</v>
      </c>
      <c r="I524" s="772">
        <v>1.81</v>
      </c>
      <c r="J524" s="33">
        <v>234</v>
      </c>
      <c r="K524" s="33" t="s">
        <v>67</v>
      </c>
      <c r="L524" s="33"/>
      <c r="M524" s="34" t="s">
        <v>68</v>
      </c>
      <c r="N524" s="34"/>
      <c r="O524" s="33">
        <v>50</v>
      </c>
      <c r="P524" s="88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5"/>
      <c r="V524" s="35"/>
      <c r="W524" s="36" t="s">
        <v>69</v>
      </c>
      <c r="X524" s="773">
        <v>0</v>
      </c>
      <c r="Y524" s="774">
        <f t="shared" si="98"/>
        <v>0</v>
      </c>
      <c r="Z524" s="37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2">
        <v>4301031373</v>
      </c>
      <c r="D525" s="777">
        <v>4680115880771</v>
      </c>
      <c r="E525" s="778"/>
      <c r="F525" s="772">
        <v>0.28000000000000003</v>
      </c>
      <c r="G525" s="33">
        <v>6</v>
      </c>
      <c r="H525" s="772">
        <v>1.68</v>
      </c>
      <c r="I525" s="772">
        <v>1.81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1095" t="s">
        <v>833</v>
      </c>
      <c r="Q525" s="780"/>
      <c r="R525" s="780"/>
      <c r="S525" s="780"/>
      <c r="T525" s="781"/>
      <c r="U525" s="35"/>
      <c r="V525" s="35"/>
      <c r="W525" s="36" t="s">
        <v>69</v>
      </c>
      <c r="X525" s="773">
        <v>0</v>
      </c>
      <c r="Y525" s="774">
        <f t="shared" si="98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2">
        <v>4301031359</v>
      </c>
      <c r="D526" s="777">
        <v>4607091389500</v>
      </c>
      <c r="E526" s="778"/>
      <c r="F526" s="772">
        <v>0.35</v>
      </c>
      <c r="G526" s="33">
        <v>6</v>
      </c>
      <c r="H526" s="772">
        <v>2.1</v>
      </c>
      <c r="I526" s="772">
        <v>2.23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10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5"/>
      <c r="V526" s="35"/>
      <c r="W526" s="36" t="s">
        <v>69</v>
      </c>
      <c r="X526" s="773">
        <v>0</v>
      </c>
      <c r="Y526" s="774">
        <f t="shared" si="98"/>
        <v>0</v>
      </c>
      <c r="Z526" s="37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2">
        <v>4301031327</v>
      </c>
      <c r="D527" s="777">
        <v>4607091389500</v>
      </c>
      <c r="E527" s="778"/>
      <c r="F527" s="772">
        <v>0.35</v>
      </c>
      <c r="G527" s="33">
        <v>6</v>
      </c>
      <c r="H527" s="772">
        <v>2.1</v>
      </c>
      <c r="I527" s="772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8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5"/>
      <c r="V527" s="35"/>
      <c r="W527" s="36" t="s">
        <v>69</v>
      </c>
      <c r="X527" s="773">
        <v>0</v>
      </c>
      <c r="Y527" s="774">
        <f t="shared" si="98"/>
        <v>0</v>
      </c>
      <c r="Z527" s="37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8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8" t="s">
        <v>69</v>
      </c>
      <c r="X529" s="775">
        <f>IFERROR(SUM(X521:X527),"0")</f>
        <v>0</v>
      </c>
      <c r="Y529" s="775">
        <f>IFERROR(SUM(Y521:Y527),"0")</f>
        <v>0</v>
      </c>
      <c r="Z529" s="38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hidden="1" customHeight="1" x14ac:dyDescent="0.25">
      <c r="A531" s="54" t="s">
        <v>837</v>
      </c>
      <c r="B531" s="54" t="s">
        <v>838</v>
      </c>
      <c r="C531" s="32">
        <v>4301032046</v>
      </c>
      <c r="D531" s="777">
        <v>4680115884359</v>
      </c>
      <c r="E531" s="778"/>
      <c r="F531" s="772">
        <v>0.06</v>
      </c>
      <c r="G531" s="33">
        <v>20</v>
      </c>
      <c r="H531" s="772">
        <v>1.2</v>
      </c>
      <c r="I531" s="772">
        <v>1.8</v>
      </c>
      <c r="J531" s="33">
        <v>200</v>
      </c>
      <c r="K531" s="33" t="s">
        <v>811</v>
      </c>
      <c r="L531" s="33"/>
      <c r="M531" s="34" t="s">
        <v>812</v>
      </c>
      <c r="N531" s="34"/>
      <c r="O531" s="33">
        <v>60</v>
      </c>
      <c r="P531" s="8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5"/>
      <c r="V531" s="35"/>
      <c r="W531" s="36" t="s">
        <v>69</v>
      </c>
      <c r="X531" s="773">
        <v>0</v>
      </c>
      <c r="Y531" s="774">
        <f>IFERROR(IF(X531="",0,CEILING((X531/$H531),1)*$H531),"")</f>
        <v>0</v>
      </c>
      <c r="Z531" s="37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8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8" t="s">
        <v>69</v>
      </c>
      <c r="X533" s="775">
        <f>IFERROR(SUM(X531:X531),"0")</f>
        <v>0</v>
      </c>
      <c r="Y533" s="775">
        <f>IFERROR(SUM(Y531:Y531),"0")</f>
        <v>0</v>
      </c>
      <c r="Z533" s="38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hidden="1" customHeight="1" x14ac:dyDescent="0.25">
      <c r="A535" s="54" t="s">
        <v>840</v>
      </c>
      <c r="B535" s="54" t="s">
        <v>841</v>
      </c>
      <c r="C535" s="32">
        <v>4301040357</v>
      </c>
      <c r="D535" s="777">
        <v>4680115884564</v>
      </c>
      <c r="E535" s="778"/>
      <c r="F535" s="772">
        <v>0.15</v>
      </c>
      <c r="G535" s="33">
        <v>20</v>
      </c>
      <c r="H535" s="772">
        <v>3</v>
      </c>
      <c r="I535" s="772">
        <v>3.6</v>
      </c>
      <c r="J535" s="33">
        <v>200</v>
      </c>
      <c r="K535" s="33" t="s">
        <v>811</v>
      </c>
      <c r="L535" s="33"/>
      <c r="M535" s="34" t="s">
        <v>812</v>
      </c>
      <c r="N535" s="34"/>
      <c r="O535" s="33">
        <v>60</v>
      </c>
      <c r="P535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5"/>
      <c r="V535" s="35"/>
      <c r="W535" s="36" t="s">
        <v>69</v>
      </c>
      <c r="X535" s="773">
        <v>0</v>
      </c>
      <c r="Y535" s="774">
        <f>IFERROR(IF(X535="",0,CEILING((X535/$H535),1)*$H535),"")</f>
        <v>0</v>
      </c>
      <c r="Z535" s="37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8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8" t="s">
        <v>69</v>
      </c>
      <c r="X537" s="775">
        <f>IFERROR(SUM(X535:X535),"0")</f>
        <v>0</v>
      </c>
      <c r="Y537" s="775">
        <f>IFERROR(SUM(Y535:Y535),"0")</f>
        <v>0</v>
      </c>
      <c r="Z537" s="38"/>
      <c r="AA537" s="776"/>
      <c r="AB537" s="776"/>
      <c r="AC537" s="776"/>
    </row>
    <row r="538" spans="1:68" ht="16.5" hidden="1" customHeight="1" x14ac:dyDescent="0.25">
      <c r="A538" s="804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hidden="1" customHeight="1" x14ac:dyDescent="0.25">
      <c r="A540" s="54" t="s">
        <v>844</v>
      </c>
      <c r="B540" s="54" t="s">
        <v>845</v>
      </c>
      <c r="C540" s="32">
        <v>4301031294</v>
      </c>
      <c r="D540" s="777">
        <v>4680115885189</v>
      </c>
      <c r="E540" s="778"/>
      <c r="F540" s="772">
        <v>0.2</v>
      </c>
      <c r="G540" s="33">
        <v>6</v>
      </c>
      <c r="H540" s="772">
        <v>1.2</v>
      </c>
      <c r="I540" s="772">
        <v>1.3720000000000001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5"/>
      <c r="V540" s="35"/>
      <c r="W540" s="36" t="s">
        <v>69</v>
      </c>
      <c r="X540" s="773">
        <v>0</v>
      </c>
      <c r="Y540" s="774">
        <f>IFERROR(IF(X540="",0,CEILING((X540/$H540),1)*$H540),"")</f>
        <v>0</v>
      </c>
      <c r="Z540" s="37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2">
        <v>4301031293</v>
      </c>
      <c r="D541" s="777">
        <v>4680115885172</v>
      </c>
      <c r="E541" s="778"/>
      <c r="F541" s="772">
        <v>0.2</v>
      </c>
      <c r="G541" s="33">
        <v>6</v>
      </c>
      <c r="H541" s="772">
        <v>1.2</v>
      </c>
      <c r="I541" s="772">
        <v>1.3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108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5"/>
      <c r="V541" s="35"/>
      <c r="W541" s="36" t="s">
        <v>69</v>
      </c>
      <c r="X541" s="773">
        <v>0</v>
      </c>
      <c r="Y541" s="774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2">
        <v>4301031291</v>
      </c>
      <c r="D542" s="777">
        <v>4680115885110</v>
      </c>
      <c r="E542" s="778"/>
      <c r="F542" s="772">
        <v>0.2</v>
      </c>
      <c r="G542" s="33">
        <v>6</v>
      </c>
      <c r="H542" s="772">
        <v>1.2</v>
      </c>
      <c r="I542" s="772">
        <v>2.02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35</v>
      </c>
      <c r="P542" s="8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5"/>
      <c r="V542" s="35"/>
      <c r="W542" s="36" t="s">
        <v>69</v>
      </c>
      <c r="X542" s="773">
        <v>0</v>
      </c>
      <c r="Y542" s="774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2">
        <v>4301031329</v>
      </c>
      <c r="D543" s="777">
        <v>4680115885219</v>
      </c>
      <c r="E543" s="778"/>
      <c r="F543" s="772">
        <v>0.28000000000000003</v>
      </c>
      <c r="G543" s="33">
        <v>6</v>
      </c>
      <c r="H543" s="772">
        <v>1.68</v>
      </c>
      <c r="I543" s="772">
        <v>2.5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5"/>
      <c r="V543" s="35"/>
      <c r="W543" s="36" t="s">
        <v>69</v>
      </c>
      <c r="X543" s="773">
        <v>0</v>
      </c>
      <c r="Y543" s="774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8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8" t="s">
        <v>69</v>
      </c>
      <c r="X545" s="775">
        <f>IFERROR(SUM(X540:X543),"0")</f>
        <v>0</v>
      </c>
      <c r="Y545" s="775">
        <f>IFERROR(SUM(Y540:Y543),"0")</f>
        <v>0</v>
      </c>
      <c r="Z545" s="38"/>
      <c r="AA545" s="776"/>
      <c r="AB545" s="776"/>
      <c r="AC545" s="776"/>
    </row>
    <row r="546" spans="1:68" ht="16.5" hidden="1" customHeight="1" x14ac:dyDescent="0.25">
      <c r="A546" s="804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hidden="1" customHeight="1" x14ac:dyDescent="0.25">
      <c r="A548" s="54" t="s">
        <v>856</v>
      </c>
      <c r="B548" s="54" t="s">
        <v>857</v>
      </c>
      <c r="C548" s="32">
        <v>4301031261</v>
      </c>
      <c r="D548" s="777">
        <v>4680115885103</v>
      </c>
      <c r="E548" s="778"/>
      <c r="F548" s="772">
        <v>0.27</v>
      </c>
      <c r="G548" s="33">
        <v>6</v>
      </c>
      <c r="H548" s="772">
        <v>1.62</v>
      </c>
      <c r="I548" s="772">
        <v>1.82</v>
      </c>
      <c r="J548" s="33">
        <v>156</v>
      </c>
      <c r="K548" s="33" t="s">
        <v>76</v>
      </c>
      <c r="L548" s="33"/>
      <c r="M548" s="34" t="s">
        <v>68</v>
      </c>
      <c r="N548" s="34"/>
      <c r="O548" s="33">
        <v>40</v>
      </c>
      <c r="P548" s="9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5"/>
      <c r="V548" s="35"/>
      <c r="W548" s="36" t="s">
        <v>69</v>
      </c>
      <c r="X548" s="773">
        <v>0</v>
      </c>
      <c r="Y548" s="774">
        <f>IFERROR(IF(X548="",0,CEILING((X548/$H548),1)*$H548),"")</f>
        <v>0</v>
      </c>
      <c r="Z548" s="37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8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8" t="s">
        <v>69</v>
      </c>
      <c r="X550" s="775">
        <f>IFERROR(SUM(X548:X548),"0")</f>
        <v>0</v>
      </c>
      <c r="Y550" s="775">
        <f>IFERROR(SUM(Y548:Y548),"0")</f>
        <v>0</v>
      </c>
      <c r="Z550" s="38"/>
      <c r="AA550" s="776"/>
      <c r="AB550" s="776"/>
      <c r="AC550" s="776"/>
    </row>
    <row r="551" spans="1:68" ht="27.75" hidden="1" customHeight="1" x14ac:dyDescent="0.2">
      <c r="A551" s="845" t="s">
        <v>859</v>
      </c>
      <c r="B551" s="846"/>
      <c r="C551" s="846"/>
      <c r="D551" s="846"/>
      <c r="E551" s="846"/>
      <c r="F551" s="846"/>
      <c r="G551" s="846"/>
      <c r="H551" s="846"/>
      <c r="I551" s="846"/>
      <c r="J551" s="846"/>
      <c r="K551" s="846"/>
      <c r="L551" s="846"/>
      <c r="M551" s="846"/>
      <c r="N551" s="846"/>
      <c r="O551" s="846"/>
      <c r="P551" s="846"/>
      <c r="Q551" s="846"/>
      <c r="R551" s="846"/>
      <c r="S551" s="846"/>
      <c r="T551" s="846"/>
      <c r="U551" s="846"/>
      <c r="V551" s="846"/>
      <c r="W551" s="846"/>
      <c r="X551" s="846"/>
      <c r="Y551" s="846"/>
      <c r="Z551" s="846"/>
      <c r="AA551" s="49"/>
      <c r="AB551" s="49"/>
      <c r="AC551" s="49"/>
    </row>
    <row r="552" spans="1:68" ht="16.5" hidden="1" customHeight="1" x14ac:dyDescent="0.25">
      <c r="A552" s="804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hidden="1" customHeight="1" x14ac:dyDescent="0.25">
      <c r="A554" s="54" t="s">
        <v>860</v>
      </c>
      <c r="B554" s="54" t="s">
        <v>861</v>
      </c>
      <c r="C554" s="32">
        <v>4301011795</v>
      </c>
      <c r="D554" s="777">
        <v>4607091389067</v>
      </c>
      <c r="E554" s="778"/>
      <c r="F554" s="772">
        <v>0.88</v>
      </c>
      <c r="G554" s="33">
        <v>6</v>
      </c>
      <c r="H554" s="772">
        <v>5.28</v>
      </c>
      <c r="I554" s="772">
        <v>5.64</v>
      </c>
      <c r="J554" s="33">
        <v>104</v>
      </c>
      <c r="K554" s="33" t="s">
        <v>121</v>
      </c>
      <c r="L554" s="33"/>
      <c r="M554" s="34" t="s">
        <v>124</v>
      </c>
      <c r="N554" s="34"/>
      <c r="O554" s="33">
        <v>60</v>
      </c>
      <c r="P554" s="10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5"/>
      <c r="V554" s="35"/>
      <c r="W554" s="36" t="s">
        <v>69</v>
      </c>
      <c r="X554" s="773">
        <v>0</v>
      </c>
      <c r="Y554" s="774">
        <f t="shared" ref="Y554:Y564" si="103">IFERROR(IF(X554="",0,CEILING((X554/$H554),1)*$H554),"")</f>
        <v>0</v>
      </c>
      <c r="Z554" s="37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2">
        <v>4301011961</v>
      </c>
      <c r="D555" s="777">
        <v>4680115885271</v>
      </c>
      <c r="E555" s="778"/>
      <c r="F555" s="772">
        <v>0.88</v>
      </c>
      <c r="G555" s="33">
        <v>6</v>
      </c>
      <c r="H555" s="772">
        <v>5.28</v>
      </c>
      <c r="I555" s="772">
        <v>5.64</v>
      </c>
      <c r="J555" s="33">
        <v>104</v>
      </c>
      <c r="K555" s="33" t="s">
        <v>121</v>
      </c>
      <c r="L555" s="33"/>
      <c r="M555" s="34" t="s">
        <v>124</v>
      </c>
      <c r="N555" s="34"/>
      <c r="O555" s="33">
        <v>60</v>
      </c>
      <c r="P555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5"/>
      <c r="V555" s="35"/>
      <c r="W555" s="36" t="s">
        <v>69</v>
      </c>
      <c r="X555" s="773">
        <v>0</v>
      </c>
      <c r="Y555" s="774">
        <f t="shared" si="103"/>
        <v>0</v>
      </c>
      <c r="Z555" s="37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2">
        <v>4301011774</v>
      </c>
      <c r="D556" s="777">
        <v>4680115884502</v>
      </c>
      <c r="E556" s="778"/>
      <c r="F556" s="772">
        <v>0.88</v>
      </c>
      <c r="G556" s="33">
        <v>6</v>
      </c>
      <c r="H556" s="772">
        <v>5.28</v>
      </c>
      <c r="I556" s="772">
        <v>5.64</v>
      </c>
      <c r="J556" s="33">
        <v>104</v>
      </c>
      <c r="K556" s="33" t="s">
        <v>121</v>
      </c>
      <c r="L556" s="33"/>
      <c r="M556" s="34" t="s">
        <v>124</v>
      </c>
      <c r="N556" s="34"/>
      <c r="O556" s="33">
        <v>60</v>
      </c>
      <c r="P556" s="9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5"/>
      <c r="V556" s="35"/>
      <c r="W556" s="36" t="s">
        <v>69</v>
      </c>
      <c r="X556" s="773">
        <v>0</v>
      </c>
      <c r="Y556" s="774">
        <f t="shared" si="103"/>
        <v>0</v>
      </c>
      <c r="Z556" s="37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2">
        <v>4301011771</v>
      </c>
      <c r="D557" s="777">
        <v>4607091389104</v>
      </c>
      <c r="E557" s="778"/>
      <c r="F557" s="772">
        <v>0.88</v>
      </c>
      <c r="G557" s="33">
        <v>6</v>
      </c>
      <c r="H557" s="772">
        <v>5.28</v>
      </c>
      <c r="I557" s="772">
        <v>5.64</v>
      </c>
      <c r="J557" s="33">
        <v>104</v>
      </c>
      <c r="K557" s="33" t="s">
        <v>121</v>
      </c>
      <c r="L557" s="33"/>
      <c r="M557" s="34" t="s">
        <v>124</v>
      </c>
      <c r="N557" s="34"/>
      <c r="O557" s="33">
        <v>60</v>
      </c>
      <c r="P557" s="11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5"/>
      <c r="V557" s="35"/>
      <c r="W557" s="36" t="s">
        <v>69</v>
      </c>
      <c r="X557" s="773">
        <v>340</v>
      </c>
      <c r="Y557" s="774">
        <f t="shared" si="103"/>
        <v>343.2</v>
      </c>
      <c r="Z557" s="37">
        <f t="shared" si="104"/>
        <v>0.77739999999999998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363.18181818181813</v>
      </c>
      <c r="BN557" s="64">
        <f t="shared" si="106"/>
        <v>366.59999999999997</v>
      </c>
      <c r="BO557" s="64">
        <f t="shared" si="107"/>
        <v>0.6191724941724942</v>
      </c>
      <c r="BP557" s="64">
        <f t="shared" si="108"/>
        <v>0.625</v>
      </c>
    </row>
    <row r="558" spans="1:68" ht="16.5" hidden="1" customHeight="1" x14ac:dyDescent="0.25">
      <c r="A558" s="54" t="s">
        <v>871</v>
      </c>
      <c r="B558" s="54" t="s">
        <v>872</v>
      </c>
      <c r="C558" s="32">
        <v>4301011799</v>
      </c>
      <c r="D558" s="777">
        <v>4680115884519</v>
      </c>
      <c r="E558" s="778"/>
      <c r="F558" s="772">
        <v>0.88</v>
      </c>
      <c r="G558" s="33">
        <v>6</v>
      </c>
      <c r="H558" s="772">
        <v>5.28</v>
      </c>
      <c r="I558" s="772">
        <v>5.64</v>
      </c>
      <c r="J558" s="33">
        <v>104</v>
      </c>
      <c r="K558" s="33" t="s">
        <v>121</v>
      </c>
      <c r="L558" s="33"/>
      <c r="M558" s="34" t="s">
        <v>80</v>
      </c>
      <c r="N558" s="34"/>
      <c r="O558" s="33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5"/>
      <c r="V558" s="35"/>
      <c r="W558" s="36" t="s">
        <v>69</v>
      </c>
      <c r="X558" s="773">
        <v>0</v>
      </c>
      <c r="Y558" s="774">
        <f t="shared" si="103"/>
        <v>0</v>
      </c>
      <c r="Z558" s="37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2">
        <v>4301011376</v>
      </c>
      <c r="D559" s="777">
        <v>4680115885226</v>
      </c>
      <c r="E559" s="778"/>
      <c r="F559" s="772">
        <v>0.88</v>
      </c>
      <c r="G559" s="33">
        <v>6</v>
      </c>
      <c r="H559" s="772">
        <v>5.28</v>
      </c>
      <c r="I559" s="772">
        <v>5.64</v>
      </c>
      <c r="J559" s="33">
        <v>104</v>
      </c>
      <c r="K559" s="33" t="s">
        <v>121</v>
      </c>
      <c r="L559" s="33"/>
      <c r="M559" s="34" t="s">
        <v>80</v>
      </c>
      <c r="N559" s="34"/>
      <c r="O559" s="33">
        <v>60</v>
      </c>
      <c r="P559" s="10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5"/>
      <c r="V559" s="35"/>
      <c r="W559" s="36" t="s">
        <v>69</v>
      </c>
      <c r="X559" s="773">
        <v>540</v>
      </c>
      <c r="Y559" s="774">
        <f t="shared" si="103"/>
        <v>543.84</v>
      </c>
      <c r="Z559" s="37">
        <f t="shared" si="104"/>
        <v>1.2318800000000001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576.81818181818176</v>
      </c>
      <c r="BN559" s="64">
        <f t="shared" si="106"/>
        <v>580.91999999999996</v>
      </c>
      <c r="BO559" s="64">
        <f t="shared" si="107"/>
        <v>0.98339160839160833</v>
      </c>
      <c r="BP559" s="64">
        <f t="shared" si="108"/>
        <v>0.99038461538461542</v>
      </c>
    </row>
    <row r="560" spans="1:68" ht="27" hidden="1" customHeight="1" x14ac:dyDescent="0.25">
      <c r="A560" s="54" t="s">
        <v>877</v>
      </c>
      <c r="B560" s="54" t="s">
        <v>878</v>
      </c>
      <c r="C560" s="32">
        <v>4301011778</v>
      </c>
      <c r="D560" s="777">
        <v>4680115880603</v>
      </c>
      <c r="E560" s="778"/>
      <c r="F560" s="772">
        <v>0.6</v>
      </c>
      <c r="G560" s="33">
        <v>6</v>
      </c>
      <c r="H560" s="772">
        <v>3.6</v>
      </c>
      <c r="I560" s="772">
        <v>3.81</v>
      </c>
      <c r="J560" s="33">
        <v>132</v>
      </c>
      <c r="K560" s="33" t="s">
        <v>76</v>
      </c>
      <c r="L560" s="33"/>
      <c r="M560" s="34" t="s">
        <v>124</v>
      </c>
      <c r="N560" s="34"/>
      <c r="O560" s="33">
        <v>60</v>
      </c>
      <c r="P560" s="11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5"/>
      <c r="V560" s="35"/>
      <c r="W560" s="36" t="s">
        <v>69</v>
      </c>
      <c r="X560" s="773">
        <v>0</v>
      </c>
      <c r="Y560" s="774">
        <f t="shared" si="103"/>
        <v>0</v>
      </c>
      <c r="Z560" s="37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2">
        <v>4301012035</v>
      </c>
      <c r="D561" s="777">
        <v>4680115880603</v>
      </c>
      <c r="E561" s="778"/>
      <c r="F561" s="772">
        <v>0.6</v>
      </c>
      <c r="G561" s="33">
        <v>8</v>
      </c>
      <c r="H561" s="772">
        <v>4.8</v>
      </c>
      <c r="I561" s="772">
        <v>6.96</v>
      </c>
      <c r="J561" s="33">
        <v>120</v>
      </c>
      <c r="K561" s="33" t="s">
        <v>76</v>
      </c>
      <c r="L561" s="33"/>
      <c r="M561" s="34" t="s">
        <v>124</v>
      </c>
      <c r="N561" s="34"/>
      <c r="O561" s="33">
        <v>60</v>
      </c>
      <c r="P561" s="10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5"/>
      <c r="V561" s="35"/>
      <c r="W561" s="36" t="s">
        <v>69</v>
      </c>
      <c r="X561" s="773">
        <v>0</v>
      </c>
      <c r="Y561" s="774">
        <f t="shared" si="103"/>
        <v>0</v>
      </c>
      <c r="Z561" s="37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2">
        <v>4301012036</v>
      </c>
      <c r="D562" s="777">
        <v>4680115882782</v>
      </c>
      <c r="E562" s="778"/>
      <c r="F562" s="772">
        <v>0.6</v>
      </c>
      <c r="G562" s="33">
        <v>8</v>
      </c>
      <c r="H562" s="772">
        <v>4.8</v>
      </c>
      <c r="I562" s="772">
        <v>6.96</v>
      </c>
      <c r="J562" s="33">
        <v>120</v>
      </c>
      <c r="K562" s="33" t="s">
        <v>76</v>
      </c>
      <c r="L562" s="33"/>
      <c r="M562" s="34" t="s">
        <v>124</v>
      </c>
      <c r="N562" s="34"/>
      <c r="O562" s="33">
        <v>60</v>
      </c>
      <c r="P562" s="80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5"/>
      <c r="V562" s="35"/>
      <c r="W562" s="36" t="s">
        <v>69</v>
      </c>
      <c r="X562" s="773">
        <v>0</v>
      </c>
      <c r="Y562" s="774">
        <f t="shared" si="103"/>
        <v>0</v>
      </c>
      <c r="Z562" s="37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2">
        <v>4301011784</v>
      </c>
      <c r="D563" s="777">
        <v>4607091389982</v>
      </c>
      <c r="E563" s="778"/>
      <c r="F563" s="772">
        <v>0.6</v>
      </c>
      <c r="G563" s="33">
        <v>6</v>
      </c>
      <c r="H563" s="772">
        <v>3.6</v>
      </c>
      <c r="I563" s="772">
        <v>3.81</v>
      </c>
      <c r="J563" s="33">
        <v>132</v>
      </c>
      <c r="K563" s="33" t="s">
        <v>76</v>
      </c>
      <c r="L563" s="33"/>
      <c r="M563" s="34" t="s">
        <v>124</v>
      </c>
      <c r="N563" s="34"/>
      <c r="O563" s="33">
        <v>60</v>
      </c>
      <c r="P563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5"/>
      <c r="V563" s="35"/>
      <c r="W563" s="36" t="s">
        <v>69</v>
      </c>
      <c r="X563" s="773">
        <v>0</v>
      </c>
      <c r="Y563" s="774">
        <f t="shared" si="103"/>
        <v>0</v>
      </c>
      <c r="Z563" s="37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2">
        <v>4301012034</v>
      </c>
      <c r="D564" s="777">
        <v>4607091389982</v>
      </c>
      <c r="E564" s="778"/>
      <c r="F564" s="772">
        <v>0.6</v>
      </c>
      <c r="G564" s="33">
        <v>8</v>
      </c>
      <c r="H564" s="772">
        <v>4.8</v>
      </c>
      <c r="I564" s="772">
        <v>6.96</v>
      </c>
      <c r="J564" s="33">
        <v>120</v>
      </c>
      <c r="K564" s="33" t="s">
        <v>76</v>
      </c>
      <c r="L564" s="33"/>
      <c r="M564" s="34" t="s">
        <v>124</v>
      </c>
      <c r="N564" s="34"/>
      <c r="O564" s="33">
        <v>60</v>
      </c>
      <c r="P564" s="10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5"/>
      <c r="V564" s="35"/>
      <c r="W564" s="36" t="s">
        <v>69</v>
      </c>
      <c r="X564" s="773">
        <v>0</v>
      </c>
      <c r="Y564" s="774">
        <f t="shared" si="103"/>
        <v>0</v>
      </c>
      <c r="Z564" s="37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8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166.66666666666666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168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2.00928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8" t="s">
        <v>69</v>
      </c>
      <c r="X566" s="775">
        <f>IFERROR(SUM(X554:X564),"0")</f>
        <v>880</v>
      </c>
      <c r="Y566" s="775">
        <f>IFERROR(SUM(Y554:Y564),"0")</f>
        <v>887.04</v>
      </c>
      <c r="Z566" s="38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hidden="1" customHeight="1" x14ac:dyDescent="0.25">
      <c r="A568" s="54" t="s">
        <v>885</v>
      </c>
      <c r="B568" s="54" t="s">
        <v>886</v>
      </c>
      <c r="C568" s="32">
        <v>4301020222</v>
      </c>
      <c r="D568" s="777">
        <v>4607091388930</v>
      </c>
      <c r="E568" s="778"/>
      <c r="F568" s="772">
        <v>0.88</v>
      </c>
      <c r="G568" s="33">
        <v>6</v>
      </c>
      <c r="H568" s="772">
        <v>5.28</v>
      </c>
      <c r="I568" s="772">
        <v>5.64</v>
      </c>
      <c r="J568" s="33">
        <v>104</v>
      </c>
      <c r="K568" s="33" t="s">
        <v>121</v>
      </c>
      <c r="L568" s="33"/>
      <c r="M568" s="34" t="s">
        <v>124</v>
      </c>
      <c r="N568" s="34"/>
      <c r="O568" s="33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5"/>
      <c r="V568" s="35"/>
      <c r="W568" s="36" t="s">
        <v>69</v>
      </c>
      <c r="X568" s="773">
        <v>0</v>
      </c>
      <c r="Y568" s="774">
        <f>IFERROR(IF(X568="",0,CEILING((X568/$H568),1)*$H568),"")</f>
        <v>0</v>
      </c>
      <c r="Z568" s="37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888</v>
      </c>
      <c r="B569" s="54" t="s">
        <v>889</v>
      </c>
      <c r="C569" s="32">
        <v>4301020364</v>
      </c>
      <c r="D569" s="777">
        <v>4680115880054</v>
      </c>
      <c r="E569" s="778"/>
      <c r="F569" s="772">
        <v>0.6</v>
      </c>
      <c r="G569" s="33">
        <v>8</v>
      </c>
      <c r="H569" s="772">
        <v>4.8</v>
      </c>
      <c r="I569" s="772">
        <v>6.96</v>
      </c>
      <c r="J569" s="33">
        <v>120</v>
      </c>
      <c r="K569" s="33" t="s">
        <v>76</v>
      </c>
      <c r="L569" s="33"/>
      <c r="M569" s="34" t="s">
        <v>124</v>
      </c>
      <c r="N569" s="34"/>
      <c r="O569" s="33">
        <v>55</v>
      </c>
      <c r="P569" s="109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5"/>
      <c r="V569" s="35"/>
      <c r="W569" s="36" t="s">
        <v>69</v>
      </c>
      <c r="X569" s="773">
        <v>0</v>
      </c>
      <c r="Y569" s="774">
        <f>IFERROR(IF(X569="",0,CEILING((X569/$H569),1)*$H569),"")</f>
        <v>0</v>
      </c>
      <c r="Z569" s="37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2">
        <v>4301020206</v>
      </c>
      <c r="D570" s="777">
        <v>4680115880054</v>
      </c>
      <c r="E570" s="778"/>
      <c r="F570" s="772">
        <v>0.6</v>
      </c>
      <c r="G570" s="33">
        <v>6</v>
      </c>
      <c r="H570" s="772">
        <v>3.6</v>
      </c>
      <c r="I570" s="772">
        <v>3.81</v>
      </c>
      <c r="J570" s="33">
        <v>132</v>
      </c>
      <c r="K570" s="33" t="s">
        <v>76</v>
      </c>
      <c r="L570" s="33"/>
      <c r="M570" s="34" t="s">
        <v>124</v>
      </c>
      <c r="N570" s="34"/>
      <c r="O570" s="33">
        <v>55</v>
      </c>
      <c r="P570" s="8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5"/>
      <c r="V570" s="35"/>
      <c r="W570" s="36" t="s">
        <v>69</v>
      </c>
      <c r="X570" s="773">
        <v>0</v>
      </c>
      <c r="Y570" s="774">
        <f>IFERROR(IF(X570="",0,CEILING((X570/$H570),1)*$H570),"")</f>
        <v>0</v>
      </c>
      <c r="Z570" s="37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8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hidden="1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8" t="s">
        <v>69</v>
      </c>
      <c r="X572" s="775">
        <f>IFERROR(SUM(X568:X570),"0")</f>
        <v>0</v>
      </c>
      <c r="Y572" s="775">
        <f>IFERROR(SUM(Y568:Y570),"0")</f>
        <v>0</v>
      </c>
      <c r="Z572" s="38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customHeight="1" x14ac:dyDescent="0.25">
      <c r="A574" s="54" t="s">
        <v>891</v>
      </c>
      <c r="B574" s="54" t="s">
        <v>892</v>
      </c>
      <c r="C574" s="32">
        <v>4301031252</v>
      </c>
      <c r="D574" s="777">
        <v>4680115883116</v>
      </c>
      <c r="E574" s="778"/>
      <c r="F574" s="772">
        <v>0.88</v>
      </c>
      <c r="G574" s="33">
        <v>6</v>
      </c>
      <c r="H574" s="772">
        <v>5.28</v>
      </c>
      <c r="I574" s="772">
        <v>5.64</v>
      </c>
      <c r="J574" s="33">
        <v>104</v>
      </c>
      <c r="K574" s="33" t="s">
        <v>121</v>
      </c>
      <c r="L574" s="33"/>
      <c r="M574" s="34" t="s">
        <v>124</v>
      </c>
      <c r="N574" s="34"/>
      <c r="O574" s="33">
        <v>60</v>
      </c>
      <c r="P574" s="9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5"/>
      <c r="V574" s="35"/>
      <c r="W574" s="36" t="s">
        <v>69</v>
      </c>
      <c r="X574" s="773">
        <v>160</v>
      </c>
      <c r="Y574" s="774">
        <f t="shared" ref="Y574:Y582" si="109">IFERROR(IF(X574="",0,CEILING((X574/$H574),1)*$H574),"")</f>
        <v>163.68</v>
      </c>
      <c r="Z574" s="37">
        <f>IFERROR(IF(Y574=0,"",ROUNDUP(Y574/H574,0)*0.01196),"")</f>
        <v>0.37075999999999998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170.90909090909091</v>
      </c>
      <c r="BN574" s="64">
        <f t="shared" ref="BN574:BN582" si="111">IFERROR(Y574*I574/H574,"0")</f>
        <v>174.84</v>
      </c>
      <c r="BO574" s="64">
        <f t="shared" ref="BO574:BO582" si="112">IFERROR(1/J574*(X574/H574),"0")</f>
        <v>0.29137529137529139</v>
      </c>
      <c r="BP574" s="64">
        <f t="shared" ref="BP574:BP582" si="113">IFERROR(1/J574*(Y574/H574),"0")</f>
        <v>0.29807692307692307</v>
      </c>
    </row>
    <row r="575" spans="1:68" ht="27" hidden="1" customHeight="1" x14ac:dyDescent="0.25">
      <c r="A575" s="54" t="s">
        <v>894</v>
      </c>
      <c r="B575" s="54" t="s">
        <v>895</v>
      </c>
      <c r="C575" s="32">
        <v>4301031248</v>
      </c>
      <c r="D575" s="777">
        <v>4680115883093</v>
      </c>
      <c r="E575" s="778"/>
      <c r="F575" s="772">
        <v>0.88</v>
      </c>
      <c r="G575" s="33">
        <v>6</v>
      </c>
      <c r="H575" s="772">
        <v>5.28</v>
      </c>
      <c r="I575" s="772">
        <v>5.64</v>
      </c>
      <c r="J575" s="33">
        <v>104</v>
      </c>
      <c r="K575" s="33" t="s">
        <v>121</v>
      </c>
      <c r="L575" s="33"/>
      <c r="M575" s="34" t="s">
        <v>68</v>
      </c>
      <c r="N575" s="34"/>
      <c r="O575" s="33">
        <v>60</v>
      </c>
      <c r="P575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5"/>
      <c r="V575" s="35"/>
      <c r="W575" s="36" t="s">
        <v>69</v>
      </c>
      <c r="X575" s="773">
        <v>0</v>
      </c>
      <c r="Y575" s="774">
        <f t="shared" si="109"/>
        <v>0</v>
      </c>
      <c r="Z575" s="37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2">
        <v>4301031250</v>
      </c>
      <c r="D576" s="777">
        <v>4680115883109</v>
      </c>
      <c r="E576" s="778"/>
      <c r="F576" s="772">
        <v>0.88</v>
      </c>
      <c r="G576" s="33">
        <v>6</v>
      </c>
      <c r="H576" s="772">
        <v>5.28</v>
      </c>
      <c r="I576" s="772">
        <v>5.64</v>
      </c>
      <c r="J576" s="33">
        <v>104</v>
      </c>
      <c r="K576" s="33" t="s">
        <v>121</v>
      </c>
      <c r="L576" s="33"/>
      <c r="M576" s="34" t="s">
        <v>68</v>
      </c>
      <c r="N576" s="34"/>
      <c r="O576" s="33">
        <v>60</v>
      </c>
      <c r="P576" s="11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5"/>
      <c r="V576" s="35"/>
      <c r="W576" s="36" t="s">
        <v>69</v>
      </c>
      <c r="X576" s="773">
        <v>0</v>
      </c>
      <c r="Y576" s="774">
        <f t="shared" si="109"/>
        <v>0</v>
      </c>
      <c r="Z576" s="37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2">
        <v>4301031383</v>
      </c>
      <c r="D577" s="777">
        <v>4680115882072</v>
      </c>
      <c r="E577" s="778"/>
      <c r="F577" s="772">
        <v>0.6</v>
      </c>
      <c r="G577" s="33">
        <v>8</v>
      </c>
      <c r="H577" s="772">
        <v>4.8</v>
      </c>
      <c r="I577" s="772">
        <v>6.96</v>
      </c>
      <c r="J577" s="33">
        <v>120</v>
      </c>
      <c r="K577" s="33" t="s">
        <v>76</v>
      </c>
      <c r="L577" s="33"/>
      <c r="M577" s="34" t="s">
        <v>124</v>
      </c>
      <c r="N577" s="34"/>
      <c r="O577" s="33">
        <v>60</v>
      </c>
      <c r="P577" s="113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5"/>
      <c r="V577" s="35"/>
      <c r="W577" s="36" t="s">
        <v>69</v>
      </c>
      <c r="X577" s="773">
        <v>0</v>
      </c>
      <c r="Y577" s="774">
        <f t="shared" si="109"/>
        <v>0</v>
      </c>
      <c r="Z577" s="37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2">
        <v>4301031249</v>
      </c>
      <c r="D578" s="777">
        <v>4680115882072</v>
      </c>
      <c r="E578" s="778"/>
      <c r="F578" s="772">
        <v>0.6</v>
      </c>
      <c r="G578" s="33">
        <v>6</v>
      </c>
      <c r="H578" s="772">
        <v>3.6</v>
      </c>
      <c r="I578" s="772">
        <v>3.81</v>
      </c>
      <c r="J578" s="33">
        <v>132</v>
      </c>
      <c r="K578" s="33" t="s">
        <v>76</v>
      </c>
      <c r="L578" s="33"/>
      <c r="M578" s="34" t="s">
        <v>124</v>
      </c>
      <c r="N578" s="34"/>
      <c r="O578" s="33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5"/>
      <c r="V578" s="35"/>
      <c r="W578" s="36" t="s">
        <v>69</v>
      </c>
      <c r="X578" s="773">
        <v>0</v>
      </c>
      <c r="Y578" s="774">
        <f t="shared" si="109"/>
        <v>0</v>
      </c>
      <c r="Z578" s="37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2">
        <v>4301031385</v>
      </c>
      <c r="D579" s="777">
        <v>4680115882102</v>
      </c>
      <c r="E579" s="778"/>
      <c r="F579" s="772">
        <v>0.6</v>
      </c>
      <c r="G579" s="33">
        <v>8</v>
      </c>
      <c r="H579" s="772">
        <v>4.8</v>
      </c>
      <c r="I579" s="772">
        <v>6.69</v>
      </c>
      <c r="J579" s="33">
        <v>120</v>
      </c>
      <c r="K579" s="33" t="s">
        <v>76</v>
      </c>
      <c r="L579" s="33"/>
      <c r="M579" s="34" t="s">
        <v>68</v>
      </c>
      <c r="N579" s="34"/>
      <c r="O579" s="33">
        <v>60</v>
      </c>
      <c r="P579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5"/>
      <c r="V579" s="35"/>
      <c r="W579" s="36" t="s">
        <v>69</v>
      </c>
      <c r="X579" s="773">
        <v>0</v>
      </c>
      <c r="Y579" s="774">
        <f t="shared" si="109"/>
        <v>0</v>
      </c>
      <c r="Z579" s="37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907</v>
      </c>
      <c r="C580" s="32">
        <v>4301031251</v>
      </c>
      <c r="D580" s="777">
        <v>4680115882102</v>
      </c>
      <c r="E580" s="778"/>
      <c r="F580" s="772">
        <v>0.6</v>
      </c>
      <c r="G580" s="33">
        <v>6</v>
      </c>
      <c r="H580" s="772">
        <v>3.6</v>
      </c>
      <c r="I580" s="772">
        <v>3.81</v>
      </c>
      <c r="J580" s="33">
        <v>132</v>
      </c>
      <c r="K580" s="33" t="s">
        <v>76</v>
      </c>
      <c r="L580" s="33"/>
      <c r="M580" s="34" t="s">
        <v>68</v>
      </c>
      <c r="N580" s="34"/>
      <c r="O580" s="33">
        <v>60</v>
      </c>
      <c r="P580" s="11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5"/>
      <c r="V580" s="35"/>
      <c r="W580" s="36" t="s">
        <v>69</v>
      </c>
      <c r="X580" s="773">
        <v>0</v>
      </c>
      <c r="Y580" s="774">
        <f t="shared" si="109"/>
        <v>0</v>
      </c>
      <c r="Z580" s="37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2">
        <v>4301031384</v>
      </c>
      <c r="D581" s="777">
        <v>4680115882096</v>
      </c>
      <c r="E581" s="778"/>
      <c r="F581" s="772">
        <v>0.6</v>
      </c>
      <c r="G581" s="33">
        <v>8</v>
      </c>
      <c r="H581" s="772">
        <v>4.8</v>
      </c>
      <c r="I581" s="772">
        <v>6.69</v>
      </c>
      <c r="J581" s="33">
        <v>120</v>
      </c>
      <c r="K581" s="33" t="s">
        <v>76</v>
      </c>
      <c r="L581" s="33"/>
      <c r="M581" s="34" t="s">
        <v>68</v>
      </c>
      <c r="N581" s="34"/>
      <c r="O581" s="33">
        <v>60</v>
      </c>
      <c r="P581" s="96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5"/>
      <c r="V581" s="35"/>
      <c r="W581" s="36" t="s">
        <v>69</v>
      </c>
      <c r="X581" s="773">
        <v>0</v>
      </c>
      <c r="Y581" s="774">
        <f t="shared" si="109"/>
        <v>0</v>
      </c>
      <c r="Z581" s="37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911</v>
      </c>
      <c r="C582" s="32">
        <v>4301031253</v>
      </c>
      <c r="D582" s="777">
        <v>4680115882096</v>
      </c>
      <c r="E582" s="778"/>
      <c r="F582" s="772">
        <v>0.6</v>
      </c>
      <c r="G582" s="33">
        <v>6</v>
      </c>
      <c r="H582" s="772">
        <v>3.6</v>
      </c>
      <c r="I582" s="772">
        <v>3.81</v>
      </c>
      <c r="J582" s="33">
        <v>132</v>
      </c>
      <c r="K582" s="33" t="s">
        <v>76</v>
      </c>
      <c r="L582" s="33"/>
      <c r="M582" s="34" t="s">
        <v>68</v>
      </c>
      <c r="N582" s="34"/>
      <c r="O582" s="33">
        <v>60</v>
      </c>
      <c r="P582" s="11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5"/>
      <c r="V582" s="35"/>
      <c r="W582" s="36" t="s">
        <v>69</v>
      </c>
      <c r="X582" s="773">
        <v>0</v>
      </c>
      <c r="Y582" s="774">
        <f t="shared" si="109"/>
        <v>0</v>
      </c>
      <c r="Z582" s="37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8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30.303030303030301</v>
      </c>
      <c r="Y583" s="775">
        <f>IFERROR(Y574/H574,"0")+IFERROR(Y575/H575,"0")+IFERROR(Y576/H576,"0")+IFERROR(Y577/H577,"0")+IFERROR(Y578/H578,"0")+IFERROR(Y579/H579,"0")+IFERROR(Y580/H580,"0")+IFERROR(Y581/H581,"0")+IFERROR(Y582/H582,"0")</f>
        <v>31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0.37075999999999998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8" t="s">
        <v>69</v>
      </c>
      <c r="X584" s="775">
        <f>IFERROR(SUM(X574:X582),"0")</f>
        <v>160</v>
      </c>
      <c r="Y584" s="775">
        <f>IFERROR(SUM(Y574:Y582),"0")</f>
        <v>163.68</v>
      </c>
      <c r="Z584" s="38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hidden="1" customHeight="1" x14ac:dyDescent="0.25">
      <c r="A586" s="54" t="s">
        <v>912</v>
      </c>
      <c r="B586" s="54" t="s">
        <v>913</v>
      </c>
      <c r="C586" s="32">
        <v>4301051230</v>
      </c>
      <c r="D586" s="777">
        <v>4607091383409</v>
      </c>
      <c r="E586" s="778"/>
      <c r="F586" s="772">
        <v>1.3</v>
      </c>
      <c r="G586" s="33">
        <v>6</v>
      </c>
      <c r="H586" s="772">
        <v>7.8</v>
      </c>
      <c r="I586" s="772">
        <v>8.3460000000000001</v>
      </c>
      <c r="J586" s="33">
        <v>56</v>
      </c>
      <c r="K586" s="33" t="s">
        <v>121</v>
      </c>
      <c r="L586" s="33"/>
      <c r="M586" s="34" t="s">
        <v>68</v>
      </c>
      <c r="N586" s="34"/>
      <c r="O586" s="33">
        <v>45</v>
      </c>
      <c r="P586" s="10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5"/>
      <c r="V586" s="35"/>
      <c r="W586" s="36" t="s">
        <v>69</v>
      </c>
      <c r="X586" s="773">
        <v>0</v>
      </c>
      <c r="Y586" s="774">
        <f>IFERROR(IF(X586="",0,CEILING((X586/$H586),1)*$H586),"")</f>
        <v>0</v>
      </c>
      <c r="Z586" s="37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2">
        <v>4301051231</v>
      </c>
      <c r="D587" s="777">
        <v>4607091383416</v>
      </c>
      <c r="E587" s="778"/>
      <c r="F587" s="772">
        <v>1.3</v>
      </c>
      <c r="G587" s="33">
        <v>6</v>
      </c>
      <c r="H587" s="772">
        <v>7.8</v>
      </c>
      <c r="I587" s="772">
        <v>8.3460000000000001</v>
      </c>
      <c r="J587" s="33">
        <v>56</v>
      </c>
      <c r="K587" s="33" t="s">
        <v>121</v>
      </c>
      <c r="L587" s="33"/>
      <c r="M587" s="34" t="s">
        <v>68</v>
      </c>
      <c r="N587" s="34"/>
      <c r="O587" s="33">
        <v>45</v>
      </c>
      <c r="P587" s="94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5"/>
      <c r="V587" s="35"/>
      <c r="W587" s="36" t="s">
        <v>69</v>
      </c>
      <c r="X587" s="773">
        <v>0</v>
      </c>
      <c r="Y587" s="774">
        <f>IFERROR(IF(X587="",0,CEILING((X587/$H587),1)*$H587),"")</f>
        <v>0</v>
      </c>
      <c r="Z587" s="37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2">
        <v>4301051058</v>
      </c>
      <c r="D588" s="777">
        <v>4680115883536</v>
      </c>
      <c r="E588" s="778"/>
      <c r="F588" s="772">
        <v>0.3</v>
      </c>
      <c r="G588" s="33">
        <v>6</v>
      </c>
      <c r="H588" s="772">
        <v>1.8</v>
      </c>
      <c r="I588" s="772">
        <v>2.0659999999999998</v>
      </c>
      <c r="J588" s="33">
        <v>156</v>
      </c>
      <c r="K588" s="33" t="s">
        <v>76</v>
      </c>
      <c r="L588" s="33"/>
      <c r="M588" s="34" t="s">
        <v>68</v>
      </c>
      <c r="N588" s="34"/>
      <c r="O588" s="33">
        <v>45</v>
      </c>
      <c r="P588" s="11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5"/>
      <c r="V588" s="35"/>
      <c r="W588" s="36" t="s">
        <v>69</v>
      </c>
      <c r="X588" s="773">
        <v>0</v>
      </c>
      <c r="Y588" s="774">
        <f>IFERROR(IF(X588="",0,CEILING((X588/$H588),1)*$H588),"")</f>
        <v>0</v>
      </c>
      <c r="Z588" s="37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8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8" t="s">
        <v>69</v>
      </c>
      <c r="X590" s="775">
        <f>IFERROR(SUM(X586:X588),"0")</f>
        <v>0</v>
      </c>
      <c r="Y590" s="775">
        <f>IFERROR(SUM(Y586:Y588),"0")</f>
        <v>0</v>
      </c>
      <c r="Z590" s="38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hidden="1" customHeight="1" x14ac:dyDescent="0.25">
      <c r="A592" s="54" t="s">
        <v>921</v>
      </c>
      <c r="B592" s="54" t="s">
        <v>922</v>
      </c>
      <c r="C592" s="32">
        <v>4301060363</v>
      </c>
      <c r="D592" s="777">
        <v>4680115885035</v>
      </c>
      <c r="E592" s="778"/>
      <c r="F592" s="772">
        <v>1</v>
      </c>
      <c r="G592" s="33">
        <v>4</v>
      </c>
      <c r="H592" s="772">
        <v>4</v>
      </c>
      <c r="I592" s="772">
        <v>4.4160000000000004</v>
      </c>
      <c r="J592" s="33">
        <v>104</v>
      </c>
      <c r="K592" s="33" t="s">
        <v>121</v>
      </c>
      <c r="L592" s="33"/>
      <c r="M592" s="34" t="s">
        <v>68</v>
      </c>
      <c r="N592" s="34"/>
      <c r="O592" s="33">
        <v>35</v>
      </c>
      <c r="P592" s="9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5"/>
      <c r="V592" s="35"/>
      <c r="W592" s="36" t="s">
        <v>69</v>
      </c>
      <c r="X592" s="773">
        <v>0</v>
      </c>
      <c r="Y592" s="774">
        <f>IFERROR(IF(X592="",0,CEILING((X592/$H592),1)*$H592),"")</f>
        <v>0</v>
      </c>
      <c r="Z592" s="37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2">
        <v>4301060436</v>
      </c>
      <c r="D593" s="777">
        <v>4680115885936</v>
      </c>
      <c r="E593" s="778"/>
      <c r="F593" s="772">
        <v>1.3</v>
      </c>
      <c r="G593" s="33">
        <v>6</v>
      </c>
      <c r="H593" s="772">
        <v>7.8</v>
      </c>
      <c r="I593" s="772">
        <v>8.2799999999999994</v>
      </c>
      <c r="J593" s="33">
        <v>56</v>
      </c>
      <c r="K593" s="33" t="s">
        <v>121</v>
      </c>
      <c r="L593" s="33"/>
      <c r="M593" s="34" t="s">
        <v>68</v>
      </c>
      <c r="N593" s="34"/>
      <c r="O593" s="33">
        <v>35</v>
      </c>
      <c r="P593" s="949" t="s">
        <v>926</v>
      </c>
      <c r="Q593" s="780"/>
      <c r="R593" s="780"/>
      <c r="S593" s="780"/>
      <c r="T593" s="781"/>
      <c r="U593" s="35"/>
      <c r="V593" s="35"/>
      <c r="W593" s="36" t="s">
        <v>69</v>
      </c>
      <c r="X593" s="773">
        <v>0</v>
      </c>
      <c r="Y593" s="774">
        <f>IFERROR(IF(X593="",0,CEILING((X593/$H593),1)*$H593),"")</f>
        <v>0</v>
      </c>
      <c r="Z593" s="37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8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8" t="s">
        <v>69</v>
      </c>
      <c r="X595" s="775">
        <f>IFERROR(SUM(X592:X593),"0")</f>
        <v>0</v>
      </c>
      <c r="Y595" s="775">
        <f>IFERROR(SUM(Y592:Y593),"0")</f>
        <v>0</v>
      </c>
      <c r="Z595" s="38"/>
      <c r="AA595" s="776"/>
      <c r="AB595" s="776"/>
      <c r="AC595" s="776"/>
    </row>
    <row r="596" spans="1:68" ht="27.75" hidden="1" customHeight="1" x14ac:dyDescent="0.2">
      <c r="A596" s="845" t="s">
        <v>927</v>
      </c>
      <c r="B596" s="846"/>
      <c r="C596" s="846"/>
      <c r="D596" s="846"/>
      <c r="E596" s="846"/>
      <c r="F596" s="846"/>
      <c r="G596" s="846"/>
      <c r="H596" s="846"/>
      <c r="I596" s="846"/>
      <c r="J596" s="846"/>
      <c r="K596" s="846"/>
      <c r="L596" s="846"/>
      <c r="M596" s="846"/>
      <c r="N596" s="846"/>
      <c r="O596" s="846"/>
      <c r="P596" s="846"/>
      <c r="Q596" s="846"/>
      <c r="R596" s="846"/>
      <c r="S596" s="846"/>
      <c r="T596" s="846"/>
      <c r="U596" s="846"/>
      <c r="V596" s="846"/>
      <c r="W596" s="846"/>
      <c r="X596" s="846"/>
      <c r="Y596" s="846"/>
      <c r="Z596" s="846"/>
      <c r="AA596" s="49"/>
      <c r="AB596" s="49"/>
      <c r="AC596" s="49"/>
    </row>
    <row r="597" spans="1:68" ht="16.5" hidden="1" customHeight="1" x14ac:dyDescent="0.25">
      <c r="A597" s="804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hidden="1" customHeight="1" x14ac:dyDescent="0.25">
      <c r="A599" s="54" t="s">
        <v>928</v>
      </c>
      <c r="B599" s="54" t="s">
        <v>929</v>
      </c>
      <c r="C599" s="32">
        <v>4301011763</v>
      </c>
      <c r="D599" s="777">
        <v>4640242181011</v>
      </c>
      <c r="E599" s="778"/>
      <c r="F599" s="772">
        <v>1.35</v>
      </c>
      <c r="G599" s="33">
        <v>8</v>
      </c>
      <c r="H599" s="772">
        <v>10.8</v>
      </c>
      <c r="I599" s="772">
        <v>11.28</v>
      </c>
      <c r="J599" s="33">
        <v>56</v>
      </c>
      <c r="K599" s="33" t="s">
        <v>121</v>
      </c>
      <c r="L599" s="33"/>
      <c r="M599" s="34" t="s">
        <v>80</v>
      </c>
      <c r="N599" s="34"/>
      <c r="O599" s="33">
        <v>55</v>
      </c>
      <c r="P599" s="1196" t="s">
        <v>930</v>
      </c>
      <c r="Q599" s="780"/>
      <c r="R599" s="780"/>
      <c r="S599" s="780"/>
      <c r="T599" s="781"/>
      <c r="U599" s="35"/>
      <c r="V599" s="35"/>
      <c r="W599" s="36" t="s">
        <v>69</v>
      </c>
      <c r="X599" s="773">
        <v>0</v>
      </c>
      <c r="Y599" s="774">
        <f t="shared" ref="Y599:Y605" si="114">IFERROR(IF(X599="",0,CEILING((X599/$H599),1)*$H599),"")</f>
        <v>0</v>
      </c>
      <c r="Z599" s="37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2">
        <v>4301011585</v>
      </c>
      <c r="D600" s="777">
        <v>4640242180441</v>
      </c>
      <c r="E600" s="778"/>
      <c r="F600" s="772">
        <v>1.5</v>
      </c>
      <c r="G600" s="33">
        <v>8</v>
      </c>
      <c r="H600" s="772">
        <v>12</v>
      </c>
      <c r="I600" s="772">
        <v>12.48</v>
      </c>
      <c r="J600" s="33">
        <v>56</v>
      </c>
      <c r="K600" s="33" t="s">
        <v>121</v>
      </c>
      <c r="L600" s="33"/>
      <c r="M600" s="34" t="s">
        <v>124</v>
      </c>
      <c r="N600" s="34"/>
      <c r="O600" s="33">
        <v>50</v>
      </c>
      <c r="P600" s="793" t="s">
        <v>934</v>
      </c>
      <c r="Q600" s="780"/>
      <c r="R600" s="780"/>
      <c r="S600" s="780"/>
      <c r="T600" s="781"/>
      <c r="U600" s="35"/>
      <c r="V600" s="35"/>
      <c r="W600" s="36" t="s">
        <v>69</v>
      </c>
      <c r="X600" s="773">
        <v>0</v>
      </c>
      <c r="Y600" s="774">
        <f t="shared" si="114"/>
        <v>0</v>
      </c>
      <c r="Z600" s="37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2">
        <v>4301011584</v>
      </c>
      <c r="D601" s="777">
        <v>4640242180564</v>
      </c>
      <c r="E601" s="778"/>
      <c r="F601" s="772">
        <v>1.5</v>
      </c>
      <c r="G601" s="33">
        <v>8</v>
      </c>
      <c r="H601" s="772">
        <v>12</v>
      </c>
      <c r="I601" s="772">
        <v>12.48</v>
      </c>
      <c r="J601" s="33">
        <v>56</v>
      </c>
      <c r="K601" s="33" t="s">
        <v>121</v>
      </c>
      <c r="L601" s="33"/>
      <c r="M601" s="34" t="s">
        <v>124</v>
      </c>
      <c r="N601" s="34"/>
      <c r="O601" s="33">
        <v>50</v>
      </c>
      <c r="P601" s="1162" t="s">
        <v>938</v>
      </c>
      <c r="Q601" s="780"/>
      <c r="R601" s="780"/>
      <c r="S601" s="780"/>
      <c r="T601" s="781"/>
      <c r="U601" s="35"/>
      <c r="V601" s="35"/>
      <c r="W601" s="36" t="s">
        <v>69</v>
      </c>
      <c r="X601" s="773">
        <v>260</v>
      </c>
      <c r="Y601" s="774">
        <f t="shared" si="114"/>
        <v>264</v>
      </c>
      <c r="Z601" s="37">
        <f>IFERROR(IF(Y601=0,"",ROUNDUP(Y601/H601,0)*0.02175),"")</f>
        <v>0.47849999999999998</v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270.40000000000003</v>
      </c>
      <c r="BN601" s="64">
        <f t="shared" si="116"/>
        <v>274.56</v>
      </c>
      <c r="BO601" s="64">
        <f t="shared" si="117"/>
        <v>0.38690476190476192</v>
      </c>
      <c r="BP601" s="64">
        <f t="shared" si="118"/>
        <v>0.39285714285714285</v>
      </c>
    </row>
    <row r="602" spans="1:68" ht="27" hidden="1" customHeight="1" x14ac:dyDescent="0.25">
      <c r="A602" s="54" t="s">
        <v>940</v>
      </c>
      <c r="B602" s="54" t="s">
        <v>941</v>
      </c>
      <c r="C602" s="32">
        <v>4301011762</v>
      </c>
      <c r="D602" s="777">
        <v>4640242180922</v>
      </c>
      <c r="E602" s="778"/>
      <c r="F602" s="772">
        <v>1.35</v>
      </c>
      <c r="G602" s="33">
        <v>8</v>
      </c>
      <c r="H602" s="772">
        <v>10.8</v>
      </c>
      <c r="I602" s="772">
        <v>11.28</v>
      </c>
      <c r="J602" s="33">
        <v>56</v>
      </c>
      <c r="K602" s="33" t="s">
        <v>121</v>
      </c>
      <c r="L602" s="33"/>
      <c r="M602" s="34" t="s">
        <v>124</v>
      </c>
      <c r="N602" s="34"/>
      <c r="O602" s="33">
        <v>55</v>
      </c>
      <c r="P602" s="1023" t="s">
        <v>942</v>
      </c>
      <c r="Q602" s="780"/>
      <c r="R602" s="780"/>
      <c r="S602" s="780"/>
      <c r="T602" s="781"/>
      <c r="U602" s="35"/>
      <c r="V602" s="35"/>
      <c r="W602" s="36" t="s">
        <v>69</v>
      </c>
      <c r="X602" s="773">
        <v>0</v>
      </c>
      <c r="Y602" s="774">
        <f t="shared" si="114"/>
        <v>0</v>
      </c>
      <c r="Z602" s="37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2">
        <v>4301011764</v>
      </c>
      <c r="D603" s="777">
        <v>4640242181189</v>
      </c>
      <c r="E603" s="778"/>
      <c r="F603" s="772">
        <v>0.4</v>
      </c>
      <c r="G603" s="33">
        <v>10</v>
      </c>
      <c r="H603" s="772">
        <v>4</v>
      </c>
      <c r="I603" s="772">
        <v>4.21</v>
      </c>
      <c r="J603" s="33">
        <v>132</v>
      </c>
      <c r="K603" s="33" t="s">
        <v>76</v>
      </c>
      <c r="L603" s="33"/>
      <c r="M603" s="34" t="s">
        <v>80</v>
      </c>
      <c r="N603" s="34"/>
      <c r="O603" s="33">
        <v>55</v>
      </c>
      <c r="P603" s="1165" t="s">
        <v>946</v>
      </c>
      <c r="Q603" s="780"/>
      <c r="R603" s="780"/>
      <c r="S603" s="780"/>
      <c r="T603" s="781"/>
      <c r="U603" s="35"/>
      <c r="V603" s="35"/>
      <c r="W603" s="36" t="s">
        <v>69</v>
      </c>
      <c r="X603" s="773">
        <v>0</v>
      </c>
      <c r="Y603" s="774">
        <f t="shared" si="114"/>
        <v>0</v>
      </c>
      <c r="Z603" s="37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2">
        <v>4301011551</v>
      </c>
      <c r="D604" s="777">
        <v>4640242180038</v>
      </c>
      <c r="E604" s="778"/>
      <c r="F604" s="772">
        <v>0.4</v>
      </c>
      <c r="G604" s="33">
        <v>10</v>
      </c>
      <c r="H604" s="772">
        <v>4</v>
      </c>
      <c r="I604" s="772">
        <v>4.21</v>
      </c>
      <c r="J604" s="33">
        <v>132</v>
      </c>
      <c r="K604" s="33" t="s">
        <v>76</v>
      </c>
      <c r="L604" s="33"/>
      <c r="M604" s="34" t="s">
        <v>124</v>
      </c>
      <c r="N604" s="34"/>
      <c r="O604" s="33">
        <v>50</v>
      </c>
      <c r="P604" s="1028" t="s">
        <v>949</v>
      </c>
      <c r="Q604" s="780"/>
      <c r="R604" s="780"/>
      <c r="S604" s="780"/>
      <c r="T604" s="781"/>
      <c r="U604" s="35"/>
      <c r="V604" s="35"/>
      <c r="W604" s="36" t="s">
        <v>69</v>
      </c>
      <c r="X604" s="773">
        <v>0</v>
      </c>
      <c r="Y604" s="774">
        <f t="shared" si="114"/>
        <v>0</v>
      </c>
      <c r="Z604" s="37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2">
        <v>4301011765</v>
      </c>
      <c r="D605" s="777">
        <v>4640242181172</v>
      </c>
      <c r="E605" s="778"/>
      <c r="F605" s="772">
        <v>0.4</v>
      </c>
      <c r="G605" s="33">
        <v>10</v>
      </c>
      <c r="H605" s="772">
        <v>4</v>
      </c>
      <c r="I605" s="772">
        <v>4.21</v>
      </c>
      <c r="J605" s="33">
        <v>132</v>
      </c>
      <c r="K605" s="33" t="s">
        <v>76</v>
      </c>
      <c r="L605" s="33"/>
      <c r="M605" s="34" t="s">
        <v>124</v>
      </c>
      <c r="N605" s="34"/>
      <c r="O605" s="33">
        <v>55</v>
      </c>
      <c r="P605" s="1068" t="s">
        <v>952</v>
      </c>
      <c r="Q605" s="780"/>
      <c r="R605" s="780"/>
      <c r="S605" s="780"/>
      <c r="T605" s="781"/>
      <c r="U605" s="35"/>
      <c r="V605" s="35"/>
      <c r="W605" s="36" t="s">
        <v>69</v>
      </c>
      <c r="X605" s="773">
        <v>0</v>
      </c>
      <c r="Y605" s="774">
        <f t="shared" si="114"/>
        <v>0</v>
      </c>
      <c r="Z605" s="37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8" t="s">
        <v>72</v>
      </c>
      <c r="X606" s="775">
        <f>IFERROR(X599/H599,"0")+IFERROR(X600/H600,"0")+IFERROR(X601/H601,"0")+IFERROR(X602/H602,"0")+IFERROR(X603/H603,"0")+IFERROR(X604/H604,"0")+IFERROR(X605/H605,"0")</f>
        <v>21.666666666666668</v>
      </c>
      <c r="Y606" s="775">
        <f>IFERROR(Y599/H599,"0")+IFERROR(Y600/H600,"0")+IFERROR(Y601/H601,"0")+IFERROR(Y602/H602,"0")+IFERROR(Y603/H603,"0")+IFERROR(Y604/H604,"0")+IFERROR(Y605/H605,"0")</f>
        <v>22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0.47849999999999998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8" t="s">
        <v>69</v>
      </c>
      <c r="X607" s="775">
        <f>IFERROR(SUM(X599:X605),"0")</f>
        <v>260</v>
      </c>
      <c r="Y607" s="775">
        <f>IFERROR(SUM(Y599:Y605),"0")</f>
        <v>264</v>
      </c>
      <c r="Z607" s="38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hidden="1" customHeight="1" x14ac:dyDescent="0.25">
      <c r="A609" s="54" t="s">
        <v>953</v>
      </c>
      <c r="B609" s="54" t="s">
        <v>954</v>
      </c>
      <c r="C609" s="32">
        <v>4301020269</v>
      </c>
      <c r="D609" s="777">
        <v>4640242180519</v>
      </c>
      <c r="E609" s="778"/>
      <c r="F609" s="772">
        <v>1.35</v>
      </c>
      <c r="G609" s="33">
        <v>8</v>
      </c>
      <c r="H609" s="772">
        <v>10.8</v>
      </c>
      <c r="I609" s="772">
        <v>11.28</v>
      </c>
      <c r="J609" s="33">
        <v>56</v>
      </c>
      <c r="K609" s="33" t="s">
        <v>121</v>
      </c>
      <c r="L609" s="33"/>
      <c r="M609" s="34" t="s">
        <v>80</v>
      </c>
      <c r="N609" s="34"/>
      <c r="O609" s="33">
        <v>50</v>
      </c>
      <c r="P609" s="1004" t="s">
        <v>955</v>
      </c>
      <c r="Q609" s="780"/>
      <c r="R609" s="780"/>
      <c r="S609" s="780"/>
      <c r="T609" s="781"/>
      <c r="U609" s="35"/>
      <c r="V609" s="35"/>
      <c r="W609" s="36" t="s">
        <v>69</v>
      </c>
      <c r="X609" s="773">
        <v>0</v>
      </c>
      <c r="Y609" s="774">
        <f>IFERROR(IF(X609="",0,CEILING((X609/$H609),1)*$H609),"")</f>
        <v>0</v>
      </c>
      <c r="Z609" s="37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2">
        <v>4301020260</v>
      </c>
      <c r="D610" s="777">
        <v>4640242180526</v>
      </c>
      <c r="E610" s="778"/>
      <c r="F610" s="772">
        <v>1.8</v>
      </c>
      <c r="G610" s="33">
        <v>6</v>
      </c>
      <c r="H610" s="772">
        <v>10.8</v>
      </c>
      <c r="I610" s="772">
        <v>11.28</v>
      </c>
      <c r="J610" s="33">
        <v>56</v>
      </c>
      <c r="K610" s="33" t="s">
        <v>121</v>
      </c>
      <c r="L610" s="33"/>
      <c r="M610" s="34" t="s">
        <v>124</v>
      </c>
      <c r="N610" s="34"/>
      <c r="O610" s="33">
        <v>50</v>
      </c>
      <c r="P610" s="913" t="s">
        <v>959</v>
      </c>
      <c r="Q610" s="780"/>
      <c r="R610" s="780"/>
      <c r="S610" s="780"/>
      <c r="T610" s="781"/>
      <c r="U610" s="35"/>
      <c r="V610" s="35"/>
      <c r="W610" s="36" t="s">
        <v>69</v>
      </c>
      <c r="X610" s="773">
        <v>0</v>
      </c>
      <c r="Y610" s="774">
        <f>IFERROR(IF(X610="",0,CEILING((X610/$H610),1)*$H610),"")</f>
        <v>0</v>
      </c>
      <c r="Z610" s="37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2">
        <v>4301020309</v>
      </c>
      <c r="D611" s="777">
        <v>4640242180090</v>
      </c>
      <c r="E611" s="778"/>
      <c r="F611" s="772">
        <v>1.35</v>
      </c>
      <c r="G611" s="33">
        <v>8</v>
      </c>
      <c r="H611" s="772">
        <v>10.8</v>
      </c>
      <c r="I611" s="772">
        <v>11.28</v>
      </c>
      <c r="J611" s="33">
        <v>56</v>
      </c>
      <c r="K611" s="33" t="s">
        <v>121</v>
      </c>
      <c r="L611" s="33"/>
      <c r="M611" s="34" t="s">
        <v>124</v>
      </c>
      <c r="N611" s="34"/>
      <c r="O611" s="33">
        <v>50</v>
      </c>
      <c r="P611" s="1015" t="s">
        <v>962</v>
      </c>
      <c r="Q611" s="780"/>
      <c r="R611" s="780"/>
      <c r="S611" s="780"/>
      <c r="T611" s="781"/>
      <c r="U611" s="35"/>
      <c r="V611" s="35"/>
      <c r="W611" s="36" t="s">
        <v>69</v>
      </c>
      <c r="X611" s="773">
        <v>0</v>
      </c>
      <c r="Y611" s="774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2">
        <v>4301020295</v>
      </c>
      <c r="D612" s="777">
        <v>4640242181363</v>
      </c>
      <c r="E612" s="778"/>
      <c r="F612" s="772">
        <v>0.4</v>
      </c>
      <c r="G612" s="33">
        <v>10</v>
      </c>
      <c r="H612" s="772">
        <v>4</v>
      </c>
      <c r="I612" s="772">
        <v>4.21</v>
      </c>
      <c r="J612" s="33">
        <v>132</v>
      </c>
      <c r="K612" s="33" t="s">
        <v>76</v>
      </c>
      <c r="L612" s="33"/>
      <c r="M612" s="34" t="s">
        <v>124</v>
      </c>
      <c r="N612" s="34"/>
      <c r="O612" s="33">
        <v>50</v>
      </c>
      <c r="P612" s="1024" t="s">
        <v>966</v>
      </c>
      <c r="Q612" s="780"/>
      <c r="R612" s="780"/>
      <c r="S612" s="780"/>
      <c r="T612" s="781"/>
      <c r="U612" s="35"/>
      <c r="V612" s="35"/>
      <c r="W612" s="36" t="s">
        <v>69</v>
      </c>
      <c r="X612" s="773">
        <v>0</v>
      </c>
      <c r="Y612" s="774">
        <f>IFERROR(IF(X612="",0,CEILING((X612/$H612),1)*$H612),"")</f>
        <v>0</v>
      </c>
      <c r="Z612" s="37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8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8" t="s">
        <v>69</v>
      </c>
      <c r="X614" s="775">
        <f>IFERROR(SUM(X609:X612),"0")</f>
        <v>0</v>
      </c>
      <c r="Y614" s="775">
        <f>IFERROR(SUM(Y609:Y612),"0")</f>
        <v>0</v>
      </c>
      <c r="Z614" s="38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customHeight="1" x14ac:dyDescent="0.25">
      <c r="A616" s="54" t="s">
        <v>967</v>
      </c>
      <c r="B616" s="54" t="s">
        <v>968</v>
      </c>
      <c r="C616" s="32">
        <v>4301031280</v>
      </c>
      <c r="D616" s="777">
        <v>4640242180816</v>
      </c>
      <c r="E616" s="778"/>
      <c r="F616" s="772">
        <v>0.7</v>
      </c>
      <c r="G616" s="33">
        <v>6</v>
      </c>
      <c r="H616" s="772">
        <v>4.2</v>
      </c>
      <c r="I616" s="772">
        <v>4.46</v>
      </c>
      <c r="J616" s="33">
        <v>156</v>
      </c>
      <c r="K616" s="33" t="s">
        <v>76</v>
      </c>
      <c r="L616" s="33"/>
      <c r="M616" s="34" t="s">
        <v>68</v>
      </c>
      <c r="N616" s="34"/>
      <c r="O616" s="33">
        <v>40</v>
      </c>
      <c r="P616" s="835" t="s">
        <v>969</v>
      </c>
      <c r="Q616" s="780"/>
      <c r="R616" s="780"/>
      <c r="S616" s="780"/>
      <c r="T616" s="781"/>
      <c r="U616" s="35"/>
      <c r="V616" s="35"/>
      <c r="W616" s="36" t="s">
        <v>69</v>
      </c>
      <c r="X616" s="773">
        <v>160</v>
      </c>
      <c r="Y616" s="774">
        <f t="shared" ref="Y616:Y622" si="119">IFERROR(IF(X616="",0,CEILING((X616/$H616),1)*$H616),"")</f>
        <v>163.80000000000001</v>
      </c>
      <c r="Z616" s="37">
        <f>IFERROR(IF(Y616=0,"",ROUNDUP(Y616/H616,0)*0.00753),"")</f>
        <v>0.29366999999999999</v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169.9047619047619</v>
      </c>
      <c r="BN616" s="64">
        <f t="shared" ref="BN616:BN622" si="121">IFERROR(Y616*I616/H616,"0")</f>
        <v>173.94</v>
      </c>
      <c r="BO616" s="64">
        <f t="shared" ref="BO616:BO622" si="122">IFERROR(1/J616*(X616/H616),"0")</f>
        <v>0.24420024420024419</v>
      </c>
      <c r="BP616" s="64">
        <f t="shared" ref="BP616:BP622" si="123">IFERROR(1/J616*(Y616/H616),"0")</f>
        <v>0.25</v>
      </c>
    </row>
    <row r="617" spans="1:68" ht="27" customHeight="1" x14ac:dyDescent="0.25">
      <c r="A617" s="54" t="s">
        <v>971</v>
      </c>
      <c r="B617" s="54" t="s">
        <v>972</v>
      </c>
      <c r="C617" s="32">
        <v>4301031244</v>
      </c>
      <c r="D617" s="777">
        <v>4640242180595</v>
      </c>
      <c r="E617" s="778"/>
      <c r="F617" s="772">
        <v>0.7</v>
      </c>
      <c r="G617" s="33">
        <v>6</v>
      </c>
      <c r="H617" s="772">
        <v>4.2</v>
      </c>
      <c r="I617" s="772">
        <v>4.46</v>
      </c>
      <c r="J617" s="33">
        <v>156</v>
      </c>
      <c r="K617" s="33" t="s">
        <v>76</v>
      </c>
      <c r="L617" s="33"/>
      <c r="M617" s="34" t="s">
        <v>68</v>
      </c>
      <c r="N617" s="34"/>
      <c r="O617" s="33">
        <v>40</v>
      </c>
      <c r="P617" s="1043" t="s">
        <v>973</v>
      </c>
      <c r="Q617" s="780"/>
      <c r="R617" s="780"/>
      <c r="S617" s="780"/>
      <c r="T617" s="781"/>
      <c r="U617" s="35"/>
      <c r="V617" s="35"/>
      <c r="W617" s="36" t="s">
        <v>69</v>
      </c>
      <c r="X617" s="773">
        <v>160</v>
      </c>
      <c r="Y617" s="774">
        <f t="shared" si="119"/>
        <v>163.80000000000001</v>
      </c>
      <c r="Z617" s="37">
        <f>IFERROR(IF(Y617=0,"",ROUNDUP(Y617/H617,0)*0.00753),"")</f>
        <v>0.29366999999999999</v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169.9047619047619</v>
      </c>
      <c r="BN617" s="64">
        <f t="shared" si="121"/>
        <v>173.94</v>
      </c>
      <c r="BO617" s="64">
        <f t="shared" si="122"/>
        <v>0.24420024420024419</v>
      </c>
      <c r="BP617" s="64">
        <f t="shared" si="123"/>
        <v>0.25</v>
      </c>
    </row>
    <row r="618" spans="1:68" ht="27" hidden="1" customHeight="1" x14ac:dyDescent="0.25">
      <c r="A618" s="54" t="s">
        <v>975</v>
      </c>
      <c r="B618" s="54" t="s">
        <v>976</v>
      </c>
      <c r="C618" s="32">
        <v>4301031289</v>
      </c>
      <c r="D618" s="777">
        <v>4640242181615</v>
      </c>
      <c r="E618" s="778"/>
      <c r="F618" s="772">
        <v>0.7</v>
      </c>
      <c r="G618" s="33">
        <v>6</v>
      </c>
      <c r="H618" s="772">
        <v>4.2</v>
      </c>
      <c r="I618" s="772">
        <v>4.4000000000000004</v>
      </c>
      <c r="J618" s="33">
        <v>156</v>
      </c>
      <c r="K618" s="33" t="s">
        <v>76</v>
      </c>
      <c r="L618" s="33"/>
      <c r="M618" s="34" t="s">
        <v>68</v>
      </c>
      <c r="N618" s="34"/>
      <c r="O618" s="33">
        <v>45</v>
      </c>
      <c r="P618" s="1067" t="s">
        <v>977</v>
      </c>
      <c r="Q618" s="780"/>
      <c r="R618" s="780"/>
      <c r="S618" s="780"/>
      <c r="T618" s="781"/>
      <c r="U618" s="35"/>
      <c r="V618" s="35"/>
      <c r="W618" s="36" t="s">
        <v>69</v>
      </c>
      <c r="X618" s="773">
        <v>0</v>
      </c>
      <c r="Y618" s="774">
        <f t="shared" si="119"/>
        <v>0</v>
      </c>
      <c r="Z618" s="37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2">
        <v>4301031285</v>
      </c>
      <c r="D619" s="777">
        <v>4640242181639</v>
      </c>
      <c r="E619" s="778"/>
      <c r="F619" s="772">
        <v>0.7</v>
      </c>
      <c r="G619" s="33">
        <v>6</v>
      </c>
      <c r="H619" s="772">
        <v>4.2</v>
      </c>
      <c r="I619" s="772">
        <v>4.4000000000000004</v>
      </c>
      <c r="J619" s="33">
        <v>156</v>
      </c>
      <c r="K619" s="33" t="s">
        <v>76</v>
      </c>
      <c r="L619" s="33"/>
      <c r="M619" s="34" t="s">
        <v>68</v>
      </c>
      <c r="N619" s="34"/>
      <c r="O619" s="33">
        <v>45</v>
      </c>
      <c r="P619" s="1018" t="s">
        <v>981</v>
      </c>
      <c r="Q619" s="780"/>
      <c r="R619" s="780"/>
      <c r="S619" s="780"/>
      <c r="T619" s="781"/>
      <c r="U619" s="35"/>
      <c r="V619" s="35"/>
      <c r="W619" s="36" t="s">
        <v>69</v>
      </c>
      <c r="X619" s="773">
        <v>0</v>
      </c>
      <c r="Y619" s="774">
        <f t="shared" si="119"/>
        <v>0</v>
      </c>
      <c r="Z619" s="37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2">
        <v>4301031287</v>
      </c>
      <c r="D620" s="777">
        <v>4640242181622</v>
      </c>
      <c r="E620" s="778"/>
      <c r="F620" s="772">
        <v>0.7</v>
      </c>
      <c r="G620" s="33">
        <v>6</v>
      </c>
      <c r="H620" s="772">
        <v>4.2</v>
      </c>
      <c r="I620" s="772">
        <v>4.4000000000000004</v>
      </c>
      <c r="J620" s="33">
        <v>156</v>
      </c>
      <c r="K620" s="33" t="s">
        <v>76</v>
      </c>
      <c r="L620" s="33"/>
      <c r="M620" s="34" t="s">
        <v>68</v>
      </c>
      <c r="N620" s="34"/>
      <c r="O620" s="33">
        <v>45</v>
      </c>
      <c r="P620" s="1071" t="s">
        <v>985</v>
      </c>
      <c r="Q620" s="780"/>
      <c r="R620" s="780"/>
      <c r="S620" s="780"/>
      <c r="T620" s="781"/>
      <c r="U620" s="35"/>
      <c r="V620" s="35"/>
      <c r="W620" s="36" t="s">
        <v>69</v>
      </c>
      <c r="X620" s="773">
        <v>0</v>
      </c>
      <c r="Y620" s="774">
        <f t="shared" si="119"/>
        <v>0</v>
      </c>
      <c r="Z620" s="37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2">
        <v>4301031203</v>
      </c>
      <c r="D621" s="777">
        <v>4640242180908</v>
      </c>
      <c r="E621" s="778"/>
      <c r="F621" s="772">
        <v>0.28000000000000003</v>
      </c>
      <c r="G621" s="33">
        <v>6</v>
      </c>
      <c r="H621" s="772">
        <v>1.68</v>
      </c>
      <c r="I621" s="772">
        <v>1.81</v>
      </c>
      <c r="J621" s="33">
        <v>234</v>
      </c>
      <c r="K621" s="33" t="s">
        <v>67</v>
      </c>
      <c r="L621" s="33"/>
      <c r="M621" s="34" t="s">
        <v>68</v>
      </c>
      <c r="N621" s="34"/>
      <c r="O621" s="33">
        <v>40</v>
      </c>
      <c r="P621" s="831" t="s">
        <v>989</v>
      </c>
      <c r="Q621" s="780"/>
      <c r="R621" s="780"/>
      <c r="S621" s="780"/>
      <c r="T621" s="781"/>
      <c r="U621" s="35"/>
      <c r="V621" s="35"/>
      <c r="W621" s="36" t="s">
        <v>69</v>
      </c>
      <c r="X621" s="773">
        <v>0</v>
      </c>
      <c r="Y621" s="774">
        <f t="shared" si="119"/>
        <v>0</v>
      </c>
      <c r="Z621" s="37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2">
        <v>4301031200</v>
      </c>
      <c r="D622" s="777">
        <v>4640242180489</v>
      </c>
      <c r="E622" s="778"/>
      <c r="F622" s="772">
        <v>0.28000000000000003</v>
      </c>
      <c r="G622" s="33">
        <v>6</v>
      </c>
      <c r="H622" s="772">
        <v>1.68</v>
      </c>
      <c r="I622" s="772">
        <v>1.84</v>
      </c>
      <c r="J622" s="33">
        <v>234</v>
      </c>
      <c r="K622" s="33" t="s">
        <v>67</v>
      </c>
      <c r="L622" s="33"/>
      <c r="M622" s="34" t="s">
        <v>68</v>
      </c>
      <c r="N622" s="34"/>
      <c r="O622" s="33">
        <v>40</v>
      </c>
      <c r="P622" s="1002" t="s">
        <v>992</v>
      </c>
      <c r="Q622" s="780"/>
      <c r="R622" s="780"/>
      <c r="S622" s="780"/>
      <c r="T622" s="781"/>
      <c r="U622" s="35"/>
      <c r="V622" s="35"/>
      <c r="W622" s="36" t="s">
        <v>69</v>
      </c>
      <c r="X622" s="773">
        <v>0</v>
      </c>
      <c r="Y622" s="774">
        <f t="shared" si="119"/>
        <v>0</v>
      </c>
      <c r="Z622" s="37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8" t="s">
        <v>72</v>
      </c>
      <c r="X623" s="775">
        <f>IFERROR(X616/H616,"0")+IFERROR(X617/H617,"0")+IFERROR(X618/H618,"0")+IFERROR(X619/H619,"0")+IFERROR(X620/H620,"0")+IFERROR(X621/H621,"0")+IFERROR(X622/H622,"0")</f>
        <v>76.19047619047619</v>
      </c>
      <c r="Y623" s="775">
        <f>IFERROR(Y616/H616,"0")+IFERROR(Y617/H617,"0")+IFERROR(Y618/H618,"0")+IFERROR(Y619/H619,"0")+IFERROR(Y620/H620,"0")+IFERROR(Y621/H621,"0")+IFERROR(Y622/H622,"0")</f>
        <v>78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0.58733999999999997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8" t="s">
        <v>69</v>
      </c>
      <c r="X624" s="775">
        <f>IFERROR(SUM(X616:X622),"0")</f>
        <v>320</v>
      </c>
      <c r="Y624" s="775">
        <f>IFERROR(SUM(Y616:Y622),"0")</f>
        <v>327.60000000000002</v>
      </c>
      <c r="Z624" s="38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hidden="1" customHeight="1" x14ac:dyDescent="0.25">
      <c r="A626" s="54" t="s">
        <v>993</v>
      </c>
      <c r="B626" s="54" t="s">
        <v>994</v>
      </c>
      <c r="C626" s="32">
        <v>4301051746</v>
      </c>
      <c r="D626" s="777">
        <v>4640242180533</v>
      </c>
      <c r="E626" s="778"/>
      <c r="F626" s="772">
        <v>1.3</v>
      </c>
      <c r="G626" s="33">
        <v>6</v>
      </c>
      <c r="H626" s="772">
        <v>7.8</v>
      </c>
      <c r="I626" s="772">
        <v>8.3640000000000008</v>
      </c>
      <c r="J626" s="33">
        <v>56</v>
      </c>
      <c r="K626" s="33" t="s">
        <v>121</v>
      </c>
      <c r="L626" s="33"/>
      <c r="M626" s="34" t="s">
        <v>80</v>
      </c>
      <c r="N626" s="34"/>
      <c r="O626" s="33">
        <v>40</v>
      </c>
      <c r="P626" s="808" t="s">
        <v>995</v>
      </c>
      <c r="Q626" s="780"/>
      <c r="R626" s="780"/>
      <c r="S626" s="780"/>
      <c r="T626" s="781"/>
      <c r="U626" s="35"/>
      <c r="V626" s="35"/>
      <c r="W626" s="36" t="s">
        <v>69</v>
      </c>
      <c r="X626" s="773">
        <v>0</v>
      </c>
      <c r="Y626" s="774">
        <f t="shared" ref="Y626:Y633" si="124">IFERROR(IF(X626="",0,CEILING((X626/$H626),1)*$H626),"")</f>
        <v>0</v>
      </c>
      <c r="Z626" s="37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2">
        <v>4301051887</v>
      </c>
      <c r="D627" s="777">
        <v>4640242180533</v>
      </c>
      <c r="E627" s="778"/>
      <c r="F627" s="772">
        <v>1.3</v>
      </c>
      <c r="G627" s="33">
        <v>6</v>
      </c>
      <c r="H627" s="772">
        <v>7.8</v>
      </c>
      <c r="I627" s="772">
        <v>8.3640000000000008</v>
      </c>
      <c r="J627" s="33">
        <v>56</v>
      </c>
      <c r="K627" s="33" t="s">
        <v>121</v>
      </c>
      <c r="L627" s="33"/>
      <c r="M627" s="34" t="s">
        <v>80</v>
      </c>
      <c r="N627" s="34"/>
      <c r="O627" s="33">
        <v>45</v>
      </c>
      <c r="P627" s="957" t="s">
        <v>998</v>
      </c>
      <c r="Q627" s="780"/>
      <c r="R627" s="780"/>
      <c r="S627" s="780"/>
      <c r="T627" s="781"/>
      <c r="U627" s="35"/>
      <c r="V627" s="35"/>
      <c r="W627" s="36" t="s">
        <v>69</v>
      </c>
      <c r="X627" s="773">
        <v>0</v>
      </c>
      <c r="Y627" s="774">
        <f t="shared" si="124"/>
        <v>0</v>
      </c>
      <c r="Z627" s="37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2">
        <v>4301051933</v>
      </c>
      <c r="D628" s="777">
        <v>4640242180540</v>
      </c>
      <c r="E628" s="778"/>
      <c r="F628" s="772">
        <v>1.3</v>
      </c>
      <c r="G628" s="33">
        <v>6</v>
      </c>
      <c r="H628" s="772">
        <v>7.8</v>
      </c>
      <c r="I628" s="772">
        <v>8.3640000000000008</v>
      </c>
      <c r="J628" s="33">
        <v>56</v>
      </c>
      <c r="K628" s="33" t="s">
        <v>121</v>
      </c>
      <c r="L628" s="33"/>
      <c r="M628" s="34" t="s">
        <v>80</v>
      </c>
      <c r="N628" s="34"/>
      <c r="O628" s="33">
        <v>45</v>
      </c>
      <c r="P628" s="821" t="s">
        <v>1001</v>
      </c>
      <c r="Q628" s="780"/>
      <c r="R628" s="780"/>
      <c r="S628" s="780"/>
      <c r="T628" s="781"/>
      <c r="U628" s="35"/>
      <c r="V628" s="35"/>
      <c r="W628" s="36" t="s">
        <v>69</v>
      </c>
      <c r="X628" s="773">
        <v>0</v>
      </c>
      <c r="Y628" s="774">
        <f t="shared" si="124"/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2">
        <v>4301051510</v>
      </c>
      <c r="D629" s="777">
        <v>4640242180540</v>
      </c>
      <c r="E629" s="778"/>
      <c r="F629" s="772">
        <v>1.3</v>
      </c>
      <c r="G629" s="33">
        <v>6</v>
      </c>
      <c r="H629" s="772">
        <v>7.8</v>
      </c>
      <c r="I629" s="772">
        <v>8.3640000000000008</v>
      </c>
      <c r="J629" s="33">
        <v>56</v>
      </c>
      <c r="K629" s="33" t="s">
        <v>121</v>
      </c>
      <c r="L629" s="33"/>
      <c r="M629" s="34" t="s">
        <v>68</v>
      </c>
      <c r="N629" s="34"/>
      <c r="O629" s="33">
        <v>30</v>
      </c>
      <c r="P629" s="1033" t="s">
        <v>1004</v>
      </c>
      <c r="Q629" s="780"/>
      <c r="R629" s="780"/>
      <c r="S629" s="780"/>
      <c r="T629" s="781"/>
      <c r="U629" s="35"/>
      <c r="V629" s="35"/>
      <c r="W629" s="36" t="s">
        <v>69</v>
      </c>
      <c r="X629" s="773">
        <v>0</v>
      </c>
      <c r="Y629" s="774">
        <f t="shared" si="124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2">
        <v>4301051920</v>
      </c>
      <c r="D630" s="777">
        <v>4640242181233</v>
      </c>
      <c r="E630" s="778"/>
      <c r="F630" s="772">
        <v>0.3</v>
      </c>
      <c r="G630" s="33">
        <v>6</v>
      </c>
      <c r="H630" s="772">
        <v>1.8</v>
      </c>
      <c r="I630" s="772">
        <v>2.0640000000000001</v>
      </c>
      <c r="J630" s="33">
        <v>182</v>
      </c>
      <c r="K630" s="33" t="s">
        <v>186</v>
      </c>
      <c r="L630" s="33"/>
      <c r="M630" s="34" t="s">
        <v>167</v>
      </c>
      <c r="N630" s="34"/>
      <c r="O630" s="33">
        <v>45</v>
      </c>
      <c r="P630" s="1090" t="s">
        <v>1007</v>
      </c>
      <c r="Q630" s="780"/>
      <c r="R630" s="780"/>
      <c r="S630" s="780"/>
      <c r="T630" s="781"/>
      <c r="U630" s="35"/>
      <c r="V630" s="35"/>
      <c r="W630" s="36" t="s">
        <v>69</v>
      </c>
      <c r="X630" s="773">
        <v>0</v>
      </c>
      <c r="Y630" s="774">
        <f t="shared" si="124"/>
        <v>0</v>
      </c>
      <c r="Z630" s="37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2">
        <v>4301051390</v>
      </c>
      <c r="D631" s="777">
        <v>4640242181233</v>
      </c>
      <c r="E631" s="778"/>
      <c r="F631" s="772">
        <v>0.3</v>
      </c>
      <c r="G631" s="33">
        <v>6</v>
      </c>
      <c r="H631" s="772">
        <v>1.8</v>
      </c>
      <c r="I631" s="772">
        <v>1.984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1092" t="s">
        <v>1009</v>
      </c>
      <c r="Q631" s="780"/>
      <c r="R631" s="780"/>
      <c r="S631" s="780"/>
      <c r="T631" s="781"/>
      <c r="U631" s="35"/>
      <c r="V631" s="35"/>
      <c r="W631" s="36" t="s">
        <v>69</v>
      </c>
      <c r="X631" s="773">
        <v>0</v>
      </c>
      <c r="Y631" s="774">
        <f t="shared" si="124"/>
        <v>0</v>
      </c>
      <c r="Z631" s="37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2">
        <v>4301051921</v>
      </c>
      <c r="D632" s="777">
        <v>4640242181226</v>
      </c>
      <c r="E632" s="778"/>
      <c r="F632" s="772">
        <v>0.3</v>
      </c>
      <c r="G632" s="33">
        <v>6</v>
      </c>
      <c r="H632" s="772">
        <v>1.8</v>
      </c>
      <c r="I632" s="772">
        <v>2.052</v>
      </c>
      <c r="J632" s="33">
        <v>182</v>
      </c>
      <c r="K632" s="33" t="s">
        <v>186</v>
      </c>
      <c r="L632" s="33"/>
      <c r="M632" s="34" t="s">
        <v>167</v>
      </c>
      <c r="N632" s="34"/>
      <c r="O632" s="33">
        <v>45</v>
      </c>
      <c r="P632" s="1049" t="s">
        <v>1012</v>
      </c>
      <c r="Q632" s="780"/>
      <c r="R632" s="780"/>
      <c r="S632" s="780"/>
      <c r="T632" s="781"/>
      <c r="U632" s="35"/>
      <c r="V632" s="35"/>
      <c r="W632" s="36" t="s">
        <v>69</v>
      </c>
      <c r="X632" s="773">
        <v>0</v>
      </c>
      <c r="Y632" s="774">
        <f t="shared" si="124"/>
        <v>0</v>
      </c>
      <c r="Z632" s="37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2">
        <v>4301051448</v>
      </c>
      <c r="D633" s="777">
        <v>4640242181226</v>
      </c>
      <c r="E633" s="778"/>
      <c r="F633" s="772">
        <v>0.3</v>
      </c>
      <c r="G633" s="33">
        <v>6</v>
      </c>
      <c r="H633" s="772">
        <v>1.8</v>
      </c>
      <c r="I633" s="772">
        <v>1.972</v>
      </c>
      <c r="J633" s="33">
        <v>234</v>
      </c>
      <c r="K633" s="33" t="s">
        <v>67</v>
      </c>
      <c r="L633" s="33"/>
      <c r="M633" s="34" t="s">
        <v>68</v>
      </c>
      <c r="N633" s="34"/>
      <c r="O633" s="33">
        <v>30</v>
      </c>
      <c r="P633" s="1055" t="s">
        <v>1014</v>
      </c>
      <c r="Q633" s="780"/>
      <c r="R633" s="780"/>
      <c r="S633" s="780"/>
      <c r="T633" s="781"/>
      <c r="U633" s="35"/>
      <c r="V633" s="35"/>
      <c r="W633" s="36" t="s">
        <v>69</v>
      </c>
      <c r="X633" s="773">
        <v>0</v>
      </c>
      <c r="Y633" s="774">
        <f t="shared" si="124"/>
        <v>0</v>
      </c>
      <c r="Z633" s="37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8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8" t="s">
        <v>69</v>
      </c>
      <c r="X635" s="775">
        <f>IFERROR(SUM(X626:X633),"0")</f>
        <v>0</v>
      </c>
      <c r="Y635" s="775">
        <f>IFERROR(SUM(Y626:Y633),"0")</f>
        <v>0</v>
      </c>
      <c r="Z635" s="38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hidden="1" customHeight="1" x14ac:dyDescent="0.25">
      <c r="A637" s="54" t="s">
        <v>1015</v>
      </c>
      <c r="B637" s="54" t="s">
        <v>1016</v>
      </c>
      <c r="C637" s="32">
        <v>4301060354</v>
      </c>
      <c r="D637" s="777">
        <v>4640242180120</v>
      </c>
      <c r="E637" s="778"/>
      <c r="F637" s="772">
        <v>1.3</v>
      </c>
      <c r="G637" s="33">
        <v>6</v>
      </c>
      <c r="H637" s="772">
        <v>7.8</v>
      </c>
      <c r="I637" s="772">
        <v>8.2799999999999994</v>
      </c>
      <c r="J637" s="33">
        <v>56</v>
      </c>
      <c r="K637" s="33" t="s">
        <v>121</v>
      </c>
      <c r="L637" s="33"/>
      <c r="M637" s="34" t="s">
        <v>68</v>
      </c>
      <c r="N637" s="34"/>
      <c r="O637" s="33">
        <v>40</v>
      </c>
      <c r="P637" s="885" t="s">
        <v>1017</v>
      </c>
      <c r="Q637" s="780"/>
      <c r="R637" s="780"/>
      <c r="S637" s="780"/>
      <c r="T637" s="781"/>
      <c r="U637" s="35"/>
      <c r="V637" s="35"/>
      <c r="W637" s="36" t="s">
        <v>69</v>
      </c>
      <c r="X637" s="773">
        <v>0</v>
      </c>
      <c r="Y637" s="774">
        <f>IFERROR(IF(X637="",0,CEILING((X637/$H637),1)*$H637),"")</f>
        <v>0</v>
      </c>
      <c r="Z637" s="37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2">
        <v>4301060408</v>
      </c>
      <c r="D638" s="777">
        <v>4640242180120</v>
      </c>
      <c r="E638" s="778"/>
      <c r="F638" s="772">
        <v>1.3</v>
      </c>
      <c r="G638" s="33">
        <v>6</v>
      </c>
      <c r="H638" s="772">
        <v>7.8</v>
      </c>
      <c r="I638" s="772">
        <v>8.2799999999999994</v>
      </c>
      <c r="J638" s="33">
        <v>56</v>
      </c>
      <c r="K638" s="33" t="s">
        <v>121</v>
      </c>
      <c r="L638" s="33"/>
      <c r="M638" s="34" t="s">
        <v>68</v>
      </c>
      <c r="N638" s="34"/>
      <c r="O638" s="33">
        <v>40</v>
      </c>
      <c r="P638" s="928" t="s">
        <v>1020</v>
      </c>
      <c r="Q638" s="780"/>
      <c r="R638" s="780"/>
      <c r="S638" s="780"/>
      <c r="T638" s="781"/>
      <c r="U638" s="35"/>
      <c r="V638" s="35"/>
      <c r="W638" s="36" t="s">
        <v>69</v>
      </c>
      <c r="X638" s="773">
        <v>0</v>
      </c>
      <c r="Y638" s="774">
        <f>IFERROR(IF(X638="",0,CEILING((X638/$H638),1)*$H638),"")</f>
        <v>0</v>
      </c>
      <c r="Z638" s="37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2">
        <v>4301060355</v>
      </c>
      <c r="D639" s="777">
        <v>4640242180137</v>
      </c>
      <c r="E639" s="778"/>
      <c r="F639" s="772">
        <v>1.3</v>
      </c>
      <c r="G639" s="33">
        <v>6</v>
      </c>
      <c r="H639" s="772">
        <v>7.8</v>
      </c>
      <c r="I639" s="772">
        <v>8.2799999999999994</v>
      </c>
      <c r="J639" s="33">
        <v>56</v>
      </c>
      <c r="K639" s="33" t="s">
        <v>121</v>
      </c>
      <c r="L639" s="33"/>
      <c r="M639" s="34" t="s">
        <v>68</v>
      </c>
      <c r="N639" s="34"/>
      <c r="O639" s="33">
        <v>40</v>
      </c>
      <c r="P639" s="1131" t="s">
        <v>1023</v>
      </c>
      <c r="Q639" s="780"/>
      <c r="R639" s="780"/>
      <c r="S639" s="780"/>
      <c r="T639" s="781"/>
      <c r="U639" s="35"/>
      <c r="V639" s="35"/>
      <c r="W639" s="36" t="s">
        <v>69</v>
      </c>
      <c r="X639" s="773">
        <v>0</v>
      </c>
      <c r="Y639" s="774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2">
        <v>4301060407</v>
      </c>
      <c r="D640" s="777">
        <v>4640242180137</v>
      </c>
      <c r="E640" s="778"/>
      <c r="F640" s="772">
        <v>1.3</v>
      </c>
      <c r="G640" s="33">
        <v>6</v>
      </c>
      <c r="H640" s="772">
        <v>7.8</v>
      </c>
      <c r="I640" s="772">
        <v>8.2799999999999994</v>
      </c>
      <c r="J640" s="33">
        <v>56</v>
      </c>
      <c r="K640" s="33" t="s">
        <v>121</v>
      </c>
      <c r="L640" s="33"/>
      <c r="M640" s="34" t="s">
        <v>68</v>
      </c>
      <c r="N640" s="34"/>
      <c r="O640" s="33">
        <v>40</v>
      </c>
      <c r="P640" s="931" t="s">
        <v>1026</v>
      </c>
      <c r="Q640" s="780"/>
      <c r="R640" s="780"/>
      <c r="S640" s="780"/>
      <c r="T640" s="781"/>
      <c r="U640" s="35"/>
      <c r="V640" s="35"/>
      <c r="W640" s="36" t="s">
        <v>69</v>
      </c>
      <c r="X640" s="773">
        <v>0</v>
      </c>
      <c r="Y640" s="774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8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8" t="s">
        <v>69</v>
      </c>
      <c r="X642" s="775">
        <f>IFERROR(SUM(X637:X640),"0")</f>
        <v>0</v>
      </c>
      <c r="Y642" s="775">
        <f>IFERROR(SUM(Y637:Y640),"0")</f>
        <v>0</v>
      </c>
      <c r="Z642" s="38"/>
      <c r="AA642" s="776"/>
      <c r="AB642" s="776"/>
      <c r="AC642" s="776"/>
    </row>
    <row r="643" spans="1:68" ht="16.5" hidden="1" customHeight="1" x14ac:dyDescent="0.25">
      <c r="A643" s="804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hidden="1" customHeight="1" x14ac:dyDescent="0.25">
      <c r="A645" s="54" t="s">
        <v>1028</v>
      </c>
      <c r="B645" s="54" t="s">
        <v>1029</v>
      </c>
      <c r="C645" s="32">
        <v>4301011951</v>
      </c>
      <c r="D645" s="777">
        <v>4640242180045</v>
      </c>
      <c r="E645" s="778"/>
      <c r="F645" s="772">
        <v>1.5</v>
      </c>
      <c r="G645" s="33">
        <v>8</v>
      </c>
      <c r="H645" s="772">
        <v>12</v>
      </c>
      <c r="I645" s="772">
        <v>12.48</v>
      </c>
      <c r="J645" s="33">
        <v>56</v>
      </c>
      <c r="K645" s="33" t="s">
        <v>121</v>
      </c>
      <c r="L645" s="33"/>
      <c r="M645" s="34" t="s">
        <v>124</v>
      </c>
      <c r="N645" s="34"/>
      <c r="O645" s="33">
        <v>55</v>
      </c>
      <c r="P645" s="881" t="s">
        <v>1030</v>
      </c>
      <c r="Q645" s="780"/>
      <c r="R645" s="780"/>
      <c r="S645" s="780"/>
      <c r="T645" s="781"/>
      <c r="U645" s="35"/>
      <c r="V645" s="35"/>
      <c r="W645" s="36" t="s">
        <v>69</v>
      </c>
      <c r="X645" s="773">
        <v>0</v>
      </c>
      <c r="Y645" s="774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2">
        <v>4301011950</v>
      </c>
      <c r="D646" s="777">
        <v>4640242180601</v>
      </c>
      <c r="E646" s="778"/>
      <c r="F646" s="772">
        <v>1.5</v>
      </c>
      <c r="G646" s="33">
        <v>8</v>
      </c>
      <c r="H646" s="772">
        <v>12</v>
      </c>
      <c r="I646" s="772">
        <v>12.48</v>
      </c>
      <c r="J646" s="33">
        <v>56</v>
      </c>
      <c r="K646" s="33" t="s">
        <v>121</v>
      </c>
      <c r="L646" s="33"/>
      <c r="M646" s="34" t="s">
        <v>124</v>
      </c>
      <c r="N646" s="34"/>
      <c r="O646" s="33">
        <v>55</v>
      </c>
      <c r="P646" s="1114" t="s">
        <v>1034</v>
      </c>
      <c r="Q646" s="780"/>
      <c r="R646" s="780"/>
      <c r="S646" s="780"/>
      <c r="T646" s="781"/>
      <c r="U646" s="35"/>
      <c r="V646" s="35"/>
      <c r="W646" s="36" t="s">
        <v>69</v>
      </c>
      <c r="X646" s="773">
        <v>0</v>
      </c>
      <c r="Y646" s="774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8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8" t="s">
        <v>69</v>
      </c>
      <c r="X648" s="775">
        <f>IFERROR(SUM(X645:X646),"0")</f>
        <v>0</v>
      </c>
      <c r="Y648" s="775">
        <f>IFERROR(SUM(Y645:Y646),"0")</f>
        <v>0</v>
      </c>
      <c r="Z648" s="38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hidden="1" customHeight="1" x14ac:dyDescent="0.25">
      <c r="A650" s="54" t="s">
        <v>1036</v>
      </c>
      <c r="B650" s="54" t="s">
        <v>1037</v>
      </c>
      <c r="C650" s="32">
        <v>4301020314</v>
      </c>
      <c r="D650" s="777">
        <v>4640242180090</v>
      </c>
      <c r="E650" s="778"/>
      <c r="F650" s="772">
        <v>1.5</v>
      </c>
      <c r="G650" s="33">
        <v>8</v>
      </c>
      <c r="H650" s="772">
        <v>12</v>
      </c>
      <c r="I650" s="772">
        <v>12.48</v>
      </c>
      <c r="J650" s="33">
        <v>56</v>
      </c>
      <c r="K650" s="33" t="s">
        <v>121</v>
      </c>
      <c r="L650" s="33"/>
      <c r="M650" s="34" t="s">
        <v>124</v>
      </c>
      <c r="N650" s="34"/>
      <c r="O650" s="33">
        <v>50</v>
      </c>
      <c r="P650" s="1198" t="s">
        <v>1038</v>
      </c>
      <c r="Q650" s="780"/>
      <c r="R650" s="780"/>
      <c r="S650" s="780"/>
      <c r="T650" s="781"/>
      <c r="U650" s="35"/>
      <c r="V650" s="35"/>
      <c r="W650" s="36" t="s">
        <v>69</v>
      </c>
      <c r="X650" s="773">
        <v>0</v>
      </c>
      <c r="Y650" s="774">
        <f>IFERROR(IF(X650="",0,CEILING((X650/$H650),1)*$H650),"")</f>
        <v>0</v>
      </c>
      <c r="Z650" s="37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8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8" t="s">
        <v>69</v>
      </c>
      <c r="X652" s="775">
        <f>IFERROR(SUM(X650:X650),"0")</f>
        <v>0</v>
      </c>
      <c r="Y652" s="775">
        <f>IFERROR(SUM(Y650:Y650),"0")</f>
        <v>0</v>
      </c>
      <c r="Z652" s="38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hidden="1" customHeight="1" x14ac:dyDescent="0.25">
      <c r="A654" s="54" t="s">
        <v>1040</v>
      </c>
      <c r="B654" s="54" t="s">
        <v>1041</v>
      </c>
      <c r="C654" s="32">
        <v>4301031321</v>
      </c>
      <c r="D654" s="777">
        <v>4640242180076</v>
      </c>
      <c r="E654" s="778"/>
      <c r="F654" s="772">
        <v>0.7</v>
      </c>
      <c r="G654" s="33">
        <v>6</v>
      </c>
      <c r="H654" s="772">
        <v>4.2</v>
      </c>
      <c r="I654" s="772">
        <v>4.4000000000000004</v>
      </c>
      <c r="J654" s="33">
        <v>156</v>
      </c>
      <c r="K654" s="33" t="s">
        <v>76</v>
      </c>
      <c r="L654" s="33"/>
      <c r="M654" s="34" t="s">
        <v>68</v>
      </c>
      <c r="N654" s="34"/>
      <c r="O654" s="33">
        <v>40</v>
      </c>
      <c r="P654" s="1149" t="s">
        <v>1042</v>
      </c>
      <c r="Q654" s="780"/>
      <c r="R654" s="780"/>
      <c r="S654" s="780"/>
      <c r="T654" s="781"/>
      <c r="U654" s="35"/>
      <c r="V654" s="35"/>
      <c r="W654" s="36" t="s">
        <v>69</v>
      </c>
      <c r="X654" s="773">
        <v>0</v>
      </c>
      <c r="Y654" s="774">
        <f>IFERROR(IF(X654="",0,CEILING((X654/$H654),1)*$H654),"")</f>
        <v>0</v>
      </c>
      <c r="Z654" s="37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8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8" t="s">
        <v>69</v>
      </c>
      <c r="X656" s="775">
        <f>IFERROR(SUM(X654:X654),"0")</f>
        <v>0</v>
      </c>
      <c r="Y656" s="775">
        <f>IFERROR(SUM(Y654:Y654),"0")</f>
        <v>0</v>
      </c>
      <c r="Z656" s="38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hidden="1" customHeight="1" x14ac:dyDescent="0.25">
      <c r="A658" s="54" t="s">
        <v>1044</v>
      </c>
      <c r="B658" s="54" t="s">
        <v>1045</v>
      </c>
      <c r="C658" s="32">
        <v>4301051780</v>
      </c>
      <c r="D658" s="777">
        <v>4640242180106</v>
      </c>
      <c r="E658" s="778"/>
      <c r="F658" s="772">
        <v>1.3</v>
      </c>
      <c r="G658" s="33">
        <v>6</v>
      </c>
      <c r="H658" s="772">
        <v>7.8</v>
      </c>
      <c r="I658" s="772">
        <v>8.2799999999999994</v>
      </c>
      <c r="J658" s="33">
        <v>56</v>
      </c>
      <c r="K658" s="33" t="s">
        <v>121</v>
      </c>
      <c r="L658" s="33"/>
      <c r="M658" s="34" t="s">
        <v>68</v>
      </c>
      <c r="N658" s="34"/>
      <c r="O658" s="33">
        <v>45</v>
      </c>
      <c r="P658" s="882" t="s">
        <v>1046</v>
      </c>
      <c r="Q658" s="780"/>
      <c r="R658" s="780"/>
      <c r="S658" s="780"/>
      <c r="T658" s="781"/>
      <c r="U658" s="35"/>
      <c r="V658" s="35"/>
      <c r="W658" s="36" t="s">
        <v>69</v>
      </c>
      <c r="X658" s="773">
        <v>0</v>
      </c>
      <c r="Y658" s="774">
        <f>IFERROR(IF(X658="",0,CEILING((X658/$H658),1)*$H658),"")</f>
        <v>0</v>
      </c>
      <c r="Z658" s="37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8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8" t="s">
        <v>69</v>
      </c>
      <c r="X660" s="775">
        <f>IFERROR(SUM(X658:X658),"0")</f>
        <v>0</v>
      </c>
      <c r="Y660" s="775">
        <f>IFERROR(SUM(Y658:Y658),"0")</f>
        <v>0</v>
      </c>
      <c r="Z660" s="38"/>
      <c r="AA660" s="776"/>
      <c r="AB660" s="776"/>
      <c r="AC660" s="776"/>
    </row>
    <row r="661" spans="1:68" ht="15" customHeight="1" x14ac:dyDescent="0.2">
      <c r="A661" s="1006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6"/>
      <c r="P661" s="810" t="s">
        <v>1048</v>
      </c>
      <c r="Q661" s="811"/>
      <c r="R661" s="811"/>
      <c r="S661" s="811"/>
      <c r="T661" s="811"/>
      <c r="U661" s="811"/>
      <c r="V661" s="812"/>
      <c r="W661" s="38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11353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11524.78</v>
      </c>
      <c r="Z661" s="38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6"/>
      <c r="P662" s="810" t="s">
        <v>1049</v>
      </c>
      <c r="Q662" s="811"/>
      <c r="R662" s="811"/>
      <c r="S662" s="811"/>
      <c r="T662" s="811"/>
      <c r="U662" s="811"/>
      <c r="V662" s="812"/>
      <c r="W662" s="38" t="s">
        <v>69</v>
      </c>
      <c r="X662" s="775">
        <f>IFERROR(SUM(BM22:BM658),"0")</f>
        <v>11979.302101362598</v>
      </c>
      <c r="Y662" s="775">
        <f>IFERROR(SUM(BN22:BN658),"0")</f>
        <v>12161.456</v>
      </c>
      <c r="Z662" s="38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6"/>
      <c r="P663" s="810" t="s">
        <v>1050</v>
      </c>
      <c r="Q663" s="811"/>
      <c r="R663" s="811"/>
      <c r="S663" s="811"/>
      <c r="T663" s="811"/>
      <c r="U663" s="811"/>
      <c r="V663" s="812"/>
      <c r="W663" s="38" t="s">
        <v>1051</v>
      </c>
      <c r="X663" s="39">
        <f>ROUNDUP(SUM(BO22:BO658),0)</f>
        <v>20</v>
      </c>
      <c r="Y663" s="39">
        <f>ROUNDUP(SUM(BP22:BP658),0)</f>
        <v>21</v>
      </c>
      <c r="Z663" s="38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6"/>
      <c r="P664" s="810" t="s">
        <v>1052</v>
      </c>
      <c r="Q664" s="811"/>
      <c r="R664" s="811"/>
      <c r="S664" s="811"/>
      <c r="T664" s="811"/>
      <c r="U664" s="811"/>
      <c r="V664" s="812"/>
      <c r="W664" s="38" t="s">
        <v>69</v>
      </c>
      <c r="X664" s="775">
        <f>GrossWeightTotal+PalletQtyTotal*25</f>
        <v>12479.302101362598</v>
      </c>
      <c r="Y664" s="775">
        <f>GrossWeightTotalR+PalletQtyTotalR*25</f>
        <v>12686.456</v>
      </c>
      <c r="Z664" s="38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6"/>
      <c r="P665" s="810" t="s">
        <v>1053</v>
      </c>
      <c r="Q665" s="811"/>
      <c r="R665" s="811"/>
      <c r="S665" s="811"/>
      <c r="T665" s="811"/>
      <c r="U665" s="811"/>
      <c r="V665" s="812"/>
      <c r="W665" s="38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1867.169204994992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1896</v>
      </c>
      <c r="Z665" s="38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6"/>
      <c r="P666" s="810" t="s">
        <v>1054</v>
      </c>
      <c r="Q666" s="811"/>
      <c r="R666" s="811"/>
      <c r="S666" s="811"/>
      <c r="T666" s="811"/>
      <c r="U666" s="811"/>
      <c r="V666" s="812"/>
      <c r="W666" s="40" t="s">
        <v>1055</v>
      </c>
      <c r="X666" s="38"/>
      <c r="Y666" s="38"/>
      <c r="Z666" s="38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23.727730000000001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1" t="s">
        <v>1056</v>
      </c>
      <c r="B668" s="765" t="s">
        <v>63</v>
      </c>
      <c r="C668" s="798" t="s">
        <v>116</v>
      </c>
      <c r="D668" s="886"/>
      <c r="E668" s="886"/>
      <c r="F668" s="886"/>
      <c r="G668" s="886"/>
      <c r="H668" s="809"/>
      <c r="I668" s="798" t="s">
        <v>329</v>
      </c>
      <c r="J668" s="886"/>
      <c r="K668" s="886"/>
      <c r="L668" s="886"/>
      <c r="M668" s="886"/>
      <c r="N668" s="886"/>
      <c r="O668" s="886"/>
      <c r="P668" s="886"/>
      <c r="Q668" s="886"/>
      <c r="R668" s="886"/>
      <c r="S668" s="886"/>
      <c r="T668" s="886"/>
      <c r="U668" s="886"/>
      <c r="V668" s="809"/>
      <c r="W668" s="798" t="s">
        <v>660</v>
      </c>
      <c r="X668" s="809"/>
      <c r="Y668" s="798" t="s">
        <v>749</v>
      </c>
      <c r="Z668" s="886"/>
      <c r="AA668" s="886"/>
      <c r="AB668" s="809"/>
      <c r="AC668" s="765" t="s">
        <v>859</v>
      </c>
      <c r="AD668" s="798" t="s">
        <v>927</v>
      </c>
      <c r="AE668" s="809"/>
      <c r="AF668" s="767"/>
    </row>
    <row r="669" spans="1:68" ht="14.25" customHeight="1" thickTop="1" x14ac:dyDescent="0.2">
      <c r="A669" s="850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67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67"/>
    </row>
    <row r="670" spans="1:68" ht="13.5" customHeight="1" thickBot="1" x14ac:dyDescent="0.25">
      <c r="A670" s="851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67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67"/>
    </row>
    <row r="671" spans="1:68" ht="18" customHeight="1" thickTop="1" thickBot="1" x14ac:dyDescent="0.25">
      <c r="A671" s="41" t="s">
        <v>1058</v>
      </c>
      <c r="B671" s="47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7">
        <f>IFERROR(Y49*1,"0")+IFERROR(Y50*1,"0")+IFERROR(Y51*1,"0")+IFERROR(Y52*1,"0")+IFERROR(Y53*1,"0")+IFERROR(Y54*1,"0")+IFERROR(Y58*1,"0")+IFERROR(Y59*1,"0")</f>
        <v>0</v>
      </c>
      <c r="D671" s="47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161.4</v>
      </c>
      <c r="E671" s="47">
        <f>IFERROR(Y108*1,"0")+IFERROR(Y109*1,"0")+IFERROR(Y110*1,"0")+IFERROR(Y114*1,"0")+IFERROR(Y115*1,"0")+IFERROR(Y116*1,"0")+IFERROR(Y117*1,"0")+IFERROR(Y118*1,"0")+IFERROR(Y119*1,"0")</f>
        <v>193.8</v>
      </c>
      <c r="F671" s="47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238.8</v>
      </c>
      <c r="G671" s="47">
        <f>IFERROR(Y155*1,"0")+IFERROR(Y156*1,"0")+IFERROR(Y160*1,"0")+IFERROR(Y161*1,"0")+IFERROR(Y165*1,"0")+IFERROR(Y166*1,"0")</f>
        <v>42</v>
      </c>
      <c r="H671" s="47">
        <f>IFERROR(Y171*1,"0")+IFERROR(Y175*1,"0")+IFERROR(Y176*1,"0")+IFERROR(Y177*1,"0")+IFERROR(Y178*1,"0")+IFERROR(Y179*1,"0")+IFERROR(Y183*1,"0")+IFERROR(Y184*1,"0")</f>
        <v>36</v>
      </c>
      <c r="I671" s="47">
        <f>IFERROR(Y190*1,"0")+IFERROR(Y194*1,"0")+IFERROR(Y195*1,"0")+IFERROR(Y196*1,"0")+IFERROR(Y197*1,"0")+IFERROR(Y198*1,"0")+IFERROR(Y199*1,"0")+IFERROR(Y200*1,"0")+IFERROR(Y201*1,"0")</f>
        <v>294.00000000000006</v>
      </c>
      <c r="J671" s="47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3587.7</v>
      </c>
      <c r="K671" s="47">
        <f>IFERROR(Y250*1,"0")+IFERROR(Y251*1,"0")+IFERROR(Y252*1,"0")+IFERROR(Y253*1,"0")+IFERROR(Y254*1,"0")+IFERROR(Y255*1,"0")+IFERROR(Y256*1,"0")+IFERROR(Y257*1,"0")</f>
        <v>0</v>
      </c>
      <c r="L671" s="47">
        <f>IFERROR(Y262*1,"0")+IFERROR(Y263*1,"0")+IFERROR(Y264*1,"0")+IFERROR(Y265*1,"0")+IFERROR(Y266*1,"0")+IFERROR(Y267*1,"0")+IFERROR(Y268*1,"0")+IFERROR(Y269*1,"0")+IFERROR(Y270*1,"0")+IFERROR(Y274*1,"0")</f>
        <v>0</v>
      </c>
      <c r="M671" s="47">
        <f>IFERROR(Y279*1,"0")+IFERROR(Y280*1,"0")+IFERROR(Y281*1,"0")+IFERROR(Y282*1,"0")+IFERROR(Y283*1,"0")+IFERROR(Y284*1,"0")+IFERROR(Y285*1,"0")+IFERROR(Y286*1,"0")+IFERROR(Y287*1,"0")+IFERROR(Y288*1,"0")</f>
        <v>212</v>
      </c>
      <c r="N671" s="767"/>
      <c r="O671" s="47">
        <f>IFERROR(Y293*1,"0")</f>
        <v>0</v>
      </c>
      <c r="P671" s="47">
        <f>IFERROR(Y298*1,"0")+IFERROR(Y299*1,"0")+IFERROR(Y300*1,"0")</f>
        <v>0</v>
      </c>
      <c r="Q671" s="47">
        <f>IFERROR(Y305*1,"0")+IFERROR(Y306*1,"0")+IFERROR(Y307*1,"0")+IFERROR(Y308*1,"0")+IFERROR(Y309*1,"0")+IFERROR(Y310*1,"0")</f>
        <v>0</v>
      </c>
      <c r="R671" s="47">
        <f>IFERROR(Y315*1,"0")+IFERROR(Y319*1,"0")+IFERROR(Y323*1,"0")</f>
        <v>0</v>
      </c>
      <c r="S671" s="47">
        <f>IFERROR(Y328*1,"0")+IFERROR(Y332*1,"0")+IFERROR(Y336*1,"0")+IFERROR(Y337*1,"0")</f>
        <v>0</v>
      </c>
      <c r="T671" s="47">
        <f>IFERROR(Y342*1,"0")+IFERROR(Y346*1,"0")+IFERROR(Y347*1,"0")+IFERROR(Y351*1,"0")</f>
        <v>0</v>
      </c>
      <c r="U671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1069.0999999999999</v>
      </c>
      <c r="V671" s="47">
        <f>IFERROR(Y404*1,"0")+IFERROR(Y408*1,"0")+IFERROR(Y409*1,"0")+IFERROR(Y410*1,"0")</f>
        <v>123.6</v>
      </c>
      <c r="W671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3285</v>
      </c>
      <c r="X671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401.46</v>
      </c>
      <c r="Y671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237.60000000000002</v>
      </c>
      <c r="Z671" s="47">
        <f>IFERROR(Y517*1,"0")+IFERROR(Y521*1,"0")+IFERROR(Y522*1,"0")+IFERROR(Y523*1,"0")+IFERROR(Y524*1,"0")+IFERROR(Y525*1,"0")+IFERROR(Y526*1,"0")+IFERROR(Y527*1,"0")+IFERROR(Y531*1,"0")+IFERROR(Y535*1,"0")</f>
        <v>0</v>
      </c>
      <c r="AA671" s="47">
        <f>IFERROR(Y540*1,"0")+IFERROR(Y541*1,"0")+IFERROR(Y542*1,"0")+IFERROR(Y543*1,"0")</f>
        <v>0</v>
      </c>
      <c r="AB671" s="47">
        <f>IFERROR(Y548*1,"0")</f>
        <v>0</v>
      </c>
      <c r="AC671" s="47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1050.72</v>
      </c>
      <c r="AD671" s="47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591.6</v>
      </c>
      <c r="AE671" s="47">
        <f>IFERROR(Y645*1,"0")+IFERROR(Y646*1,"0")+IFERROR(Y650*1,"0")+IFERROR(Y654*1,"0")+IFERROR(Y658*1,"0")</f>
        <v>0</v>
      </c>
      <c r="AF671" s="767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850,00"/>
        <filter val="1 867,17"/>
        <filter val="1,57"/>
        <filter val="10,00"/>
        <filter val="10,26"/>
        <filter val="11 353,00"/>
        <filter val="11 979,30"/>
        <filter val="11,11"/>
        <filter val="110,00"/>
        <filter val="114,00"/>
        <filter val="116,00"/>
        <filter val="12 479,30"/>
        <filter val="128,00"/>
        <filter val="140,00"/>
        <filter val="15,00"/>
        <filter val="16,00"/>
        <filter val="16,67"/>
        <filter val="160,00"/>
        <filter val="166,67"/>
        <filter val="17,00"/>
        <filter val="17,56"/>
        <filter val="171,55"/>
        <filter val="180,00"/>
        <filter val="19,05"/>
        <filter val="2 750,00"/>
        <filter val="2,22"/>
        <filter val="2,50"/>
        <filter val="20"/>
        <filter val="20,00"/>
        <filter val="200,00"/>
        <filter val="205,56"/>
        <filter val="21,43"/>
        <filter val="21,67"/>
        <filter val="215,00"/>
        <filter val="23,89"/>
        <filter val="230,00"/>
        <filter val="25,79"/>
        <filter val="26,67"/>
        <filter val="260,00"/>
        <filter val="290,00"/>
        <filter val="3,33"/>
        <filter val="30,00"/>
        <filter val="30,30"/>
        <filter val="30,64"/>
        <filter val="320,00"/>
        <filter val="33,63"/>
        <filter val="34,07"/>
        <filter val="340,00"/>
        <filter val="380,00"/>
        <filter val="4,00"/>
        <filter val="40,00"/>
        <filter val="410,00"/>
        <filter val="45,00"/>
        <filter val="45,56"/>
        <filter val="50,00"/>
        <filter val="509,26"/>
        <filter val="510,00"/>
        <filter val="54,00"/>
        <filter val="54,23"/>
        <filter val="540,00"/>
        <filter val="570,00"/>
        <filter val="6,00"/>
        <filter val="6,07"/>
        <filter val="6,25"/>
        <filter val="6,48"/>
        <filter val="60,00"/>
        <filter val="64,00"/>
        <filter val="66,21"/>
        <filter val="66,67"/>
        <filter val="69,05"/>
        <filter val="70,00"/>
        <filter val="708,00"/>
        <filter val="76,19"/>
        <filter val="770,00"/>
        <filter val="8,89"/>
        <filter val="80,00"/>
        <filter val="880,00"/>
        <filter val="900,00"/>
      </filters>
    </filterColumn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8"/>
    </row>
    <row r="3" spans="2:8" x14ac:dyDescent="0.2">
      <c r="B3" s="48" t="s">
        <v>1060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1061</v>
      </c>
      <c r="D6" s="48" t="s">
        <v>1062</v>
      </c>
      <c r="E6" s="48"/>
    </row>
    <row r="8" spans="2:8" x14ac:dyDescent="0.2">
      <c r="B8" s="48" t="s">
        <v>19</v>
      </c>
      <c r="C8" s="48" t="s">
        <v>1061</v>
      </c>
      <c r="D8" s="48"/>
      <c r="E8" s="48"/>
    </row>
    <row r="10" spans="2:8" x14ac:dyDescent="0.2">
      <c r="B10" s="48" t="s">
        <v>1063</v>
      </c>
      <c r="C10" s="48"/>
      <c r="D10" s="48"/>
      <c r="E10" s="48"/>
    </row>
    <row r="11" spans="2:8" x14ac:dyDescent="0.2">
      <c r="B11" s="48" t="s">
        <v>1064</v>
      </c>
      <c r="C11" s="48"/>
      <c r="D11" s="48"/>
      <c r="E11" s="48"/>
    </row>
    <row r="12" spans="2:8" x14ac:dyDescent="0.2">
      <c r="B12" s="48" t="s">
        <v>1065</v>
      </c>
      <c r="C12" s="48"/>
      <c r="D12" s="48"/>
      <c r="E12" s="48"/>
    </row>
    <row r="13" spans="2:8" x14ac:dyDescent="0.2">
      <c r="B13" s="48" t="s">
        <v>1066</v>
      </c>
      <c r="C13" s="48"/>
      <c r="D13" s="48"/>
      <c r="E13" s="48"/>
    </row>
    <row r="14" spans="2:8" x14ac:dyDescent="0.2">
      <c r="B14" s="48" t="s">
        <v>1067</v>
      </c>
      <c r="C14" s="48"/>
      <c r="D14" s="48"/>
      <c r="E14" s="48"/>
    </row>
    <row r="15" spans="2:8" x14ac:dyDescent="0.2">
      <c r="B15" s="48" t="s">
        <v>1068</v>
      </c>
      <c r="C15" s="48"/>
      <c r="D15" s="48"/>
      <c r="E15" s="48"/>
    </row>
    <row r="16" spans="2:8" x14ac:dyDescent="0.2">
      <c r="B16" s="48" t="s">
        <v>1069</v>
      </c>
      <c r="C16" s="48"/>
      <c r="D16" s="48"/>
      <c r="E16" s="48"/>
    </row>
    <row r="17" spans="2:5" x14ac:dyDescent="0.2">
      <c r="B17" s="48" t="s">
        <v>1070</v>
      </c>
      <c r="C17" s="48"/>
      <c r="D17" s="48"/>
      <c r="E17" s="48"/>
    </row>
    <row r="18" spans="2:5" x14ac:dyDescent="0.2">
      <c r="B18" s="48" t="s">
        <v>1071</v>
      </c>
      <c r="C18" s="48"/>
      <c r="D18" s="48"/>
      <c r="E18" s="48"/>
    </row>
    <row r="19" spans="2:5" x14ac:dyDescent="0.2">
      <c r="B19" s="48" t="s">
        <v>1072</v>
      </c>
      <c r="C19" s="48"/>
      <c r="D19" s="48"/>
      <c r="E19" s="48"/>
    </row>
    <row r="20" spans="2:5" x14ac:dyDescent="0.2">
      <c r="B20" s="48" t="s">
        <v>1073</v>
      </c>
      <c r="C20" s="48"/>
      <c r="D20" s="48"/>
      <c r="E20" s="48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2024-12-10T10:41:40Z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