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8EE50E-3470-497D-A2D5-040D851051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X667" i="1"/>
  <c r="BO666" i="1"/>
  <c r="BM666" i="1"/>
  <c r="Y666" i="1"/>
  <c r="X664" i="1"/>
  <c r="X663" i="1"/>
  <c r="BO662" i="1"/>
  <c r="BM662" i="1"/>
  <c r="Y662" i="1"/>
  <c r="X660" i="1"/>
  <c r="X659" i="1"/>
  <c r="BO658" i="1"/>
  <c r="BM658" i="1"/>
  <c r="Y658" i="1"/>
  <c r="BO657" i="1"/>
  <c r="BM657" i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X603" i="1"/>
  <c r="X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Y591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P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X479" i="1"/>
  <c r="X478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P438" i="1" s="1"/>
  <c r="BO437" i="1"/>
  <c r="BM437" i="1"/>
  <c r="Y437" i="1"/>
  <c r="Y440" i="1" s="1"/>
  <c r="X435" i="1"/>
  <c r="X434" i="1"/>
  <c r="BO433" i="1"/>
  <c r="BM433" i="1"/>
  <c r="Y433" i="1"/>
  <c r="P433" i="1"/>
  <c r="BO432" i="1"/>
  <c r="BM432" i="1"/>
  <c r="Y432" i="1"/>
  <c r="BP432" i="1" s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Y303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Y174" i="1" s="1"/>
  <c r="P173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BP157" i="1" s="1"/>
  <c r="P157" i="1"/>
  <c r="BO156" i="1"/>
  <c r="BM156" i="1"/>
  <c r="Y156" i="1"/>
  <c r="BP156" i="1" s="1"/>
  <c r="P156" i="1"/>
  <c r="BO155" i="1"/>
  <c r="BM155" i="1"/>
  <c r="Y155" i="1"/>
  <c r="BP155" i="1" s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O96" i="1"/>
  <c r="BN96" i="1"/>
  <c r="BM96" i="1"/>
  <c r="Z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8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D683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C683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7" i="1" s="1"/>
  <c r="BO22" i="1"/>
  <c r="BM22" i="1"/>
  <c r="X674" i="1" s="1"/>
  <c r="Y22" i="1"/>
  <c r="P22" i="1"/>
  <c r="H10" i="1"/>
  <c r="A9" i="1"/>
  <c r="F10" i="1" s="1"/>
  <c r="D7" i="1"/>
  <c r="Q6" i="1"/>
  <c r="P2" i="1"/>
  <c r="BP484" i="1" l="1"/>
  <c r="BN484" i="1"/>
  <c r="Z484" i="1"/>
  <c r="BP492" i="1"/>
  <c r="BN492" i="1"/>
  <c r="Z492" i="1"/>
  <c r="BP500" i="1"/>
  <c r="BN500" i="1"/>
  <c r="Z500" i="1"/>
  <c r="BP560" i="1"/>
  <c r="BN560" i="1"/>
  <c r="Z560" i="1"/>
  <c r="BP580" i="1"/>
  <c r="BN580" i="1"/>
  <c r="Z580" i="1"/>
  <c r="BP595" i="1"/>
  <c r="BN595" i="1"/>
  <c r="Z595" i="1"/>
  <c r="Y607" i="1"/>
  <c r="Y606" i="1"/>
  <c r="BP605" i="1"/>
  <c r="BN605" i="1"/>
  <c r="Z605" i="1"/>
  <c r="Z606" i="1" s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Z52" i="1"/>
  <c r="BN52" i="1"/>
  <c r="Z67" i="1"/>
  <c r="BN67" i="1"/>
  <c r="Z70" i="1"/>
  <c r="BN70" i="1"/>
  <c r="Z84" i="1"/>
  <c r="BN84" i="1"/>
  <c r="Z117" i="1"/>
  <c r="BN117" i="1"/>
  <c r="Z125" i="1"/>
  <c r="BN125" i="1"/>
  <c r="Z139" i="1"/>
  <c r="BN139" i="1"/>
  <c r="Z149" i="1"/>
  <c r="BN149" i="1"/>
  <c r="Z155" i="1"/>
  <c r="BN155" i="1"/>
  <c r="Z173" i="1"/>
  <c r="Z174" i="1" s="1"/>
  <c r="BN173" i="1"/>
  <c r="BP173" i="1"/>
  <c r="Z177" i="1"/>
  <c r="BN177" i="1"/>
  <c r="Z197" i="1"/>
  <c r="BN197" i="1"/>
  <c r="Z208" i="1"/>
  <c r="BN208" i="1"/>
  <c r="Z222" i="1"/>
  <c r="BN222" i="1"/>
  <c r="Z234" i="1"/>
  <c r="BN234" i="1"/>
  <c r="Z246" i="1"/>
  <c r="BN246" i="1"/>
  <c r="Z265" i="1"/>
  <c r="BN265" i="1"/>
  <c r="Z282" i="1"/>
  <c r="BN282" i="1"/>
  <c r="Z290" i="1"/>
  <c r="BN290" i="1"/>
  <c r="Z307" i="1"/>
  <c r="BN307" i="1"/>
  <c r="Z344" i="1"/>
  <c r="Z345" i="1" s="1"/>
  <c r="BN344" i="1"/>
  <c r="BP344" i="1"/>
  <c r="Z348" i="1"/>
  <c r="BN348" i="1"/>
  <c r="Z365" i="1"/>
  <c r="BN365" i="1"/>
  <c r="Z379" i="1"/>
  <c r="BN379" i="1"/>
  <c r="Z399" i="1"/>
  <c r="BN399" i="1"/>
  <c r="BP399" i="1"/>
  <c r="Z420" i="1"/>
  <c r="BN420" i="1"/>
  <c r="Z432" i="1"/>
  <c r="BN432" i="1"/>
  <c r="Z437" i="1"/>
  <c r="BN437" i="1"/>
  <c r="BP437" i="1"/>
  <c r="Z438" i="1"/>
  <c r="BN438" i="1"/>
  <c r="Y439" i="1"/>
  <c r="Z454" i="1"/>
  <c r="BN454" i="1"/>
  <c r="Y478" i="1"/>
  <c r="BP477" i="1"/>
  <c r="BP481" i="1"/>
  <c r="BN481" i="1"/>
  <c r="Z481" i="1"/>
  <c r="BP485" i="1"/>
  <c r="BN485" i="1"/>
  <c r="Z485" i="1"/>
  <c r="BP495" i="1"/>
  <c r="BN495" i="1"/>
  <c r="Z495" i="1"/>
  <c r="BP543" i="1"/>
  <c r="BN543" i="1"/>
  <c r="Z543" i="1"/>
  <c r="BP570" i="1"/>
  <c r="BN570" i="1"/>
  <c r="Z570" i="1"/>
  <c r="BP590" i="1"/>
  <c r="BN590" i="1"/>
  <c r="Z590" i="1"/>
  <c r="Y597" i="1"/>
  <c r="Y596" i="1"/>
  <c r="BP594" i="1"/>
  <c r="BN594" i="1"/>
  <c r="Z594" i="1"/>
  <c r="BP622" i="1"/>
  <c r="BN622" i="1"/>
  <c r="Z622" i="1"/>
  <c r="BP624" i="1"/>
  <c r="BN624" i="1"/>
  <c r="Z624" i="1"/>
  <c r="Y647" i="1"/>
  <c r="Y646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Z88" i="1"/>
  <c r="BN88" i="1"/>
  <c r="Z94" i="1"/>
  <c r="BN94" i="1"/>
  <c r="Z102" i="1"/>
  <c r="BN102" i="1"/>
  <c r="E683" i="1"/>
  <c r="Z115" i="1"/>
  <c r="BN115" i="1"/>
  <c r="F683" i="1"/>
  <c r="Z127" i="1"/>
  <c r="BN127" i="1"/>
  <c r="Y137" i="1"/>
  <c r="Z135" i="1"/>
  <c r="BN135" i="1"/>
  <c r="Y147" i="1"/>
  <c r="Z141" i="1"/>
  <c r="BN141" i="1"/>
  <c r="Z145" i="1"/>
  <c r="BN145" i="1"/>
  <c r="Y151" i="1"/>
  <c r="Z157" i="1"/>
  <c r="BN157" i="1"/>
  <c r="Y163" i="1"/>
  <c r="Y170" i="1"/>
  <c r="Z168" i="1"/>
  <c r="BN168" i="1"/>
  <c r="Y183" i="1"/>
  <c r="Z179" i="1"/>
  <c r="BN179" i="1"/>
  <c r="Z185" i="1"/>
  <c r="BN185" i="1"/>
  <c r="BP185" i="1"/>
  <c r="I683" i="1"/>
  <c r="Y205" i="1"/>
  <c r="Z199" i="1"/>
  <c r="BN199" i="1"/>
  <c r="Z203" i="1"/>
  <c r="BN203" i="1"/>
  <c r="Y210" i="1"/>
  <c r="Z214" i="1"/>
  <c r="BN214" i="1"/>
  <c r="Y226" i="1"/>
  <c r="Z220" i="1"/>
  <c r="BN220" i="1"/>
  <c r="Z224" i="1"/>
  <c r="BN224" i="1"/>
  <c r="BP232" i="1"/>
  <c r="BN232" i="1"/>
  <c r="Z232" i="1"/>
  <c r="Y248" i="1"/>
  <c r="BP244" i="1"/>
  <c r="BN244" i="1"/>
  <c r="Z244" i="1"/>
  <c r="BP258" i="1"/>
  <c r="BN258" i="1"/>
  <c r="Z258" i="1"/>
  <c r="BP271" i="1"/>
  <c r="BN271" i="1"/>
  <c r="Z271" i="1"/>
  <c r="BP288" i="1"/>
  <c r="BN288" i="1"/>
  <c r="Z288" i="1"/>
  <c r="BP309" i="1"/>
  <c r="BN309" i="1"/>
  <c r="Z309" i="1"/>
  <c r="BP359" i="1"/>
  <c r="BN359" i="1"/>
  <c r="Z359" i="1"/>
  <c r="BP371" i="1"/>
  <c r="BN371" i="1"/>
  <c r="Z371" i="1"/>
  <c r="BP381" i="1"/>
  <c r="BN381" i="1"/>
  <c r="Z381" i="1"/>
  <c r="BP401" i="1"/>
  <c r="BN401" i="1"/>
  <c r="Z401" i="1"/>
  <c r="Y407" i="1"/>
  <c r="BP406" i="1"/>
  <c r="BN406" i="1"/>
  <c r="Z406" i="1"/>
  <c r="Z407" i="1" s="1"/>
  <c r="BP410" i="1"/>
  <c r="BN410" i="1"/>
  <c r="Z410" i="1"/>
  <c r="BP422" i="1"/>
  <c r="BN422" i="1"/>
  <c r="Z422" i="1"/>
  <c r="B683" i="1"/>
  <c r="X675" i="1"/>
  <c r="X676" i="1" s="1"/>
  <c r="Y36" i="1"/>
  <c r="Z31" i="1"/>
  <c r="BN31" i="1"/>
  <c r="Z32" i="1"/>
  <c r="BN32" i="1"/>
  <c r="Z50" i="1"/>
  <c r="BN50" i="1"/>
  <c r="Z54" i="1"/>
  <c r="BN54" i="1"/>
  <c r="Y60" i="1"/>
  <c r="Z65" i="1"/>
  <c r="BN65" i="1"/>
  <c r="Z72" i="1"/>
  <c r="BN72" i="1"/>
  <c r="Y80" i="1"/>
  <c r="Z78" i="1"/>
  <c r="BN78" i="1"/>
  <c r="Z86" i="1"/>
  <c r="BN86" i="1"/>
  <c r="Z92" i="1"/>
  <c r="BN92" i="1"/>
  <c r="BP92" i="1"/>
  <c r="BP236" i="1"/>
  <c r="BN236" i="1"/>
  <c r="Z236" i="1"/>
  <c r="BP253" i="1"/>
  <c r="BN253" i="1"/>
  <c r="Z253" i="1"/>
  <c r="BP254" i="1"/>
  <c r="BN254" i="1"/>
  <c r="Z254" i="1"/>
  <c r="BP267" i="1"/>
  <c r="BN267" i="1"/>
  <c r="Z267" i="1"/>
  <c r="BP284" i="1"/>
  <c r="BN284" i="1"/>
  <c r="Z284" i="1"/>
  <c r="O683" i="1"/>
  <c r="Y296" i="1"/>
  <c r="BP295" i="1"/>
  <c r="BN295" i="1"/>
  <c r="Z295" i="1"/>
  <c r="Z296" i="1" s="1"/>
  <c r="BP300" i="1"/>
  <c r="BN300" i="1"/>
  <c r="Z300" i="1"/>
  <c r="BP339" i="1"/>
  <c r="BN339" i="1"/>
  <c r="Z339" i="1"/>
  <c r="BP363" i="1"/>
  <c r="BN363" i="1"/>
  <c r="Z363" i="1"/>
  <c r="Y383" i="1"/>
  <c r="BP377" i="1"/>
  <c r="BN377" i="1"/>
  <c r="Z377" i="1"/>
  <c r="BP395" i="1"/>
  <c r="BN395" i="1"/>
  <c r="Z395" i="1"/>
  <c r="W683" i="1"/>
  <c r="BP418" i="1"/>
  <c r="BN418" i="1"/>
  <c r="Z418" i="1"/>
  <c r="BP428" i="1"/>
  <c r="BN428" i="1"/>
  <c r="Z428" i="1"/>
  <c r="BP452" i="1"/>
  <c r="BN452" i="1"/>
  <c r="Z452" i="1"/>
  <c r="BP463" i="1"/>
  <c r="BN463" i="1"/>
  <c r="Z463" i="1"/>
  <c r="BP487" i="1"/>
  <c r="BN487" i="1"/>
  <c r="Z487" i="1"/>
  <c r="BP497" i="1"/>
  <c r="BN497" i="1"/>
  <c r="Z497" i="1"/>
  <c r="BP502" i="1"/>
  <c r="BN502" i="1"/>
  <c r="Z502" i="1"/>
  <c r="BP525" i="1"/>
  <c r="BN525" i="1"/>
  <c r="Z52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659" i="1"/>
  <c r="BP657" i="1"/>
  <c r="BN657" i="1"/>
  <c r="Z657" i="1"/>
  <c r="Y240" i="1"/>
  <c r="Y350" i="1"/>
  <c r="BP448" i="1"/>
  <c r="BN448" i="1"/>
  <c r="Z448" i="1"/>
  <c r="BP458" i="1"/>
  <c r="BN458" i="1"/>
  <c r="Z458" i="1"/>
  <c r="BP464" i="1"/>
  <c r="BN464" i="1"/>
  <c r="Z464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58" i="1"/>
  <c r="BN658" i="1"/>
  <c r="Z658" i="1"/>
  <c r="Y668" i="1"/>
  <c r="Y667" i="1"/>
  <c r="BP666" i="1"/>
  <c r="BN666" i="1"/>
  <c r="Z666" i="1"/>
  <c r="Z667" i="1" s="1"/>
  <c r="Y505" i="1"/>
  <c r="AC683" i="1"/>
  <c r="Y586" i="1"/>
  <c r="H9" i="1"/>
  <c r="A10" i="1"/>
  <c r="Y24" i="1"/>
  <c r="Y37" i="1"/>
  <c r="Y41" i="1"/>
  <c r="Y45" i="1"/>
  <c r="Y55" i="1"/>
  <c r="Y61" i="1"/>
  <c r="Y73" i="1"/>
  <c r="Y81" i="1"/>
  <c r="Y89" i="1"/>
  <c r="Y99" i="1"/>
  <c r="Y105" i="1"/>
  <c r="Y112" i="1"/>
  <c r="Y121" i="1"/>
  <c r="Y130" i="1"/>
  <c r="Y136" i="1"/>
  <c r="Y146" i="1"/>
  <c r="Y152" i="1"/>
  <c r="Y158" i="1"/>
  <c r="Y164" i="1"/>
  <c r="Y169" i="1"/>
  <c r="Y182" i="1"/>
  <c r="Y188" i="1"/>
  <c r="Y194" i="1"/>
  <c r="Y204" i="1"/>
  <c r="Y211" i="1"/>
  <c r="Y215" i="1"/>
  <c r="Y227" i="1"/>
  <c r="Y241" i="1"/>
  <c r="Y249" i="1"/>
  <c r="K683" i="1"/>
  <c r="Y260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Z396" i="1" s="1"/>
  <c r="BP411" i="1"/>
  <c r="BN411" i="1"/>
  <c r="Z411" i="1"/>
  <c r="Z413" i="1" s="1"/>
  <c r="Y413" i="1"/>
  <c r="J683" i="1"/>
  <c r="F9" i="1"/>
  <c r="J9" i="1"/>
  <c r="Z22" i="1"/>
  <c r="Z23" i="1" s="1"/>
  <c r="BN22" i="1"/>
  <c r="BP22" i="1"/>
  <c r="Y23" i="1"/>
  <c r="X67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Z124" i="1"/>
  <c r="BN124" i="1"/>
  <c r="BP124" i="1"/>
  <c r="Z126" i="1"/>
  <c r="BN126" i="1"/>
  <c r="Z128" i="1"/>
  <c r="BN128" i="1"/>
  <c r="Y129" i="1"/>
  <c r="Z132" i="1"/>
  <c r="BN132" i="1"/>
  <c r="BP132" i="1"/>
  <c r="Z134" i="1"/>
  <c r="BN134" i="1"/>
  <c r="Z140" i="1"/>
  <c r="BN140" i="1"/>
  <c r="Z142" i="1"/>
  <c r="BN142" i="1"/>
  <c r="Z144" i="1"/>
  <c r="BN144" i="1"/>
  <c r="Z150" i="1"/>
  <c r="BN150" i="1"/>
  <c r="G683" i="1"/>
  <c r="Z156" i="1"/>
  <c r="Z158" i="1" s="1"/>
  <c r="BN156" i="1"/>
  <c r="Y159" i="1"/>
  <c r="Z162" i="1"/>
  <c r="Z163" i="1" s="1"/>
  <c r="BN162" i="1"/>
  <c r="Z167" i="1"/>
  <c r="Z169" i="1" s="1"/>
  <c r="BN167" i="1"/>
  <c r="H683" i="1"/>
  <c r="Y175" i="1"/>
  <c r="Z178" i="1"/>
  <c r="BN178" i="1"/>
  <c r="Z180" i="1"/>
  <c r="BN180" i="1"/>
  <c r="Z186" i="1"/>
  <c r="BN186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Z209" i="1"/>
  <c r="Z210" i="1" s="1"/>
  <c r="BN209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BP382" i="1"/>
  <c r="BN382" i="1"/>
  <c r="Z382" i="1"/>
  <c r="Y384" i="1"/>
  <c r="Y389" i="1"/>
  <c r="BP386" i="1"/>
  <c r="BN386" i="1"/>
  <c r="Z386" i="1"/>
  <c r="Z389" i="1" s="1"/>
  <c r="Y397" i="1"/>
  <c r="Y396" i="1"/>
  <c r="BP400" i="1"/>
  <c r="BN400" i="1"/>
  <c r="Z400" i="1"/>
  <c r="Z402" i="1" s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46" i="1" l="1"/>
  <c r="Z625" i="1"/>
  <c r="Z591" i="1"/>
  <c r="Z383" i="1"/>
  <c r="Z350" i="1"/>
  <c r="Z260" i="1"/>
  <c r="Z240" i="1"/>
  <c r="Z204" i="1"/>
  <c r="Z187" i="1"/>
  <c r="Z151" i="1"/>
  <c r="Z120" i="1"/>
  <c r="Z111" i="1"/>
  <c r="Z89" i="1"/>
  <c r="Z73" i="1"/>
  <c r="Z55" i="1"/>
  <c r="Z596" i="1"/>
  <c r="Z439" i="1"/>
  <c r="Z429" i="1"/>
  <c r="Z567" i="1"/>
  <c r="Z505" i="1"/>
  <c r="Z98" i="1"/>
  <c r="Z659" i="1"/>
  <c r="Z468" i="1"/>
  <c r="Z226" i="1"/>
  <c r="Z182" i="1"/>
  <c r="Z146" i="1"/>
  <c r="Z80" i="1"/>
  <c r="Z313" i="1"/>
  <c r="Z618" i="1"/>
  <c r="Z455" i="1"/>
  <c r="Z367" i="1"/>
  <c r="Y675" i="1"/>
  <c r="Z291" i="1"/>
  <c r="Z653" i="1"/>
  <c r="Z635" i="1"/>
  <c r="Z546" i="1"/>
  <c r="Z530" i="1"/>
  <c r="Z248" i="1"/>
  <c r="Z136" i="1"/>
  <c r="Z129" i="1"/>
  <c r="Z104" i="1"/>
  <c r="Z36" i="1"/>
  <c r="Z678" i="1" s="1"/>
  <c r="Y677" i="1"/>
  <c r="Y674" i="1"/>
  <c r="Y676" i="1" s="1"/>
  <c r="Z273" i="1"/>
  <c r="Y673" i="1"/>
</calcChain>
</file>

<file path=xl/sharedStrings.xml><?xml version="1.0" encoding="utf-8"?>
<sst xmlns="http://schemas.openxmlformats.org/spreadsheetml/2006/main" count="3173" uniqueCount="1093">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</sst>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45639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Пятница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0.375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5">
        <v>4607091383881</v>
      </c>
      <c r="E26" s="786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5">
        <v>4680115885912</v>
      </c>
      <c r="E27" s="786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5">
        <v>4607091383911</v>
      </c>
      <c r="E33" s="786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5">
        <v>4680115885905</v>
      </c>
      <c r="E34" s="786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5">
        <v>4607091385670</v>
      </c>
      <c r="E49" s="786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1">
        <v>220</v>
      </c>
      <c r="Y49" s="782">
        <f t="shared" ref="Y49:Y54" si="6">IFERROR(IF(X49="",0,CEILING((X49/$H49),1)*$H49),"")</f>
        <v>226.8</v>
      </c>
      <c r="Z49" s="36">
        <f>IFERROR(IF(Y49=0,"",ROUNDUP(Y49/H49,0)*0.02175),"")</f>
        <v>0.45674999999999999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229.77777777777774</v>
      </c>
      <c r="BN49" s="64">
        <f t="shared" ref="BN49:BN54" si="8">IFERROR(Y49*I49/H49,"0")</f>
        <v>236.88</v>
      </c>
      <c r="BO49" s="64">
        <f t="shared" ref="BO49:BO54" si="9">IFERROR(1/J49*(X49/H49),"0")</f>
        <v>0.36375661375661372</v>
      </c>
      <c r="BP49" s="64">
        <f t="shared" ref="BP49:BP54" si="10">IFERROR(1/J49*(Y49/H49),"0")</f>
        <v>0.375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5">
        <v>4607091385670</v>
      </c>
      <c r="E50" s="786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5">
        <v>4607091385687</v>
      </c>
      <c r="E52" s="786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1">
        <v>240</v>
      </c>
      <c r="Y52" s="782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5">
        <v>4680115882539</v>
      </c>
      <c r="E53" s="786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80.370370370370367</v>
      </c>
      <c r="Y55" s="783">
        <f>IFERROR(Y49/H49,"0")+IFERROR(Y50/H50,"0")+IFERROR(Y51/H51,"0")+IFERROR(Y52/H52,"0")+IFERROR(Y53/H53,"0")+IFERROR(Y54/H54,"0")</f>
        <v>81</v>
      </c>
      <c r="Z55" s="783">
        <f>IFERROR(IF(Z49="",0,Z49),"0")+IFERROR(IF(Z50="",0,Z50),"0")+IFERROR(IF(Z51="",0,Z51),"0")+IFERROR(IF(Z52="",0,Z52),"0")+IFERROR(IF(Z53="",0,Z53),"0")+IFERROR(IF(Z54="",0,Z54),"0")</f>
        <v>0.99795</v>
      </c>
      <c r="AA55" s="784"/>
      <c r="AB55" s="784"/>
      <c r="AC55" s="784"/>
    </row>
    <row r="56" spans="1:68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460</v>
      </c>
      <c r="Y56" s="783">
        <f>IFERROR(SUM(Y49:Y54),"0")</f>
        <v>466.8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800</v>
      </c>
      <c r="Y65" s="782">
        <f t="shared" si="11"/>
        <v>810</v>
      </c>
      <c r="Z65" s="36">
        <f>IFERROR(IF(Y65=0,"",ROUNDUP(Y65/H65,0)*0.02175),"")</f>
        <v>1.6312499999999999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835.55555555555554</v>
      </c>
      <c r="BN65" s="64">
        <f t="shared" si="13"/>
        <v>845.99999999999989</v>
      </c>
      <c r="BO65" s="64">
        <f t="shared" si="14"/>
        <v>1.3227513227513228</v>
      </c>
      <c r="BP65" s="64">
        <f t="shared" si="15"/>
        <v>1.3392857142857142</v>
      </c>
    </row>
    <row r="66" spans="1:68" ht="27" hidden="1" customHeight="1" x14ac:dyDescent="0.25">
      <c r="A66" s="54" t="s">
        <v>147</v>
      </c>
      <c r="B66" s="54" t="s">
        <v>150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13" t="s">
        <v>161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4301011192</v>
      </c>
      <c r="D70" s="785">
        <v>4607091382952</v>
      </c>
      <c r="E70" s="786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166</v>
      </c>
      <c r="B71" s="54" t="s">
        <v>167</v>
      </c>
      <c r="C71" s="31">
        <v>4301011589</v>
      </c>
      <c r="D71" s="785">
        <v>4680115885899</v>
      </c>
      <c r="E71" s="786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170</v>
      </c>
      <c r="B72" s="54" t="s">
        <v>171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0</v>
      </c>
      <c r="Y72" s="782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74.074074074074076</v>
      </c>
      <c r="Y73" s="783">
        <f>IFERROR(Y64/H64,"0")+IFERROR(Y65/H65,"0")+IFERROR(Y66/H66,"0")+IFERROR(Y67/H67,"0")+IFERROR(Y68/H68,"0")+IFERROR(Y69/H69,"0")+IFERROR(Y70/H70,"0")+IFERROR(Y71/H71,"0")+IFERROR(Y72/H72,"0")</f>
        <v>75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1.6312499999999999</v>
      </c>
      <c r="AA73" s="784"/>
      <c r="AB73" s="784"/>
      <c r="AC73" s="784"/>
    </row>
    <row r="74" spans="1:68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800</v>
      </c>
      <c r="Y74" s="783">
        <f>IFERROR(SUM(Y64:Y72),"0")</f>
        <v>810</v>
      </c>
      <c r="Z74" s="37"/>
      <c r="AA74" s="784"/>
      <c r="AB74" s="784"/>
      <c r="AC74" s="784"/>
    </row>
    <row r="75" spans="1:68" ht="14.25" hidden="1" customHeight="1" x14ac:dyDescent="0.25">
      <c r="A75" s="795" t="s">
        <v>173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hidden="1" customHeight="1" x14ac:dyDescent="0.25">
      <c r="A76" s="54" t="s">
        <v>174</v>
      </c>
      <c r="B76" s="54" t="s">
        <v>175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0</v>
      </c>
      <c r="Y76" s="782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180</v>
      </c>
      <c r="B78" s="54" t="s">
        <v>181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0</v>
      </c>
      <c r="Y79" s="782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0</v>
      </c>
      <c r="Y80" s="783">
        <f>IFERROR(Y76/H76,"0")+IFERROR(Y77/H77,"0")+IFERROR(Y78/H78,"0")+IFERROR(Y79/H79,"0")</f>
        <v>0</v>
      </c>
      <c r="Z80" s="783">
        <f>IFERROR(IF(Z76="",0,Z76),"0")+IFERROR(IF(Z77="",0,Z77),"0")+IFERROR(IF(Z78="",0,Z78),"0")+IFERROR(IF(Z79="",0,Z79),"0")</f>
        <v>0</v>
      </c>
      <c r="AA80" s="784"/>
      <c r="AB80" s="784"/>
      <c r="AC80" s="784"/>
    </row>
    <row r="81" spans="1:68" hidden="1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0</v>
      </c>
      <c r="Y81" s="783">
        <f>IFERROR(SUM(Y76:Y79),"0")</f>
        <v>0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185</v>
      </c>
      <c r="B83" s="54" t="s">
        <v>186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191</v>
      </c>
      <c r="B85" s="54" t="s">
        <v>192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198</v>
      </c>
      <c r="B88" s="54" t="s">
        <v>199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hidden="1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213</v>
      </c>
      <c r="B97" s="54" t="s">
        <v>214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215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216</v>
      </c>
      <c r="B101" s="54" t="s">
        <v>217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216</v>
      </c>
      <c r="B102" s="54" t="s">
        <v>219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220</v>
      </c>
      <c r="B103" s="54" t="s">
        <v>221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hidden="1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hidden="1" customHeight="1" x14ac:dyDescent="0.25">
      <c r="A106" s="864" t="s">
        <v>223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hidden="1" customHeight="1" x14ac:dyDescent="0.25">
      <c r="A108" s="54" t="s">
        <v>224</v>
      </c>
      <c r="B108" s="54" t="s">
        <v>225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227</v>
      </c>
      <c r="B109" s="54" t="s">
        <v>228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450</v>
      </c>
      <c r="Y110" s="78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100</v>
      </c>
      <c r="Y111" s="783">
        <f>IFERROR(Y108/H108,"0")+IFERROR(Y109/H109,"0")+IFERROR(Y110/H110,"0")</f>
        <v>100</v>
      </c>
      <c r="Z111" s="783">
        <f>IFERROR(IF(Z108="",0,Z108),"0")+IFERROR(IF(Z109="",0,Z109),"0")+IFERROR(IF(Z110="",0,Z110),"0")</f>
        <v>0.90200000000000002</v>
      </c>
      <c r="AA111" s="784"/>
      <c r="AB111" s="784"/>
      <c r="AC111" s="784"/>
    </row>
    <row r="112" spans="1:68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450</v>
      </c>
      <c r="Y112" s="783">
        <f>IFERROR(SUM(Y108:Y110),"0")</f>
        <v>450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5">
        <v>4607091386967</v>
      </c>
      <c r="E114" s="786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80</v>
      </c>
      <c r="Y114" s="782">
        <f t="shared" ref="Y114:Y119" si="26">IFERROR(IF(X114="",0,CEILING((X114/$H114),1)*$H114),"")</f>
        <v>84</v>
      </c>
      <c r="Z114" s="36">
        <f>IFERROR(IF(Y114=0,"",ROUNDUP(Y114/H114,0)*0.02175),"")</f>
        <v>0.21749999999999997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85.371428571428567</v>
      </c>
      <c r="BN114" s="64">
        <f t="shared" ref="BN114:BN119" si="28">IFERROR(Y114*I114/H114,"0")</f>
        <v>89.64</v>
      </c>
      <c r="BO114" s="64">
        <f t="shared" ref="BO114:BO119" si="29">IFERROR(1/J114*(X114/H114),"0")</f>
        <v>0.17006802721088435</v>
      </c>
      <c r="BP114" s="64">
        <f t="shared" ref="BP114:BP119" si="30">IFERROR(1/J114*(Y114/H114),"0")</f>
        <v>0.17857142857142855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4301051437</v>
      </c>
      <c r="D115" s="785">
        <v>4607091386967</v>
      </c>
      <c r="E115" s="786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270</v>
      </c>
      <c r="Y116" s="782">
        <f t="shared" si="26"/>
        <v>270</v>
      </c>
      <c r="Z116" s="36">
        <f>IFERROR(IF(Y116=0,"",ROUNDUP(Y116/H116,0)*0.00651),"")</f>
        <v>0.65100000000000002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295.2</v>
      </c>
      <c r="BN116" s="64">
        <f t="shared" si="28"/>
        <v>295.2</v>
      </c>
      <c r="BO116" s="64">
        <f t="shared" si="29"/>
        <v>0.5494505494505495</v>
      </c>
      <c r="BP116" s="64">
        <f t="shared" si="30"/>
        <v>0.5494505494505495</v>
      </c>
    </row>
    <row r="117" spans="1:68" ht="27" hidden="1" customHeight="1" x14ac:dyDescent="0.25">
      <c r="A117" s="54" t="s">
        <v>238</v>
      </c>
      <c r="B117" s="54" t="s">
        <v>239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241</v>
      </c>
      <c r="B119" s="54" t="s">
        <v>244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109.52380952380952</v>
      </c>
      <c r="Y120" s="783">
        <f>IFERROR(Y114/H114,"0")+IFERROR(Y115/H115,"0")+IFERROR(Y116/H116,"0")+IFERROR(Y117/H117,"0")+IFERROR(Y118/H118,"0")+IFERROR(Y119/H119,"0")</f>
        <v>110</v>
      </c>
      <c r="Z120" s="783">
        <f>IFERROR(IF(Z114="",0,Z114),"0")+IFERROR(IF(Z115="",0,Z115),"0")+IFERROR(IF(Z116="",0,Z116),"0")+IFERROR(IF(Z117="",0,Z117),"0")+IFERROR(IF(Z118="",0,Z118),"0")+IFERROR(IF(Z119="",0,Z119),"0")</f>
        <v>0.86850000000000005</v>
      </c>
      <c r="AA120" s="784"/>
      <c r="AB120" s="784"/>
      <c r="AC120" s="784"/>
    </row>
    <row r="121" spans="1:68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350</v>
      </c>
      <c r="Y121" s="783">
        <f>IFERROR(SUM(Y114:Y119),"0")</f>
        <v>354</v>
      </c>
      <c r="Z121" s="37"/>
      <c r="AA121" s="784"/>
      <c r="AB121" s="784"/>
      <c r="AC121" s="784"/>
    </row>
    <row r="122" spans="1:68" ht="16.5" hidden="1" customHeight="1" x14ac:dyDescent="0.25">
      <c r="A122" s="864" t="s">
        <v>247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5">
        <v>4680115882133</v>
      </c>
      <c r="E124" s="786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30</v>
      </c>
      <c r="Y124" s="782">
        <f>IFERROR(IF(X124="",0,CEILING((X124/$H124),1)*$H124),"")</f>
        <v>33.599999999999994</v>
      </c>
      <c r="Z124" s="36">
        <f>IFERROR(IF(Y124=0,"",ROUNDUP(Y124/H124,0)*0.02175),"")</f>
        <v>6.5250000000000002E-2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31.285714285714285</v>
      </c>
      <c r="BN124" s="64">
        <f>IFERROR(Y124*I124/H124,"0")</f>
        <v>35.039999999999992</v>
      </c>
      <c r="BO124" s="64">
        <f>IFERROR(1/J124*(X124/H124),"0")</f>
        <v>4.7831632653061229E-2</v>
      </c>
      <c r="BP124" s="64">
        <f>IFERROR(1/J124*(Y124/H124),"0")</f>
        <v>5.3571428571428562E-2</v>
      </c>
    </row>
    <row r="125" spans="1:68" ht="27" hidden="1" customHeight="1" x14ac:dyDescent="0.25">
      <c r="A125" s="54" t="s">
        <v>248</v>
      </c>
      <c r="B125" s="54" t="s">
        <v>251</v>
      </c>
      <c r="C125" s="31">
        <v>4301011514</v>
      </c>
      <c r="D125" s="785">
        <v>4680115882133</v>
      </c>
      <c r="E125" s="786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225</v>
      </c>
      <c r="Y127" s="782">
        <f>IFERROR(IF(X127="",0,CEILING((X127/$H127),1)*$H127),"")</f>
        <v>225</v>
      </c>
      <c r="Z127" s="36">
        <f>IFERROR(IF(Y127=0,"",ROUNDUP(Y127/H127,0)*0.00902),"")</f>
        <v>0.45100000000000001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235.5</v>
      </c>
      <c r="BN127" s="64">
        <f>IFERROR(Y127*I127/H127,"0")</f>
        <v>235.5</v>
      </c>
      <c r="BO127" s="64">
        <f>IFERROR(1/J127*(X127/H127),"0")</f>
        <v>0.37878787878787878</v>
      </c>
      <c r="BP127" s="64">
        <f>IFERROR(1/J127*(Y127/H127),"0")</f>
        <v>0.37878787878787878</v>
      </c>
    </row>
    <row r="128" spans="1:68" ht="27" hidden="1" customHeight="1" x14ac:dyDescent="0.25">
      <c r="A128" s="54" t="s">
        <v>257</v>
      </c>
      <c r="B128" s="54" t="s">
        <v>258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52.678571428571431</v>
      </c>
      <c r="Y129" s="783">
        <f>IFERROR(Y124/H124,"0")+IFERROR(Y125/H125,"0")+IFERROR(Y126/H126,"0")+IFERROR(Y127/H127,"0")+IFERROR(Y128/H128,"0")</f>
        <v>53</v>
      </c>
      <c r="Z129" s="783">
        <f>IFERROR(IF(Z124="",0,Z124),"0")+IFERROR(IF(Z125="",0,Z125),"0")+IFERROR(IF(Z126="",0,Z126),"0")+IFERROR(IF(Z127="",0,Z127),"0")+IFERROR(IF(Z128="",0,Z128),"0")</f>
        <v>0.51624999999999999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255</v>
      </c>
      <c r="Y130" s="783">
        <f>IFERROR(SUM(Y124:Y128),"0")</f>
        <v>258.60000000000002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173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259</v>
      </c>
      <c r="B132" s="54" t="s">
        <v>260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263</v>
      </c>
      <c r="C133" s="31">
        <v>4301020258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265</v>
      </c>
      <c r="C134" s="31">
        <v>4301020346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266</v>
      </c>
      <c r="B135" s="54" t="s">
        <v>267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5">
        <v>4607091385168</v>
      </c>
      <c r="E139" s="786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400</v>
      </c>
      <c r="Y139" s="782">
        <f t="shared" ref="Y139:Y145" si="31">IFERROR(IF(X139="",0,CEILING((X139/$H139),1)*$H139),"")</f>
        <v>403.20000000000005</v>
      </c>
      <c r="Z139" s="36">
        <f>IFERROR(IF(Y139=0,"",ROUNDUP(Y139/H139,0)*0.02175),"")</f>
        <v>1.044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426.57142857142861</v>
      </c>
      <c r="BN139" s="64">
        <f t="shared" ref="BN139:BN145" si="33">IFERROR(Y139*I139/H139,"0")</f>
        <v>429.98400000000004</v>
      </c>
      <c r="BO139" s="64">
        <f t="shared" ref="BO139:BO145" si="34">IFERROR(1/J139*(X139/H139),"0")</f>
        <v>0.85034013605442171</v>
      </c>
      <c r="BP139" s="64">
        <f t="shared" ref="BP139:BP145" si="35">IFERROR(1/J139*(Y139/H139),"0")</f>
        <v>0.8571428571428571</v>
      </c>
    </row>
    <row r="140" spans="1:68" ht="37.5" hidden="1" customHeight="1" x14ac:dyDescent="0.25">
      <c r="A140" s="54" t="s">
        <v>268</v>
      </c>
      <c r="B140" s="54" t="s">
        <v>271</v>
      </c>
      <c r="C140" s="31">
        <v>4301051360</v>
      </c>
      <c r="D140" s="785">
        <v>4607091385168</v>
      </c>
      <c r="E140" s="786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273</v>
      </c>
      <c r="B141" s="54" t="s">
        <v>274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276</v>
      </c>
      <c r="B142" s="54" t="s">
        <v>277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60</v>
      </c>
      <c r="Y144" s="782">
        <f t="shared" si="31"/>
        <v>61.2</v>
      </c>
      <c r="Z144" s="36">
        <f>IFERROR(IF(Y144=0,"",ROUNDUP(Y144/H144,0)*0.00651),"")</f>
        <v>0.22134000000000001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66</v>
      </c>
      <c r="BN144" s="64">
        <f t="shared" si="33"/>
        <v>67.319999999999993</v>
      </c>
      <c r="BO144" s="64">
        <f t="shared" si="34"/>
        <v>0.18315018315018317</v>
      </c>
      <c r="BP144" s="64">
        <f t="shared" si="35"/>
        <v>0.18681318681318682</v>
      </c>
    </row>
    <row r="145" spans="1:68" ht="37.5" hidden="1" customHeight="1" x14ac:dyDescent="0.25">
      <c r="A145" s="54" t="s">
        <v>284</v>
      </c>
      <c r="B145" s="54" t="s">
        <v>285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197.61904761904762</v>
      </c>
      <c r="Y146" s="783">
        <f>IFERROR(Y139/H139,"0")+IFERROR(Y140/H140,"0")+IFERROR(Y141/H141,"0")+IFERROR(Y142/H142,"0")+IFERROR(Y143/H143,"0")+IFERROR(Y144/H144,"0")+IFERROR(Y145/H145,"0")</f>
        <v>199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2.0270100000000002</v>
      </c>
      <c r="AA146" s="784"/>
      <c r="AB146" s="784"/>
      <c r="AC146" s="784"/>
    </row>
    <row r="147" spans="1:68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775</v>
      </c>
      <c r="Y147" s="783">
        <f>IFERROR(SUM(Y139:Y145),"0")</f>
        <v>780.30000000000018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287</v>
      </c>
      <c r="B149" s="54" t="s">
        <v>288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290</v>
      </c>
      <c r="B150" s="54" t="s">
        <v>291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0</v>
      </c>
      <c r="Y150" s="78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0</v>
      </c>
      <c r="Y151" s="783">
        <f>IFERROR(Y149/H149,"0")+IFERROR(Y150/H150,"0")</f>
        <v>0</v>
      </c>
      <c r="Z151" s="783">
        <f>IFERROR(IF(Z149="",0,Z149),"0")+IFERROR(IF(Z150="",0,Z150),"0")</f>
        <v>0</v>
      </c>
      <c r="AA151" s="784"/>
      <c r="AB151" s="784"/>
      <c r="AC151" s="784"/>
    </row>
    <row r="152" spans="1:68" hidden="1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0</v>
      </c>
      <c r="Y152" s="783">
        <f>IFERROR(SUM(Y149:Y150),"0")</f>
        <v>0</v>
      </c>
      <c r="Z152" s="37"/>
      <c r="AA152" s="784"/>
      <c r="AB152" s="784"/>
      <c r="AC152" s="784"/>
    </row>
    <row r="153" spans="1:68" ht="16.5" hidden="1" customHeight="1" x14ac:dyDescent="0.25">
      <c r="A153" s="864" t="s">
        <v>293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294</v>
      </c>
      <c r="B155" s="54" t="s">
        <v>295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12" t="s">
        <v>297</v>
      </c>
      <c r="Q155" s="788"/>
      <c r="R155" s="788"/>
      <c r="S155" s="788"/>
      <c r="T155" s="789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301</v>
      </c>
      <c r="B156" s="54" t="s">
        <v>302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32</v>
      </c>
      <c r="Y157" s="782">
        <f>IFERROR(IF(X157="",0,CEILING((X157/$H157),1)*$H157),"")</f>
        <v>32</v>
      </c>
      <c r="Z157" s="36">
        <f>IFERROR(IF(Y157=0,"",ROUNDUP(Y157/H157,0)*0.00753),"")</f>
        <v>7.5300000000000006E-2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34</v>
      </c>
      <c r="BN157" s="64">
        <f>IFERROR(Y157*I157/H157,"0")</f>
        <v>34</v>
      </c>
      <c r="BO157" s="64">
        <f>IFERROR(1/J157*(X157/H157),"0")</f>
        <v>6.4102564102564097E-2</v>
      </c>
      <c r="BP157" s="64">
        <f>IFERROR(1/J157*(Y157/H157),"0")</f>
        <v>6.4102564102564097E-2</v>
      </c>
    </row>
    <row r="158" spans="1:68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10</v>
      </c>
      <c r="Y158" s="783">
        <f>IFERROR(Y155/H155,"0")+IFERROR(Y156/H156,"0")+IFERROR(Y157/H157,"0")</f>
        <v>10</v>
      </c>
      <c r="Z158" s="783">
        <f>IFERROR(IF(Z155="",0,Z155),"0")+IFERROR(IF(Z156="",0,Z156),"0")+IFERROR(IF(Z157="",0,Z157),"0")</f>
        <v>7.5300000000000006E-2</v>
      </c>
      <c r="AA158" s="784"/>
      <c r="AB158" s="784"/>
      <c r="AC158" s="784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32</v>
      </c>
      <c r="Y159" s="783">
        <f>IFERROR(SUM(Y155:Y157),"0")</f>
        <v>32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42</v>
      </c>
      <c r="Y161" s="782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hidden="1" customHeight="1" x14ac:dyDescent="0.25">
      <c r="A162" s="54" t="s">
        <v>305</v>
      </c>
      <c r="B162" s="54" t="s">
        <v>308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15.000000000000002</v>
      </c>
      <c r="Y163" s="783">
        <f>IFERROR(Y161/H161,"0")+IFERROR(Y162/H162,"0")</f>
        <v>15.000000000000002</v>
      </c>
      <c r="Z163" s="783">
        <f>IFERROR(IF(Z161="",0,Z161),"0")+IFERROR(IF(Z162="",0,Z162),"0")</f>
        <v>0.11295000000000001</v>
      </c>
      <c r="AA163" s="784"/>
      <c r="AB163" s="784"/>
      <c r="AC163" s="784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42</v>
      </c>
      <c r="Y164" s="783">
        <f>IFERROR(SUM(Y161:Y162),"0")</f>
        <v>42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309</v>
      </c>
      <c r="B166" s="54" t="s">
        <v>310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1060" t="s">
        <v>311</v>
      </c>
      <c r="Q166" s="788"/>
      <c r="R166" s="788"/>
      <c r="S166" s="788"/>
      <c r="T166" s="789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312</v>
      </c>
      <c r="B167" s="54" t="s">
        <v>313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39.6</v>
      </c>
      <c r="Y168" s="782">
        <f>IFERROR(IF(X168="",0,CEILING((X168/$H168),1)*$H168),"")</f>
        <v>39.6</v>
      </c>
      <c r="Z168" s="36">
        <f>IFERROR(IF(Y168=0,"",ROUNDUP(Y168/H168,0)*0.00753),"")</f>
        <v>0.11295000000000001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43.92</v>
      </c>
      <c r="BN168" s="64">
        <f>IFERROR(Y168*I168/H168,"0")</f>
        <v>43.92</v>
      </c>
      <c r="BO168" s="64">
        <f>IFERROR(1/J168*(X168/H168),"0")</f>
        <v>9.6153846153846145E-2</v>
      </c>
      <c r="BP168" s="64">
        <f>IFERROR(1/J168*(Y168/H168),"0")</f>
        <v>9.6153846153846145E-2</v>
      </c>
    </row>
    <row r="169" spans="1:68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15</v>
      </c>
      <c r="Y169" s="783">
        <f>IFERROR(Y166/H166,"0")+IFERROR(Y167/H167,"0")+IFERROR(Y168/H168,"0")</f>
        <v>15</v>
      </c>
      <c r="Z169" s="783">
        <f>IFERROR(IF(Z166="",0,Z166),"0")+IFERROR(IF(Z167="",0,Z167),"0")+IFERROR(IF(Z168="",0,Z168),"0")</f>
        <v>0.11295000000000001</v>
      </c>
      <c r="AA169" s="784"/>
      <c r="AB169" s="784"/>
      <c r="AC169" s="784"/>
    </row>
    <row r="170" spans="1:68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39.6</v>
      </c>
      <c r="Y170" s="783">
        <f>IFERROR(SUM(Y166:Y168),"0")</f>
        <v>39.6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315</v>
      </c>
      <c r="B173" s="54" t="s">
        <v>316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318</v>
      </c>
      <c r="B177" s="54" t="s">
        <v>319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324</v>
      </c>
      <c r="B179" s="54" t="s">
        <v>325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327</v>
      </c>
      <c r="B180" s="54" t="s">
        <v>328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329</v>
      </c>
      <c r="B181" s="54" t="s">
        <v>330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331</v>
      </c>
      <c r="B185" s="54" t="s">
        <v>332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334</v>
      </c>
      <c r="B186" s="54" t="s">
        <v>335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337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338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173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hidden="1" customHeight="1" x14ac:dyDescent="0.25">
      <c r="A192" s="54" t="s">
        <v>339</v>
      </c>
      <c r="B192" s="54" t="s">
        <v>340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hidden="1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hidden="1" customHeight="1" x14ac:dyDescent="0.25">
      <c r="A196" s="54" t="s">
        <v>342</v>
      </c>
      <c r="B196" s="54" t="s">
        <v>343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0</v>
      </c>
      <c r="Y196" s="782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0</v>
      </c>
      <c r="Y198" s="782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0</v>
      </c>
      <c r="Y199" s="782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0</v>
      </c>
      <c r="Y200" s="78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70</v>
      </c>
      <c r="Y201" s="782">
        <f t="shared" si="36"/>
        <v>71.400000000000006</v>
      </c>
      <c r="Z201" s="36">
        <f>IFERROR(IF(Y201=0,"",ROUNDUP(Y201/H201,0)*0.00502),"")</f>
        <v>0.17068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73.333333333333329</v>
      </c>
      <c r="BN201" s="64">
        <f t="shared" si="38"/>
        <v>74.8</v>
      </c>
      <c r="BO201" s="64">
        <f t="shared" si="39"/>
        <v>0.14245014245014245</v>
      </c>
      <c r="BP201" s="64">
        <f t="shared" si="40"/>
        <v>0.14529914529914531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359</v>
      </c>
      <c r="B203" s="54" t="s">
        <v>360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33.333333333333329</v>
      </c>
      <c r="Y204" s="783">
        <f>IFERROR(Y196/H196,"0")+IFERROR(Y197/H197,"0")+IFERROR(Y198/H198,"0")+IFERROR(Y199/H199,"0")+IFERROR(Y200/H200,"0")+IFERROR(Y201/H201,"0")+IFERROR(Y202/H202,"0")+IFERROR(Y203/H203,"0")</f>
        <v>34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0.17068</v>
      </c>
      <c r="AA204" s="784"/>
      <c r="AB204" s="784"/>
      <c r="AC204" s="784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70</v>
      </c>
      <c r="Y205" s="783">
        <f>IFERROR(SUM(Y196:Y203),"0")</f>
        <v>71.400000000000006</v>
      </c>
      <c r="Z205" s="37"/>
      <c r="AA205" s="784"/>
      <c r="AB205" s="784"/>
      <c r="AC205" s="784"/>
    </row>
    <row r="206" spans="1:68" ht="16.5" hidden="1" customHeight="1" x14ac:dyDescent="0.25">
      <c r="A206" s="864" t="s">
        <v>362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363</v>
      </c>
      <c r="B208" s="54" t="s">
        <v>364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366</v>
      </c>
      <c r="B209" s="54" t="s">
        <v>367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173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369</v>
      </c>
      <c r="B213" s="54" t="s">
        <v>370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372</v>
      </c>
      <c r="B214" s="54" t="s">
        <v>373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hidden="1" customHeight="1" x14ac:dyDescent="0.25">
      <c r="A218" s="54" t="s">
        <v>374</v>
      </c>
      <c r="B218" s="54" t="s">
        <v>375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0</v>
      </c>
      <c r="Y218" s="782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0</v>
      </c>
      <c r="Y219" s="782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0</v>
      </c>
      <c r="Y220" s="782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0</v>
      </c>
      <c r="Y221" s="782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386</v>
      </c>
      <c r="B222" s="54" t="s">
        <v>387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0</v>
      </c>
      <c r="Y222" s="78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388</v>
      </c>
      <c r="B223" s="54" t="s">
        <v>389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0</v>
      </c>
      <c r="Y223" s="782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390</v>
      </c>
      <c r="B224" s="54" t="s">
        <v>391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0</v>
      </c>
      <c r="Y224" s="782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392</v>
      </c>
      <c r="B225" s="54" t="s">
        <v>393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0</v>
      </c>
      <c r="Y225" s="782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0</v>
      </c>
      <c r="Y226" s="783">
        <f>IFERROR(Y218/H218,"0")+IFERROR(Y219/H219,"0")+IFERROR(Y220/H220,"0")+IFERROR(Y221/H221,"0")+IFERROR(Y222/H222,"0")+IFERROR(Y223/H223,"0")+IFERROR(Y224/H224,"0")+IFERROR(Y225/H225,"0")</f>
        <v>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4"/>
      <c r="AB226" s="784"/>
      <c r="AC226" s="784"/>
    </row>
    <row r="227" spans="1:68" hidden="1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0</v>
      </c>
      <c r="Y227" s="783">
        <f>IFERROR(SUM(Y218:Y225),"0")</f>
        <v>0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394</v>
      </c>
      <c r="B229" s="54" t="s">
        <v>395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100</v>
      </c>
      <c r="Y232" s="782">
        <f t="shared" si="46"/>
        <v>104.39999999999999</v>
      </c>
      <c r="Z232" s="36">
        <f>IFERROR(IF(Y232=0,"",ROUNDUP(Y232/H232,0)*0.02175),"")</f>
        <v>0.26100000000000001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106.48275862068967</v>
      </c>
      <c r="BN232" s="64">
        <f t="shared" si="48"/>
        <v>111.16799999999999</v>
      </c>
      <c r="BO232" s="64">
        <f t="shared" si="49"/>
        <v>0.20525451559934318</v>
      </c>
      <c r="BP232" s="64">
        <f t="shared" si="50"/>
        <v>0.21428571428571427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280</v>
      </c>
      <c r="Y233" s="782">
        <f t="shared" si="46"/>
        <v>280.8</v>
      </c>
      <c r="Z233" s="36">
        <f>IFERROR(IF(Y233=0,"",ROUNDUP(Y233/H233,0)*0.00651),"")</f>
        <v>0.76167000000000007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311.5</v>
      </c>
      <c r="BN233" s="64">
        <f t="shared" si="48"/>
        <v>312.39</v>
      </c>
      <c r="BO233" s="64">
        <f t="shared" si="49"/>
        <v>0.64102564102564108</v>
      </c>
      <c r="BP233" s="64">
        <f t="shared" si="50"/>
        <v>0.64285714285714302</v>
      </c>
    </row>
    <row r="234" spans="1:68" ht="37.5" hidden="1" customHeight="1" x14ac:dyDescent="0.25">
      <c r="A234" s="54" t="s">
        <v>408</v>
      </c>
      <c r="B234" s="54" t="s">
        <v>409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280</v>
      </c>
      <c r="Y235" s="782">
        <f t="shared" si="46"/>
        <v>280.8</v>
      </c>
      <c r="Z235" s="36">
        <f>IFERROR(IF(Y235=0,"",ROUNDUP(Y235/H235,0)*0.00753),"")</f>
        <v>0.88101000000000007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311.73333333333341</v>
      </c>
      <c r="BN235" s="64">
        <f t="shared" si="48"/>
        <v>312.62400000000008</v>
      </c>
      <c r="BO235" s="64">
        <f t="shared" si="49"/>
        <v>0.74786324786324787</v>
      </c>
      <c r="BP235" s="64">
        <f t="shared" si="50"/>
        <v>0.75000000000000011</v>
      </c>
    </row>
    <row r="236" spans="1:68" ht="27" hidden="1" customHeight="1" x14ac:dyDescent="0.25">
      <c r="A236" s="54" t="s">
        <v>414</v>
      </c>
      <c r="B236" s="54" t="s">
        <v>415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416</v>
      </c>
      <c r="B237" s="54" t="s">
        <v>417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418</v>
      </c>
      <c r="B238" s="54" t="s">
        <v>419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0</v>
      </c>
      <c r="Y238" s="782">
        <f t="shared" si="46"/>
        <v>0</v>
      </c>
      <c r="Z238" s="36" t="str">
        <f>IFERROR(IF(Y238=0,"",ROUNDUP(Y238/H238,0)*0.00753),"")</f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200</v>
      </c>
      <c r="Y239" s="782">
        <f t="shared" si="46"/>
        <v>201.6</v>
      </c>
      <c r="Z239" s="36">
        <f>IFERROR(IF(Y239=0,"",ROUNDUP(Y239/H239,0)*0.00651),"")</f>
        <v>0.54683999999999999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221.50000000000003</v>
      </c>
      <c r="BN239" s="64">
        <f t="shared" si="48"/>
        <v>223.27200000000002</v>
      </c>
      <c r="BO239" s="64">
        <f t="shared" si="49"/>
        <v>0.45787545787545797</v>
      </c>
      <c r="BP239" s="64">
        <f t="shared" si="50"/>
        <v>0.46153846153846156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328.16091954022988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330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2.45052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860</v>
      </c>
      <c r="Y241" s="783">
        <f>IFERROR(SUM(Y229:Y239),"0")</f>
        <v>867.6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215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423</v>
      </c>
      <c r="B243" s="54" t="s">
        <v>424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423</v>
      </c>
      <c r="B244" s="54" t="s">
        <v>426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431</v>
      </c>
      <c r="B246" s="54" t="s">
        <v>432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0</v>
      </c>
      <c r="Y246" s="78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37.5" hidden="1" customHeight="1" x14ac:dyDescent="0.25">
      <c r="A247" s="54" t="s">
        <v>434</v>
      </c>
      <c r="B247" s="54" t="s">
        <v>435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0</v>
      </c>
      <c r="Y247" s="782">
        <f>IFERROR(IF(X247="",0,CEILING((X247/$H247),1)*$H247),"")</f>
        <v>0</v>
      </c>
      <c r="Z247" s="36" t="str">
        <f>IFERROR(IF(Y247=0,"",ROUNDUP(Y247/H247,0)*0.00651),"")</f>
        <v/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0</v>
      </c>
      <c r="Y248" s="783">
        <f>IFERROR(Y243/H243,"0")+IFERROR(Y244/H244,"0")+IFERROR(Y245/H245,"0")+IFERROR(Y246/H246,"0")+IFERROR(Y247/H247,"0")</f>
        <v>0</v>
      </c>
      <c r="Z248" s="783">
        <f>IFERROR(IF(Z243="",0,Z243),"0")+IFERROR(IF(Z244="",0,Z244),"0")+IFERROR(IF(Z245="",0,Z245),"0")+IFERROR(IF(Z246="",0,Z246),"0")+IFERROR(IF(Z247="",0,Z247),"0")</f>
        <v>0</v>
      </c>
      <c r="AA248" s="784"/>
      <c r="AB248" s="784"/>
      <c r="AC248" s="784"/>
    </row>
    <row r="249" spans="1:68" hidden="1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0</v>
      </c>
      <c r="Y249" s="783">
        <f>IFERROR(SUM(Y243:Y247),"0")</f>
        <v>0</v>
      </c>
      <c r="Z249" s="37"/>
      <c r="AA249" s="784"/>
      <c r="AB249" s="784"/>
      <c r="AC249" s="784"/>
    </row>
    <row r="250" spans="1:68" ht="16.5" hidden="1" customHeight="1" x14ac:dyDescent="0.25">
      <c r="A250" s="864" t="s">
        <v>437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4</v>
      </c>
      <c r="Y259" s="782">
        <f t="shared" si="51"/>
        <v>4</v>
      </c>
      <c r="Z259" s="36">
        <f>IFERROR(IF(Y259=0,"",ROUNDUP(Y259/H259,0)*0.00902),"")</f>
        <v>9.0200000000000002E-3</v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4.21</v>
      </c>
      <c r="BN259" s="64">
        <f t="shared" si="53"/>
        <v>4.21</v>
      </c>
      <c r="BO259" s="64">
        <f t="shared" si="54"/>
        <v>7.575757575757576E-3</v>
      </c>
      <c r="BP259" s="64">
        <f t="shared" si="55"/>
        <v>7.575757575757576E-3</v>
      </c>
    </row>
    <row r="260" spans="1:68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1</v>
      </c>
      <c r="Y260" s="783">
        <f>IFERROR(Y252/H252,"0")+IFERROR(Y253/H253,"0")+IFERROR(Y254/H254,"0")+IFERROR(Y255/H255,"0")+IFERROR(Y256/H256,"0")+IFERROR(Y257/H257,"0")+IFERROR(Y258/H258,"0")+IFERROR(Y259/H259,"0")</f>
        <v>1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4"/>
      <c r="AB260" s="784"/>
      <c r="AC260" s="784"/>
    </row>
    <row r="261" spans="1:68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4</v>
      </c>
      <c r="Y261" s="783">
        <f>IFERROR(SUM(Y252:Y259),"0")</f>
        <v>4</v>
      </c>
      <c r="Z261" s="37"/>
      <c r="AA261" s="784"/>
      <c r="AB261" s="784"/>
      <c r="AC261" s="784"/>
    </row>
    <row r="262" spans="1:68" ht="16.5" hidden="1" customHeight="1" x14ac:dyDescent="0.25">
      <c r="A262" s="864" t="s">
        <v>458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463</v>
      </c>
      <c r="B266" s="54" t="s">
        <v>464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80</v>
      </c>
      <c r="Y268" s="782">
        <f t="shared" si="56"/>
        <v>81.2</v>
      </c>
      <c r="Z268" s="36">
        <f>IFERROR(IF(Y268=0,"",ROUNDUP(Y268/H268,0)*0.02175),"")</f>
        <v>0.15225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83.310344827586206</v>
      </c>
      <c r="BN268" s="64">
        <f t="shared" si="58"/>
        <v>84.56</v>
      </c>
      <c r="BO268" s="64">
        <f t="shared" si="59"/>
        <v>0.12315270935960591</v>
      </c>
      <c r="BP268" s="64">
        <f t="shared" si="60"/>
        <v>0.125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40</v>
      </c>
      <c r="Y269" s="782">
        <f t="shared" si="56"/>
        <v>40</v>
      </c>
      <c r="Z269" s="36">
        <f>IFERROR(IF(Y269=0,"",ROUNDUP(Y269/H269,0)*0.00902),"")</f>
        <v>9.0200000000000002E-2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42.1</v>
      </c>
      <c r="BN269" s="64">
        <f t="shared" si="58"/>
        <v>42.1</v>
      </c>
      <c r="BO269" s="64">
        <f t="shared" si="59"/>
        <v>7.575757575757576E-2</v>
      </c>
      <c r="BP269" s="64">
        <f t="shared" si="60"/>
        <v>7.575757575757576E-2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100</v>
      </c>
      <c r="Y272" s="782">
        <f t="shared" si="56"/>
        <v>100</v>
      </c>
      <c r="Z272" s="36">
        <f>IFERROR(IF(Y272=0,"",ROUNDUP(Y272/H272,0)*0.00902),"")</f>
        <v>0.22550000000000001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105.25</v>
      </c>
      <c r="BN272" s="64">
        <f t="shared" si="58"/>
        <v>105.25</v>
      </c>
      <c r="BO272" s="64">
        <f t="shared" si="59"/>
        <v>0.18939393939393939</v>
      </c>
      <c r="BP272" s="64">
        <f t="shared" si="60"/>
        <v>0.18939393939393939</v>
      </c>
    </row>
    <row r="273" spans="1:68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41.896551724137936</v>
      </c>
      <c r="Y273" s="783">
        <f>IFERROR(Y264/H264,"0")+IFERROR(Y265/H265,"0")+IFERROR(Y266/H266,"0")+IFERROR(Y267/H267,"0")+IFERROR(Y268/H268,"0")+IFERROR(Y269/H269,"0")+IFERROR(Y270/H270,"0")+IFERROR(Y271/H271,"0")+IFERROR(Y272/H272,"0")</f>
        <v>42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0.46794999999999998</v>
      </c>
      <c r="AA273" s="784"/>
      <c r="AB273" s="784"/>
      <c r="AC273" s="784"/>
    </row>
    <row r="274" spans="1:68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220</v>
      </c>
      <c r="Y274" s="783">
        <f>IFERROR(SUM(Y264:Y272),"0")</f>
        <v>221.2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173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482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5">
        <v>4607091387452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5">
        <v>4680115885837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5">
        <v>4607091385984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5">
        <v>4680115885851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5">
        <v>4607091387469</v>
      </c>
      <c r="E287" s="786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5">
        <v>4680115885844</v>
      </c>
      <c r="E288" s="786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5">
        <v>4607091387438</v>
      </c>
      <c r="E289" s="786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5">
        <v>4680115885820</v>
      </c>
      <c r="E290" s="786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509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512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521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hidden="1" customHeight="1" x14ac:dyDescent="0.25">
      <c r="A310" s="54" t="s">
        <v>530</v>
      </c>
      <c r="B310" s="54" t="s">
        <v>531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0</v>
      </c>
      <c r="Y310" s="782">
        <f t="shared" si="66"/>
        <v>0</v>
      </c>
      <c r="Z310" s="36" t="str">
        <f>IFERROR(IF(Y310=0,"",ROUNDUP(Y310/H310,0)*0.00753),"")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200</v>
      </c>
      <c r="Y311" s="782">
        <f t="shared" si="66"/>
        <v>201.6</v>
      </c>
      <c r="Z311" s="36">
        <f>IFERROR(IF(Y311=0,"",ROUNDUP(Y311/H311,0)*0.00753),"")</f>
        <v>0.63251999999999997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216.66666666666669</v>
      </c>
      <c r="BN311" s="64">
        <f t="shared" si="68"/>
        <v>218.4</v>
      </c>
      <c r="BO311" s="64">
        <f t="shared" si="69"/>
        <v>0.53418803418803418</v>
      </c>
      <c r="BP311" s="64">
        <f t="shared" si="70"/>
        <v>0.53846153846153844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83.333333333333343</v>
      </c>
      <c r="Y313" s="783">
        <f>IFERROR(Y307/H307,"0")+IFERROR(Y308/H308,"0")+IFERROR(Y309/H309,"0")+IFERROR(Y310/H310,"0")+IFERROR(Y311/H311,"0")+IFERROR(Y312/H312,"0")</f>
        <v>84</v>
      </c>
      <c r="Z313" s="783">
        <f>IFERROR(IF(Z307="",0,Z307),"0")+IFERROR(IF(Z308="",0,Z308),"0")+IFERROR(IF(Z309="",0,Z309),"0")+IFERROR(IF(Z310="",0,Z310),"0")+IFERROR(IF(Z311="",0,Z311),"0")+IFERROR(IF(Z312="",0,Z312),"0")</f>
        <v>0.63251999999999997</v>
      </c>
      <c r="AA313" s="784"/>
      <c r="AB313" s="784"/>
      <c r="AC313" s="784"/>
    </row>
    <row r="314" spans="1:68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200</v>
      </c>
      <c r="Y314" s="783">
        <f>IFERROR(SUM(Y307:Y312),"0")</f>
        <v>201.6</v>
      </c>
      <c r="Z314" s="37"/>
      <c r="AA314" s="784"/>
      <c r="AB314" s="784"/>
      <c r="AC314" s="784"/>
    </row>
    <row r="315" spans="1:68" ht="16.5" hidden="1" customHeight="1" x14ac:dyDescent="0.25">
      <c r="A315" s="864" t="s">
        <v>537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547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560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280</v>
      </c>
      <c r="Y348" s="782">
        <f>IFERROR(IF(X348="",0,CEILING((X348/$H348),1)*$H348),"")</f>
        <v>281.40000000000003</v>
      </c>
      <c r="Z348" s="36">
        <f>IFERROR(IF(Y348=0,"",ROUNDUP(Y348/H348,0)*0.00502),"")</f>
        <v>0.67268000000000006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293.33333333333331</v>
      </c>
      <c r="BN348" s="64">
        <f>IFERROR(Y348*I348/H348,"0")</f>
        <v>294.80000000000007</v>
      </c>
      <c r="BO348" s="64">
        <f>IFERROR(1/J348*(X348/H348),"0")</f>
        <v>0.56980056980056981</v>
      </c>
      <c r="BP348" s="64">
        <f>IFERROR(1/J348*(Y348/H348),"0")</f>
        <v>0.57264957264957272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133.33333333333331</v>
      </c>
      <c r="Y350" s="783">
        <f>IFERROR(Y348/H348,"0")+IFERROR(Y349/H349,"0")</f>
        <v>134</v>
      </c>
      <c r="Z350" s="783">
        <f>IFERROR(IF(Z348="",0,Z348),"0")+IFERROR(IF(Z349="",0,Z349),"0")</f>
        <v>0.67268000000000006</v>
      </c>
      <c r="AA350" s="784"/>
      <c r="AB350" s="784"/>
      <c r="AC350" s="784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280</v>
      </c>
      <c r="Y351" s="783">
        <f>IFERROR(SUM(Y348:Y349),"0")</f>
        <v>281.40000000000003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571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0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10</v>
      </c>
      <c r="Y360" s="782">
        <f t="shared" si="71"/>
        <v>10.8</v>
      </c>
      <c r="Z360" s="36">
        <f>IFERROR(IF(Y360=0,"",ROUNDUP(Y360/H360,0)*0.02175),"")</f>
        <v>2.1749999999999999E-2</v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10.444444444444443</v>
      </c>
      <c r="BN360" s="64">
        <f t="shared" si="73"/>
        <v>11.28</v>
      </c>
      <c r="BO360" s="64">
        <f t="shared" si="74"/>
        <v>1.653439153439153E-2</v>
      </c>
      <c r="BP360" s="64">
        <f t="shared" si="75"/>
        <v>1.7857142857142856E-2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4301011323</v>
      </c>
      <c r="D365" s="785">
        <v>4607091386011</v>
      </c>
      <c r="E365" s="786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4301011859</v>
      </c>
      <c r="D366" s="785">
        <v>4680115885608</v>
      </c>
      <c r="E366" s="786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0.92592592592592582</v>
      </c>
      <c r="Y367" s="783">
        <f>IFERROR(Y358/H358,"0")+IFERROR(Y359/H359,"0")+IFERROR(Y360/H360,"0")+IFERROR(Y361/H361,"0")+IFERROR(Y362/H362,"0")+IFERROR(Y363/H363,"0")+IFERROR(Y364/H364,"0")+IFERROR(Y365/H365,"0")+IFERROR(Y366/H366,"0")</f>
        <v>1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2.1749999999999999E-2</v>
      </c>
      <c r="AA367" s="784"/>
      <c r="AB367" s="784"/>
      <c r="AC367" s="784"/>
    </row>
    <row r="368" spans="1:68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10</v>
      </c>
      <c r="Y368" s="783">
        <f>IFERROR(SUM(Y358:Y366),"0")</f>
        <v>10.8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215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hidden="1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0</v>
      </c>
      <c r="Y386" s="7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100</v>
      </c>
      <c r="Y387" s="782">
        <f>IFERROR(IF(X387="",0,CEILING((X387/$H387),1)*$H387),"")</f>
        <v>101.39999999999999</v>
      </c>
      <c r="Z387" s="36">
        <f>IFERROR(IF(Y387=0,"",ROUNDUP(Y387/H387,0)*0.02175),"")</f>
        <v>0.28275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107.23076923076924</v>
      </c>
      <c r="BN387" s="64">
        <f>IFERROR(Y387*I387/H387,"0")</f>
        <v>108.732</v>
      </c>
      <c r="BO387" s="64">
        <f>IFERROR(1/J387*(X387/H387),"0")</f>
        <v>0.22893772893772893</v>
      </c>
      <c r="BP387" s="64">
        <f>IFERROR(1/J387*(Y387/H387),"0")</f>
        <v>0.23214285714285712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30</v>
      </c>
      <c r="Y388" s="782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16.391941391941394</v>
      </c>
      <c r="Y389" s="783">
        <f>IFERROR(Y386/H386,"0")+IFERROR(Y387/H387,"0")+IFERROR(Y388/H388,"0")</f>
        <v>17</v>
      </c>
      <c r="Z389" s="783">
        <f>IFERROR(IF(Z386="",0,Z386),"0")+IFERROR(IF(Z387="",0,Z387),"0")+IFERROR(IF(Z388="",0,Z388),"0")</f>
        <v>0.36975000000000002</v>
      </c>
      <c r="AA389" s="784"/>
      <c r="AB389" s="784"/>
      <c r="AC389" s="784"/>
    </row>
    <row r="390" spans="1:68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130</v>
      </c>
      <c r="Y390" s="783">
        <f>IFERROR(SUM(Y386:Y388),"0")</f>
        <v>135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hidden="1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hidden="1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hidden="1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15</v>
      </c>
      <c r="Y406" s="782">
        <f>IFERROR(IF(X406="",0,CEILING((X406/$H406),1)*$H406),"")</f>
        <v>16.2</v>
      </c>
      <c r="Z406" s="36">
        <f>IFERROR(IF(Y406=0,"",ROUNDUP(Y406/H406,0)*0.00753),"")</f>
        <v>6.7769999999999997E-2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17.066666666666666</v>
      </c>
      <c r="BN406" s="64">
        <f>IFERROR(Y406*I406/H406,"0")</f>
        <v>18.431999999999999</v>
      </c>
      <c r="BO406" s="64">
        <f>IFERROR(1/J406*(X406/H406),"0")</f>
        <v>5.3418803418803423E-2</v>
      </c>
      <c r="BP406" s="64">
        <f>IFERROR(1/J406*(Y406/H406),"0")</f>
        <v>5.7692307692307689E-2</v>
      </c>
    </row>
    <row r="407" spans="1:68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8.3333333333333339</v>
      </c>
      <c r="Y407" s="783">
        <f>IFERROR(Y406/H406,"0")</f>
        <v>9</v>
      </c>
      <c r="Z407" s="783">
        <f>IFERROR(IF(Z406="",0,Z406),"0")</f>
        <v>6.7769999999999997E-2</v>
      </c>
      <c r="AA407" s="784"/>
      <c r="AB407" s="784"/>
      <c r="AC407" s="784"/>
    </row>
    <row r="408" spans="1:68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15</v>
      </c>
      <c r="Y408" s="783">
        <f>IFERROR(SUM(Y406:Y406),"0")</f>
        <v>16.2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595</v>
      </c>
      <c r="Y411" s="782">
        <f>IFERROR(IF(X411="",0,CEILING((X411/$H411),1)*$H411),"")</f>
        <v>596.4</v>
      </c>
      <c r="Z411" s="36">
        <f>IFERROR(IF(Y411=0,"",ROUNDUP(Y411/H411,0)*0.00651),"")</f>
        <v>1.84884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666.39999999999986</v>
      </c>
      <c r="BN411" s="64">
        <f>IFERROR(Y411*I411/H411,"0")</f>
        <v>667.96799999999985</v>
      </c>
      <c r="BO411" s="64">
        <f>IFERROR(1/J411*(X411/H411),"0")</f>
        <v>1.5567765567765568</v>
      </c>
      <c r="BP411" s="64">
        <f>IFERROR(1/J411*(Y411/H411),"0")</f>
        <v>1.5604395604395607</v>
      </c>
    </row>
    <row r="412" spans="1:68" ht="27" hidden="1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0</v>
      </c>
      <c r="Y412" s="7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283.33333333333331</v>
      </c>
      <c r="Y413" s="783">
        <f>IFERROR(Y410/H410,"0")+IFERROR(Y411/H411,"0")+IFERROR(Y412/H412,"0")</f>
        <v>284</v>
      </c>
      <c r="Z413" s="783">
        <f>IFERROR(IF(Z410="",0,Z410),"0")+IFERROR(IF(Z411="",0,Z411),"0")+IFERROR(IF(Z412="",0,Z412),"0")</f>
        <v>1.84884</v>
      </c>
      <c r="AA413" s="784"/>
      <c r="AB413" s="784"/>
      <c r="AC413" s="784"/>
    </row>
    <row r="414" spans="1:68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595</v>
      </c>
      <c r="Y414" s="783">
        <f>IFERROR(SUM(Y410:Y412),"0")</f>
        <v>596.4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1200</v>
      </c>
      <c r="Y418" s="782">
        <f t="shared" ref="Y418:Y428" si="81">IFERROR(IF(X418="",0,CEILING((X418/$H418),1)*$H418),"")</f>
        <v>1200</v>
      </c>
      <c r="Z418" s="36">
        <f>IFERROR(IF(Y418=0,"",ROUNDUP(Y418/H418,0)*0.02175),"")</f>
        <v>1.7399999999999998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1238.4000000000001</v>
      </c>
      <c r="BN418" s="64">
        <f t="shared" ref="BN418:BN428" si="83">IFERROR(Y418*I418/H418,"0")</f>
        <v>1238.4000000000001</v>
      </c>
      <c r="BO418" s="64">
        <f t="shared" ref="BO418:BO428" si="84">IFERROR(1/J418*(X418/H418),"0")</f>
        <v>1.6666666666666665</v>
      </c>
      <c r="BP418" s="64">
        <f t="shared" ref="BP418:BP428" si="85">IFERROR(1/J418*(Y418/H418),"0")</f>
        <v>1.6666666666666665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1000</v>
      </c>
      <c r="Y420" s="782">
        <f t="shared" si="81"/>
        <v>1005</v>
      </c>
      <c r="Z420" s="36">
        <f>IFERROR(IF(Y420=0,"",ROUNDUP(Y420/H420,0)*0.02175),"")</f>
        <v>1.4572499999999999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1032</v>
      </c>
      <c r="BN420" s="64">
        <f t="shared" si="83"/>
        <v>1037.1600000000001</v>
      </c>
      <c r="BO420" s="64">
        <f t="shared" si="84"/>
        <v>1.3888888888888888</v>
      </c>
      <c r="BP420" s="64">
        <f t="shared" si="85"/>
        <v>1.3958333333333333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2600</v>
      </c>
      <c r="Y424" s="782">
        <f t="shared" si="81"/>
        <v>2610</v>
      </c>
      <c r="Z424" s="36">
        <f>IFERROR(IF(Y424=0,"",ROUNDUP(Y424/H424,0)*0.02175),"")</f>
        <v>3.7844999999999995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2683.2</v>
      </c>
      <c r="BN424" s="64">
        <f t="shared" si="83"/>
        <v>2693.52</v>
      </c>
      <c r="BO424" s="64">
        <f t="shared" si="84"/>
        <v>3.6111111111111112</v>
      </c>
      <c r="BP424" s="64">
        <f t="shared" si="85"/>
        <v>3.625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hidden="1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320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321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6.981749999999999</v>
      </c>
      <c r="AA429" s="784"/>
      <c r="AB429" s="784"/>
      <c r="AC429" s="784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4800</v>
      </c>
      <c r="Y430" s="783">
        <f>IFERROR(SUM(Y418:Y428),"0")</f>
        <v>4815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173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hidden="1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100</v>
      </c>
      <c r="Y434" s="783">
        <f>IFERROR(Y432/H432,"0")+IFERROR(Y433/H433,"0")</f>
        <v>100</v>
      </c>
      <c r="Z434" s="783">
        <f>IFERROR(IF(Z432="",0,Z432),"0")+IFERROR(IF(Z433="",0,Z433),"0")</f>
        <v>2.1749999999999998</v>
      </c>
      <c r="AA434" s="784"/>
      <c r="AB434" s="784"/>
      <c r="AC434" s="784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1500</v>
      </c>
      <c r="Y435" s="783">
        <f>IFERROR(SUM(Y432:Y433),"0")</f>
        <v>1500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hidden="1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215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hidden="1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0</v>
      </c>
      <c r="Y442" s="782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0</v>
      </c>
      <c r="Y443" s="783">
        <f>IFERROR(Y442/H442,"0")</f>
        <v>0</v>
      </c>
      <c r="Z443" s="783">
        <f>IFERROR(IF(Z442="",0,Z442),"0")</f>
        <v>0</v>
      </c>
      <c r="AA443" s="784"/>
      <c r="AB443" s="784"/>
      <c r="AC443" s="784"/>
    </row>
    <row r="444" spans="1:68" hidden="1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0</v>
      </c>
      <c r="Y444" s="783">
        <f>IFERROR(SUM(Y442:Y442),"0")</f>
        <v>0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4301011873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4301011483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4301011872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4301011655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hidden="1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0</v>
      </c>
      <c r="Y453" s="782">
        <f t="shared" si="86"/>
        <v>0</v>
      </c>
      <c r="Z453" s="36" t="str">
        <f t="shared" si="87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0</v>
      </c>
      <c r="BN453" s="64">
        <f t="shared" si="89"/>
        <v>0</v>
      </c>
      <c r="BO453" s="64">
        <f t="shared" si="90"/>
        <v>0</v>
      </c>
      <c r="BP453" s="64">
        <f t="shared" si="91"/>
        <v>0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hidden="1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0</v>
      </c>
      <c r="Y455" s="783">
        <f>IFERROR(Y447/H447,"0")+IFERROR(Y448/H448,"0")+IFERROR(Y449/H449,"0")+IFERROR(Y450/H450,"0")+IFERROR(Y451/H451,"0")+IFERROR(Y452/H452,"0")+IFERROR(Y453/H453,"0")+IFERROR(Y454/H454,"0")</f>
        <v>0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4"/>
      <c r="AB455" s="784"/>
      <c r="AC455" s="784"/>
    </row>
    <row r="456" spans="1:68" hidden="1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0</v>
      </c>
      <c r="Y456" s="783">
        <f>IFERROR(SUM(Y447:Y454),"0")</f>
        <v>0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hidden="1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4301051297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747</v>
      </c>
      <c r="B466" s="54" t="s">
        <v>750</v>
      </c>
      <c r="C466" s="31">
        <v>4301051634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hidden="1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215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4301031322</v>
      </c>
      <c r="D481" s="785">
        <v>4607091389753</v>
      </c>
      <c r="E481" s="786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hidden="1" customHeight="1" x14ac:dyDescent="0.25">
      <c r="A482" s="54" t="s">
        <v>764</v>
      </c>
      <c r="B482" s="54" t="s">
        <v>767</v>
      </c>
      <c r="C482" s="31">
        <v>4301031355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4301031405</v>
      </c>
      <c r="D483" s="785">
        <v>4680115886100</v>
      </c>
      <c r="E483" s="786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085" t="s">
        <v>769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4301031323</v>
      </c>
      <c r="D484" s="785">
        <v>4607091389760</v>
      </c>
      <c r="E484" s="786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773</v>
      </c>
      <c r="C485" s="31">
        <v>4301031406</v>
      </c>
      <c r="D485" s="785">
        <v>4680115886117</v>
      </c>
      <c r="E485" s="786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89" t="s">
        <v>774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4301031335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781</v>
      </c>
      <c r="C489" s="31">
        <v>4301031366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">
        <v>782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28</v>
      </c>
      <c r="Y490" s="782">
        <f t="shared" si="92"/>
        <v>29.400000000000002</v>
      </c>
      <c r="Z490" s="36">
        <f t="shared" si="97"/>
        <v>7.0280000000000009E-2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29.733333333333331</v>
      </c>
      <c r="BN490" s="64">
        <f t="shared" si="94"/>
        <v>31.22</v>
      </c>
      <c r="BO490" s="64">
        <f t="shared" si="95"/>
        <v>5.6980056980056981E-2</v>
      </c>
      <c r="BP490" s="64">
        <f t="shared" si="96"/>
        <v>5.9829059829059839E-2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4301031336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789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791</v>
      </c>
      <c r="C494" s="31">
        <v>4301031374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792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31.5</v>
      </c>
      <c r="Y495" s="782">
        <f t="shared" si="92"/>
        <v>31.5</v>
      </c>
      <c r="Z495" s="36">
        <f t="shared" si="97"/>
        <v>7.5300000000000006E-2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33.450000000000003</v>
      </c>
      <c r="BN495" s="64">
        <f t="shared" si="94"/>
        <v>33.450000000000003</v>
      </c>
      <c r="BO495" s="64">
        <f t="shared" si="95"/>
        <v>6.4102564102564111E-2</v>
      </c>
      <c r="BP495" s="64">
        <f t="shared" si="96"/>
        <v>6.4102564102564111E-2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4301031337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799</v>
      </c>
      <c r="C498" s="31">
        <v>4301031364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800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4301031333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52.5</v>
      </c>
      <c r="Y500" s="782">
        <f t="shared" si="92"/>
        <v>52.5</v>
      </c>
      <c r="Z500" s="36">
        <f t="shared" si="97"/>
        <v>0.1255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55.75</v>
      </c>
      <c r="BN500" s="64">
        <f t="shared" si="94"/>
        <v>55.75</v>
      </c>
      <c r="BO500" s="64">
        <f t="shared" si="95"/>
        <v>0.10683760683760685</v>
      </c>
      <c r="BP500" s="64">
        <f t="shared" si="96"/>
        <v>0.10683760683760685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4301031338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809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811</v>
      </c>
      <c r="C504" s="31">
        <v>4301031368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812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53.333333333333329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54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0.27107999999999999</v>
      </c>
      <c r="AA505" s="784"/>
      <c r="AB505" s="784"/>
      <c r="AC505" s="784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112</v>
      </c>
      <c r="Y506" s="783">
        <f>IFERROR(SUM(Y481:Y504),"0")</f>
        <v>113.4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hidden="1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1.5</v>
      </c>
      <c r="Y515" s="783">
        <f>IFERROR(Y513/H513,"0")+IFERROR(Y514/H514,"0")</f>
        <v>2</v>
      </c>
      <c r="Z515" s="783">
        <f>IFERROR(IF(Z513="",0,Z513),"0")+IFERROR(IF(Z514="",0,Z514),"0")</f>
        <v>1.2540000000000001E-2</v>
      </c>
      <c r="AA515" s="784"/>
      <c r="AB515" s="784"/>
      <c r="AC515" s="784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1.8</v>
      </c>
      <c r="Y516" s="783">
        <f>IFERROR(SUM(Y513:Y514),"0")</f>
        <v>2.4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173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hidden="1" customHeight="1" x14ac:dyDescent="0.25">
      <c r="A523" s="54" t="s">
        <v>831</v>
      </c>
      <c r="B523" s="54" t="s">
        <v>832</v>
      </c>
      <c r="C523" s="31">
        <v>4301031324</v>
      </c>
      <c r="D523" s="785">
        <v>4607091389739</v>
      </c>
      <c r="E523" s="786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hidden="1" customHeight="1" x14ac:dyDescent="0.25">
      <c r="A524" s="54" t="s">
        <v>831</v>
      </c>
      <c r="B524" s="54" t="s">
        <v>834</v>
      </c>
      <c r="C524" s="31">
        <v>4301031403</v>
      </c>
      <c r="D524" s="785">
        <v>4680115886094</v>
      </c>
      <c r="E524" s="786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70" t="s">
        <v>835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4301031334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842</v>
      </c>
      <c r="C527" s="31">
        <v>4301031373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">
        <v>843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14</v>
      </c>
      <c r="Y528" s="782">
        <f t="shared" si="98"/>
        <v>14.700000000000001</v>
      </c>
      <c r="Z528" s="36">
        <f>IFERROR(IF(Y528=0,"",ROUNDUP(Y528/H528,0)*0.00502),"")</f>
        <v>3.5140000000000005E-2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14.866666666666665</v>
      </c>
      <c r="BN528" s="64">
        <f t="shared" si="100"/>
        <v>15.61</v>
      </c>
      <c r="BO528" s="64">
        <f t="shared" si="101"/>
        <v>2.8490028490028491E-2</v>
      </c>
      <c r="BP528" s="64">
        <f t="shared" si="102"/>
        <v>2.9914529914529919E-2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6.6666666666666661</v>
      </c>
      <c r="Y530" s="783">
        <f>IFERROR(Y523/H523,"0")+IFERROR(Y524/H524,"0")+IFERROR(Y525/H525,"0")+IFERROR(Y526/H526,"0")+IFERROR(Y527/H527,"0")+IFERROR(Y528/H528,"0")+IFERROR(Y529/H529,"0")</f>
        <v>7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3.5140000000000005E-2</v>
      </c>
      <c r="AA530" s="784"/>
      <c r="AB530" s="784"/>
      <c r="AC530" s="784"/>
    </row>
    <row r="531" spans="1:68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14</v>
      </c>
      <c r="Y531" s="783">
        <f>IFERROR(SUM(Y523:Y529),"0")</f>
        <v>14.700000000000001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hidden="1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hidden="1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hidden="1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0</v>
      </c>
      <c r="Y542" s="782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0</v>
      </c>
      <c r="Y543" s="782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0</v>
      </c>
      <c r="Y545" s="782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0</v>
      </c>
      <c r="Y546" s="783">
        <f>IFERROR(Y542/H542,"0")+IFERROR(Y543/H543,"0")+IFERROR(Y544/H544,"0")+IFERROR(Y545/H545,"0")</f>
        <v>0</v>
      </c>
      <c r="Z546" s="783">
        <f>IFERROR(IF(Z542="",0,Z542),"0")+IFERROR(IF(Z543="",0,Z543),"0")+IFERROR(IF(Z544="",0,Z544),"0")+IFERROR(IF(Z545="",0,Z545),"0")</f>
        <v>0</v>
      </c>
      <c r="AA546" s="784"/>
      <c r="AB546" s="784"/>
      <c r="AC546" s="784"/>
    </row>
    <row r="547" spans="1:68" hidden="1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0</v>
      </c>
      <c r="Y547" s="783">
        <f>IFERROR(SUM(Y542:Y545),"0")</f>
        <v>0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50</v>
      </c>
      <c r="Y556" s="782">
        <f t="shared" ref="Y556:Y566" si="103">IFERROR(IF(X556="",0,CEILING((X556/$H556),1)*$H556),"")</f>
        <v>52.800000000000004</v>
      </c>
      <c r="Z556" s="36">
        <f t="shared" ref="Z556:Z561" si="104">IFERROR(IF(Y556=0,"",ROUNDUP(Y556/H556,0)*0.01196),"")</f>
        <v>0.1196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53.409090909090907</v>
      </c>
      <c r="BN556" s="64">
        <f t="shared" ref="BN556:BN566" si="106">IFERROR(Y556*I556/H556,"0")</f>
        <v>56.400000000000006</v>
      </c>
      <c r="BO556" s="64">
        <f t="shared" ref="BO556:BO566" si="107">IFERROR(1/J556*(X556/H556),"0")</f>
        <v>9.1054778554778545E-2</v>
      </c>
      <c r="BP556" s="64">
        <f t="shared" ref="BP556:BP566" si="108">IFERROR(1/J556*(Y556/H556),"0")</f>
        <v>9.6153846153846159E-2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100</v>
      </c>
      <c r="Y559" s="782">
        <f t="shared" si="103"/>
        <v>100.32000000000001</v>
      </c>
      <c r="Z559" s="36">
        <f t="shared" si="104"/>
        <v>0.22724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106.81818181818181</v>
      </c>
      <c r="BN559" s="64">
        <f t="shared" si="106"/>
        <v>107.16</v>
      </c>
      <c r="BO559" s="64">
        <f t="shared" si="107"/>
        <v>0.18210955710955709</v>
      </c>
      <c r="BP559" s="64">
        <f t="shared" si="108"/>
        <v>0.18269230769230771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80</v>
      </c>
      <c r="Y561" s="782">
        <f t="shared" si="103"/>
        <v>84.48</v>
      </c>
      <c r="Z561" s="36">
        <f t="shared" si="104"/>
        <v>0.19136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85.454545454545453</v>
      </c>
      <c r="BN561" s="64">
        <f t="shared" si="106"/>
        <v>90.24</v>
      </c>
      <c r="BO561" s="64">
        <f t="shared" si="107"/>
        <v>0.14568764568764569</v>
      </c>
      <c r="BP561" s="64">
        <f t="shared" si="108"/>
        <v>0.15384615384615385</v>
      </c>
    </row>
    <row r="562" spans="1:68" ht="27" hidden="1" customHeight="1" x14ac:dyDescent="0.25">
      <c r="A562" s="54" t="s">
        <v>887</v>
      </c>
      <c r="B562" s="54" t="s">
        <v>888</v>
      </c>
      <c r="C562" s="31">
        <v>4301011778</v>
      </c>
      <c r="D562" s="785">
        <v>4680115880603</v>
      </c>
      <c r="E562" s="786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0</v>
      </c>
      <c r="Y562" s="782">
        <f t="shared" si="103"/>
        <v>0</v>
      </c>
      <c r="Z562" s="36" t="str">
        <f>IFERROR(IF(Y562=0,"",ROUNDUP(Y562/H562,0)*0.00902),"")</f>
        <v/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4301012035</v>
      </c>
      <c r="D563" s="785">
        <v>4680115880603</v>
      </c>
      <c r="E563" s="786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892</v>
      </c>
      <c r="B565" s="54" t="s">
        <v>893</v>
      </c>
      <c r="C565" s="31">
        <v>4301011784</v>
      </c>
      <c r="D565" s="785">
        <v>4607091389982</v>
      </c>
      <c r="E565" s="786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0</v>
      </c>
      <c r="Y565" s="782">
        <f t="shared" si="103"/>
        <v>0</v>
      </c>
      <c r="Z565" s="36" t="str">
        <f>IFERROR(IF(Y565=0,"",ROUNDUP(Y565/H565,0)*0.00902),"")</f>
        <v/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4301012034</v>
      </c>
      <c r="D566" s="785">
        <v>4607091389982</v>
      </c>
      <c r="E566" s="786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43.560606060606055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45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0.53820000000000001</v>
      </c>
      <c r="AA567" s="784"/>
      <c r="AB567" s="784"/>
      <c r="AC567" s="784"/>
    </row>
    <row r="568" spans="1:68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230</v>
      </c>
      <c r="Y568" s="783">
        <f>IFERROR(SUM(Y556:Y566),"0")</f>
        <v>237.60000000000002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173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100</v>
      </c>
      <c r="Y570" s="782">
        <f>IFERROR(IF(X570="",0,CEILING((X570/$H570),1)*$H570),"")</f>
        <v>100.32000000000001</v>
      </c>
      <c r="Z570" s="36">
        <f>IFERROR(IF(Y570=0,"",ROUNDUP(Y570/H570,0)*0.01196),"")</f>
        <v>0.22724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106.81818181818181</v>
      </c>
      <c r="BN570" s="64">
        <f>IFERROR(Y570*I570/H570,"0")</f>
        <v>107.16</v>
      </c>
      <c r="BO570" s="64">
        <f>IFERROR(1/J570*(X570/H570),"0")</f>
        <v>0.18210955710955709</v>
      </c>
      <c r="BP570" s="64">
        <f>IFERROR(1/J570*(Y570/H570),"0")</f>
        <v>0.18269230769230771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4301020206</v>
      </c>
      <c r="D571" s="785">
        <v>4680115880054</v>
      </c>
      <c r="E571" s="786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4301020364</v>
      </c>
      <c r="D572" s="785">
        <v>4680115880054</v>
      </c>
      <c r="E572" s="786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18.939393939393938</v>
      </c>
      <c r="Y573" s="783">
        <f>IFERROR(Y570/H570,"0")+IFERROR(Y571/H571,"0")+IFERROR(Y572/H572,"0")</f>
        <v>19</v>
      </c>
      <c r="Z573" s="783">
        <f>IFERROR(IF(Z570="",0,Z570),"0")+IFERROR(IF(Z571="",0,Z571),"0")+IFERROR(IF(Z572="",0,Z572),"0")</f>
        <v>0.22724</v>
      </c>
      <c r="AA573" s="784"/>
      <c r="AB573" s="784"/>
      <c r="AC573" s="784"/>
    </row>
    <row r="574" spans="1:68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100</v>
      </c>
      <c r="Y574" s="783">
        <f>IFERROR(SUM(Y570:Y572),"0")</f>
        <v>100.32000000000001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hidden="1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0</v>
      </c>
      <c r="Y576" s="782">
        <f t="shared" ref="Y576:Y584" si="109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0</v>
      </c>
      <c r="BN576" s="64">
        <f t="shared" ref="BN576:BN584" si="111">IFERROR(Y576*I576/H576,"0")</f>
        <v>0</v>
      </c>
      <c r="BO576" s="64">
        <f t="shared" ref="BO576:BO584" si="112">IFERROR(1/J576*(X576/H576),"0")</f>
        <v>0</v>
      </c>
      <c r="BP576" s="64">
        <f t="shared" ref="BP576:BP584" si="113">IFERROR(1/J576*(Y576/H576),"0")</f>
        <v>0</v>
      </c>
    </row>
    <row r="577" spans="1:68" ht="27" hidden="1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0</v>
      </c>
      <c r="Y577" s="782">
        <f t="shared" si="109"/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5">
        <v>4680115882072</v>
      </c>
      <c r="E579" s="786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42</v>
      </c>
      <c r="Y579" s="782">
        <f t="shared" si="109"/>
        <v>43.2</v>
      </c>
      <c r="Z579" s="36">
        <f>IFERROR(IF(Y579=0,"",ROUNDUP(Y579/H579,0)*0.00902),"")</f>
        <v>0.10824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44.45</v>
      </c>
      <c r="BN579" s="64">
        <f t="shared" si="111"/>
        <v>45.720000000000006</v>
      </c>
      <c r="BO579" s="64">
        <f t="shared" si="112"/>
        <v>8.8383838383838384E-2</v>
      </c>
      <c r="BP579" s="64">
        <f t="shared" si="113"/>
        <v>9.0909090909090912E-2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4301031383</v>
      </c>
      <c r="D580" s="785">
        <v>4680115882072</v>
      </c>
      <c r="E580" s="786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914</v>
      </c>
      <c r="B581" s="54" t="s">
        <v>915</v>
      </c>
      <c r="C581" s="31">
        <v>4301031251</v>
      </c>
      <c r="D581" s="785">
        <v>4680115882102</v>
      </c>
      <c r="E581" s="786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914</v>
      </c>
      <c r="B582" s="54" t="s">
        <v>916</v>
      </c>
      <c r="C582" s="31">
        <v>4301031385</v>
      </c>
      <c r="D582" s="785">
        <v>4680115882102</v>
      </c>
      <c r="E582" s="786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4301031253</v>
      </c>
      <c r="D583" s="785">
        <v>4680115882096</v>
      </c>
      <c r="E583" s="786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4301031384</v>
      </c>
      <c r="D584" s="785">
        <v>4680115882096</v>
      </c>
      <c r="E584" s="786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11.666666666666666</v>
      </c>
      <c r="Y585" s="783">
        <f>IFERROR(Y576/H576,"0")+IFERROR(Y577/H577,"0")+IFERROR(Y578/H578,"0")+IFERROR(Y579/H579,"0")+IFERROR(Y580/H580,"0")+IFERROR(Y581/H581,"0")+IFERROR(Y582/H582,"0")+IFERROR(Y583/H583,"0")+IFERROR(Y584/H584,"0")</f>
        <v>12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0.10824</v>
      </c>
      <c r="AA585" s="784"/>
      <c r="AB585" s="784"/>
      <c r="AC585" s="784"/>
    </row>
    <row r="586" spans="1:68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42</v>
      </c>
      <c r="Y586" s="783">
        <f>IFERROR(SUM(Y576:Y584),"0")</f>
        <v>43.2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215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hidden="1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173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400</v>
      </c>
      <c r="Y638" s="782">
        <f t="shared" ref="Y638:Y645" si="124">IFERROR(IF(X638="",0,CEILING((X638/$H638),1)*$H638),"")</f>
        <v>405.59999999999997</v>
      </c>
      <c r="Z638" s="36">
        <f>IFERROR(IF(Y638=0,"",ROUNDUP(Y638/H638,0)*0.02175),"")</f>
        <v>1.131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428.92307692307696</v>
      </c>
      <c r="BN638" s="64">
        <f t="shared" ref="BN638:BN645" si="126">IFERROR(Y638*I638/H638,"0")</f>
        <v>434.928</v>
      </c>
      <c r="BO638" s="64">
        <f t="shared" ref="BO638:BO645" si="127">IFERROR(1/J638*(X638/H638),"0")</f>
        <v>0.91575091575091572</v>
      </c>
      <c r="BP638" s="64">
        <f t="shared" ref="BP638:BP645" si="128">IFERROR(1/J638*(Y638/H638),"0")</f>
        <v>0.92857142857142849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4301051887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4301051510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4301051933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4301051390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4301051920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4301051448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4301051921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51.282051282051285</v>
      </c>
      <c r="Y646" s="783">
        <f>IFERROR(Y638/H638,"0")+IFERROR(Y639/H639,"0")+IFERROR(Y640/H640,"0")+IFERROR(Y641/H641,"0")+IFERROR(Y642/H642,"0")+IFERROR(Y643/H643,"0")+IFERROR(Y644/H644,"0")+IFERROR(Y645/H645,"0")</f>
        <v>52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1.131</v>
      </c>
      <c r="AA646" s="784"/>
      <c r="AB646" s="784"/>
      <c r="AC646" s="784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400</v>
      </c>
      <c r="Y647" s="783">
        <f>IFERROR(SUM(Y638:Y645),"0")</f>
        <v>405.59999999999997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215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4301060408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4301060354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4301060407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4301060355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173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12810.4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12898.12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13488.450917856093</v>
      </c>
      <c r="Y674" s="783">
        <f>IFERROR(SUM(BN22:BN670),"0")</f>
        <v>13581.508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23</v>
      </c>
      <c r="Y675" s="38">
        <f>ROUNDUP(SUM(BP22:BP670),0)</f>
        <v>23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14063.450917856093</v>
      </c>
      <c r="Y676" s="783">
        <f>GrossWeightTotalR+PalletQtyTotalR*25</f>
        <v>14156.508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2193.9232628801587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2209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25.485599999999998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337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223</v>
      </c>
      <c r="F681" s="809" t="s">
        <v>247</v>
      </c>
      <c r="G681" s="809" t="s">
        <v>293</v>
      </c>
      <c r="H681" s="809" t="s">
        <v>116</v>
      </c>
      <c r="I681" s="809" t="s">
        <v>338</v>
      </c>
      <c r="J681" s="809" t="s">
        <v>362</v>
      </c>
      <c r="K681" s="809" t="s">
        <v>437</v>
      </c>
      <c r="L681" s="809" t="s">
        <v>458</v>
      </c>
      <c r="M681" s="809" t="s">
        <v>482</v>
      </c>
      <c r="N681" s="779"/>
      <c r="O681" s="809" t="s">
        <v>509</v>
      </c>
      <c r="P681" s="809" t="s">
        <v>512</v>
      </c>
      <c r="Q681" s="809" t="s">
        <v>521</v>
      </c>
      <c r="R681" s="809" t="s">
        <v>537</v>
      </c>
      <c r="S681" s="809" t="s">
        <v>547</v>
      </c>
      <c r="T681" s="809" t="s">
        <v>560</v>
      </c>
      <c r="U681" s="809" t="s">
        <v>571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466.8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810</v>
      </c>
      <c r="E683" s="46">
        <f>IFERROR(Y108*1,"0")+IFERROR(Y109*1,"0")+IFERROR(Y110*1,"0")+IFERROR(Y114*1,"0")+IFERROR(Y115*1,"0")+IFERROR(Y116*1,"0")+IFERROR(Y117*1,"0")+IFERROR(Y118*1,"0")+IFERROR(Y119*1,"0")</f>
        <v>804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1038.9000000000001</v>
      </c>
      <c r="G683" s="46">
        <f>IFERROR(Y155*1,"0")+IFERROR(Y156*1,"0")+IFERROR(Y157*1,"0")+IFERROR(Y161*1,"0")+IFERROR(Y162*1,"0")+IFERROR(Y166*1,"0")+IFERROR(Y167*1,"0")+IFERROR(Y168*1,"0")</f>
        <v>113.6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71.400000000000006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867.6</v>
      </c>
      <c r="K683" s="46">
        <f>IFERROR(Y252*1,"0")+IFERROR(Y253*1,"0")+IFERROR(Y254*1,"0")+IFERROR(Y255*1,"0")+IFERROR(Y256*1,"0")+IFERROR(Y257*1,"0")+IFERROR(Y258*1,"0")+IFERROR(Y259*1,"0")</f>
        <v>4</v>
      </c>
      <c r="L683" s="46">
        <f>IFERROR(Y264*1,"0")+IFERROR(Y265*1,"0")+IFERROR(Y266*1,"0")+IFERROR(Y267*1,"0")+IFERROR(Y268*1,"0")+IFERROR(Y269*1,"0")+IFERROR(Y270*1,"0")+IFERROR(Y271*1,"0")+IFERROR(Y272*1,"0")+IFERROR(Y276*1,"0")</f>
        <v>221.2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201.6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281.40000000000003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145.79999999999998</v>
      </c>
      <c r="V683" s="46">
        <f>IFERROR(Y406*1,"0")+IFERROR(Y410*1,"0")+IFERROR(Y411*1,"0")+IFERROR(Y412*1,"0")</f>
        <v>612.6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6315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115.80000000000001</v>
      </c>
      <c r="Z683" s="46">
        <f>IFERROR(Y519*1,"0")+IFERROR(Y523*1,"0")+IFERROR(Y524*1,"0")+IFERROR(Y525*1,"0")+IFERROR(Y526*1,"0")+IFERROR(Y527*1,"0")+IFERROR(Y528*1,"0")+IFERROR(Y529*1,"0")+IFERROR(Y533*1,"0")+IFERROR(Y537*1,"0")</f>
        <v>17.700000000000003</v>
      </c>
      <c r="AA683" s="46">
        <f>IFERROR(Y542*1,"0")+IFERROR(Y543*1,"0")+IFERROR(Y544*1,"0")+IFERROR(Y545*1,"0")</f>
        <v>0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381.12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429.59999999999997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200,00"/>
        <filter val="1 500,00"/>
        <filter val="1,00"/>
        <filter val="1,50"/>
        <filter val="1,67"/>
        <filter val="1,80"/>
        <filter val="10,00"/>
        <filter val="100,00"/>
        <filter val="109,52"/>
        <filter val="11,67"/>
        <filter val="112,00"/>
        <filter val="12 810,40"/>
        <filter val="13 488,45"/>
        <filter val="130,00"/>
        <filter val="133,33"/>
        <filter val="14 063,45"/>
        <filter val="14,00"/>
        <filter val="15,00"/>
        <filter val="16,39"/>
        <filter val="18,94"/>
        <filter val="197,62"/>
        <filter val="2 193,92"/>
        <filter val="2 600,00"/>
        <filter val="20,00"/>
        <filter val="200,00"/>
        <filter val="220,00"/>
        <filter val="225,00"/>
        <filter val="23"/>
        <filter val="230,00"/>
        <filter val="240,00"/>
        <filter val="255,00"/>
        <filter val="270,00"/>
        <filter val="28,00"/>
        <filter val="280,00"/>
        <filter val="283,33"/>
        <filter val="3,00"/>
        <filter val="30,00"/>
        <filter val="31,50"/>
        <filter val="315,00"/>
        <filter val="32,00"/>
        <filter val="320,00"/>
        <filter val="328,16"/>
        <filter val="33,33"/>
        <filter val="350,00"/>
        <filter val="39,60"/>
        <filter val="4 800,00"/>
        <filter val="4,00"/>
        <filter val="40,00"/>
        <filter val="400,00"/>
        <filter val="41,90"/>
        <filter val="42,00"/>
        <filter val="43,56"/>
        <filter val="450,00"/>
        <filter val="460,00"/>
        <filter val="50,00"/>
        <filter val="51,28"/>
        <filter val="52,50"/>
        <filter val="52,68"/>
        <filter val="53,33"/>
        <filter val="595,00"/>
        <filter val="6,67"/>
        <filter val="60,00"/>
        <filter val="70,00"/>
        <filter val="74,07"/>
        <filter val="775,00"/>
        <filter val="8,33"/>
        <filter val="80,00"/>
        <filter val="80,37"/>
        <filter val="800,00"/>
        <filter val="83,33"/>
        <filter val="860,00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