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AC576C3-9D51-49A8-A43B-3448EA3C219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X659" i="1"/>
  <c r="BO658" i="1"/>
  <c r="BM658" i="1"/>
  <c r="Y658" i="1"/>
  <c r="Y660" i="1" s="1"/>
  <c r="X656" i="1"/>
  <c r="X655" i="1"/>
  <c r="BO654" i="1"/>
  <c r="BM654" i="1"/>
  <c r="Y654" i="1"/>
  <c r="X652" i="1"/>
  <c r="X651" i="1"/>
  <c r="BO650" i="1"/>
  <c r="BM650" i="1"/>
  <c r="Y650" i="1"/>
  <c r="X648" i="1"/>
  <c r="X647" i="1"/>
  <c r="BO646" i="1"/>
  <c r="BM646" i="1"/>
  <c r="Y646" i="1"/>
  <c r="BO645" i="1"/>
  <c r="BM645" i="1"/>
  <c r="Y645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X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P601" i="1" s="1"/>
  <c r="BO600" i="1"/>
  <c r="BM600" i="1"/>
  <c r="Y600" i="1"/>
  <c r="BP600" i="1" s="1"/>
  <c r="BO599" i="1"/>
  <c r="BM599" i="1"/>
  <c r="Y599" i="1"/>
  <c r="X595" i="1"/>
  <c r="X594" i="1"/>
  <c r="BO593" i="1"/>
  <c r="BM593" i="1"/>
  <c r="Y593" i="1"/>
  <c r="BO592" i="1"/>
  <c r="BM592" i="1"/>
  <c r="Y592" i="1"/>
  <c r="P592" i="1"/>
  <c r="X590" i="1"/>
  <c r="X589" i="1"/>
  <c r="BO588" i="1"/>
  <c r="BM588" i="1"/>
  <c r="Y588" i="1"/>
  <c r="P588" i="1"/>
  <c r="BO587" i="1"/>
  <c r="BM587" i="1"/>
  <c r="Y587" i="1"/>
  <c r="BP587" i="1" s="1"/>
  <c r="P587" i="1"/>
  <c r="BO586" i="1"/>
  <c r="BM586" i="1"/>
  <c r="Y586" i="1"/>
  <c r="P586" i="1"/>
  <c r="X584" i="1"/>
  <c r="X583" i="1"/>
  <c r="BP582" i="1"/>
  <c r="BO582" i="1"/>
  <c r="BN582" i="1"/>
  <c r="BM582" i="1"/>
  <c r="Z582" i="1"/>
  <c r="Y582" i="1"/>
  <c r="P582" i="1"/>
  <c r="BO581" i="1"/>
  <c r="BM581" i="1"/>
  <c r="Y581" i="1"/>
  <c r="BP581" i="1" s="1"/>
  <c r="P581" i="1"/>
  <c r="BO580" i="1"/>
  <c r="BM580" i="1"/>
  <c r="Y580" i="1"/>
  <c r="P580" i="1"/>
  <c r="BO579" i="1"/>
  <c r="BM579" i="1"/>
  <c r="Y579" i="1"/>
  <c r="BP579" i="1" s="1"/>
  <c r="P579" i="1"/>
  <c r="BO578" i="1"/>
  <c r="BM578" i="1"/>
  <c r="Y578" i="1"/>
  <c r="P578" i="1"/>
  <c r="BO577" i="1"/>
  <c r="BM577" i="1"/>
  <c r="Y577" i="1"/>
  <c r="BP577" i="1" s="1"/>
  <c r="P577" i="1"/>
  <c r="BO576" i="1"/>
  <c r="BM576" i="1"/>
  <c r="Y576" i="1"/>
  <c r="BP576" i="1" s="1"/>
  <c r="P576" i="1"/>
  <c r="BO575" i="1"/>
  <c r="BM575" i="1"/>
  <c r="Y575" i="1"/>
  <c r="P575" i="1"/>
  <c r="BO574" i="1"/>
  <c r="BM574" i="1"/>
  <c r="Y574" i="1"/>
  <c r="Y584" i="1" s="1"/>
  <c r="P574" i="1"/>
  <c r="X572" i="1"/>
  <c r="X571" i="1"/>
  <c r="BO570" i="1"/>
  <c r="BM570" i="1"/>
  <c r="Y570" i="1"/>
  <c r="BP570" i="1" s="1"/>
  <c r="P570" i="1"/>
  <c r="BP569" i="1"/>
  <c r="BO569" i="1"/>
  <c r="BN569" i="1"/>
  <c r="BM569" i="1"/>
  <c r="Z569" i="1"/>
  <c r="Y569" i="1"/>
  <c r="P569" i="1"/>
  <c r="BO568" i="1"/>
  <c r="BM568" i="1"/>
  <c r="Y568" i="1"/>
  <c r="P568" i="1"/>
  <c r="X566" i="1"/>
  <c r="X565" i="1"/>
  <c r="BO564" i="1"/>
  <c r="BM564" i="1"/>
  <c r="Y564" i="1"/>
  <c r="BP564" i="1" s="1"/>
  <c r="P564" i="1"/>
  <c r="BO563" i="1"/>
  <c r="BM563" i="1"/>
  <c r="Y563" i="1"/>
  <c r="P563" i="1"/>
  <c r="BO562" i="1"/>
  <c r="BM562" i="1"/>
  <c r="Y562" i="1"/>
  <c r="BP562" i="1" s="1"/>
  <c r="P562" i="1"/>
  <c r="BO561" i="1"/>
  <c r="BM561" i="1"/>
  <c r="Y561" i="1"/>
  <c r="P561" i="1"/>
  <c r="BO560" i="1"/>
  <c r="BM560" i="1"/>
  <c r="Y560" i="1"/>
  <c r="BP560" i="1" s="1"/>
  <c r="P560" i="1"/>
  <c r="BO559" i="1"/>
  <c r="BM559" i="1"/>
  <c r="Y559" i="1"/>
  <c r="P559" i="1"/>
  <c r="BO558" i="1"/>
  <c r="BM558" i="1"/>
  <c r="Y558" i="1"/>
  <c r="BP558" i="1" s="1"/>
  <c r="P558" i="1"/>
  <c r="BP557" i="1"/>
  <c r="BO557" i="1"/>
  <c r="BN557" i="1"/>
  <c r="BM557" i="1"/>
  <c r="Z557" i="1"/>
  <c r="Y557" i="1"/>
  <c r="P557" i="1"/>
  <c r="BO556" i="1"/>
  <c r="BM556" i="1"/>
  <c r="Y556" i="1"/>
  <c r="BP556" i="1" s="1"/>
  <c r="P556" i="1"/>
  <c r="BO555" i="1"/>
  <c r="BM555" i="1"/>
  <c r="Y555" i="1"/>
  <c r="P555" i="1"/>
  <c r="BO554" i="1"/>
  <c r="BM554" i="1"/>
  <c r="Y554" i="1"/>
  <c r="P554" i="1"/>
  <c r="X550" i="1"/>
  <c r="X549" i="1"/>
  <c r="BO548" i="1"/>
  <c r="BM548" i="1"/>
  <c r="Y548" i="1"/>
  <c r="AB671" i="1" s="1"/>
  <c r="P548" i="1"/>
  <c r="X545" i="1"/>
  <c r="X544" i="1"/>
  <c r="BO543" i="1"/>
  <c r="BM543" i="1"/>
  <c r="Y543" i="1"/>
  <c r="BP543" i="1" s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X537" i="1"/>
  <c r="X536" i="1"/>
  <c r="BO535" i="1"/>
  <c r="BM535" i="1"/>
  <c r="Y535" i="1"/>
  <c r="P535" i="1"/>
  <c r="X533" i="1"/>
  <c r="X532" i="1"/>
  <c r="BO531" i="1"/>
  <c r="BM531" i="1"/>
  <c r="Y531" i="1"/>
  <c r="P531" i="1"/>
  <c r="X529" i="1"/>
  <c r="X528" i="1"/>
  <c r="BP527" i="1"/>
  <c r="BO527" i="1"/>
  <c r="BN527" i="1"/>
  <c r="BM527" i="1"/>
  <c r="Z527" i="1"/>
  <c r="Y527" i="1"/>
  <c r="P527" i="1"/>
  <c r="BO526" i="1"/>
  <c r="BM526" i="1"/>
  <c r="Y526" i="1"/>
  <c r="BP526" i="1" s="1"/>
  <c r="P526" i="1"/>
  <c r="BO525" i="1"/>
  <c r="BM525" i="1"/>
  <c r="Y525" i="1"/>
  <c r="BO524" i="1"/>
  <c r="BM524" i="1"/>
  <c r="Y524" i="1"/>
  <c r="P524" i="1"/>
  <c r="BO523" i="1"/>
  <c r="BM523" i="1"/>
  <c r="Y523" i="1"/>
  <c r="Y528" i="1" s="1"/>
  <c r="P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P521" i="1"/>
  <c r="X519" i="1"/>
  <c r="Y518" i="1"/>
  <c r="X518" i="1"/>
  <c r="BP517" i="1"/>
  <c r="BO517" i="1"/>
  <c r="BN517" i="1"/>
  <c r="BM517" i="1"/>
  <c r="Z517" i="1"/>
  <c r="Z518" i="1" s="1"/>
  <c r="Y517" i="1"/>
  <c r="P517" i="1"/>
  <c r="X514" i="1"/>
  <c r="X513" i="1"/>
  <c r="BO512" i="1"/>
  <c r="BM512" i="1"/>
  <c r="Y512" i="1"/>
  <c r="P512" i="1"/>
  <c r="BO511" i="1"/>
  <c r="BM511" i="1"/>
  <c r="Y511" i="1"/>
  <c r="Y513" i="1" s="1"/>
  <c r="P511" i="1"/>
  <c r="X509" i="1"/>
  <c r="X508" i="1"/>
  <c r="BO507" i="1"/>
  <c r="BM507" i="1"/>
  <c r="Y507" i="1"/>
  <c r="P507" i="1"/>
  <c r="BO506" i="1"/>
  <c r="BM506" i="1"/>
  <c r="Y506" i="1"/>
  <c r="P506" i="1"/>
  <c r="X504" i="1"/>
  <c r="X503" i="1"/>
  <c r="BO502" i="1"/>
  <c r="BM502" i="1"/>
  <c r="Y502" i="1"/>
  <c r="P502" i="1"/>
  <c r="BO501" i="1"/>
  <c r="BM501" i="1"/>
  <c r="Y501" i="1"/>
  <c r="BP501" i="1" s="1"/>
  <c r="BO500" i="1"/>
  <c r="BM500" i="1"/>
  <c r="Y500" i="1"/>
  <c r="BP500" i="1" s="1"/>
  <c r="P500" i="1"/>
  <c r="BO499" i="1"/>
  <c r="BM499" i="1"/>
  <c r="Y499" i="1"/>
  <c r="P499" i="1"/>
  <c r="BO498" i="1"/>
  <c r="BM498" i="1"/>
  <c r="Y498" i="1"/>
  <c r="BP498" i="1" s="1"/>
  <c r="P498" i="1"/>
  <c r="BO497" i="1"/>
  <c r="BM497" i="1"/>
  <c r="Y497" i="1"/>
  <c r="P497" i="1"/>
  <c r="BO496" i="1"/>
  <c r="BM496" i="1"/>
  <c r="Y496" i="1"/>
  <c r="BP496" i="1" s="1"/>
  <c r="BO495" i="1"/>
  <c r="BM495" i="1"/>
  <c r="Y495" i="1"/>
  <c r="BP495" i="1" s="1"/>
  <c r="P495" i="1"/>
  <c r="BO494" i="1"/>
  <c r="BM494" i="1"/>
  <c r="Y494" i="1"/>
  <c r="P494" i="1"/>
  <c r="BO493" i="1"/>
  <c r="BM493" i="1"/>
  <c r="Y493" i="1"/>
  <c r="BP493" i="1" s="1"/>
  <c r="P493" i="1"/>
  <c r="BO492" i="1"/>
  <c r="BM492" i="1"/>
  <c r="Y492" i="1"/>
  <c r="BO491" i="1"/>
  <c r="BM491" i="1"/>
  <c r="Y491" i="1"/>
  <c r="P491" i="1"/>
  <c r="BO490" i="1"/>
  <c r="BM490" i="1"/>
  <c r="Y490" i="1"/>
  <c r="BP490" i="1" s="1"/>
  <c r="P490" i="1"/>
  <c r="BO489" i="1"/>
  <c r="BM489" i="1"/>
  <c r="Y489" i="1"/>
  <c r="P489" i="1"/>
  <c r="BO488" i="1"/>
  <c r="BM488" i="1"/>
  <c r="Y488" i="1"/>
  <c r="BP488" i="1" s="1"/>
  <c r="P488" i="1"/>
  <c r="BO487" i="1"/>
  <c r="BM487" i="1"/>
  <c r="Y487" i="1"/>
  <c r="BO486" i="1"/>
  <c r="BM486" i="1"/>
  <c r="Y486" i="1"/>
  <c r="P486" i="1"/>
  <c r="BO485" i="1"/>
  <c r="BM485" i="1"/>
  <c r="Y485" i="1"/>
  <c r="BP485" i="1" s="1"/>
  <c r="P485" i="1"/>
  <c r="BO484" i="1"/>
  <c r="BM484" i="1"/>
  <c r="Y484" i="1"/>
  <c r="P484" i="1"/>
  <c r="BO483" i="1"/>
  <c r="BM483" i="1"/>
  <c r="Y483" i="1"/>
  <c r="BP483" i="1" s="1"/>
  <c r="BO482" i="1"/>
  <c r="BM482" i="1"/>
  <c r="Y482" i="1"/>
  <c r="BP482" i="1" s="1"/>
  <c r="P482" i="1"/>
  <c r="BO481" i="1"/>
  <c r="BM481" i="1"/>
  <c r="Y481" i="1"/>
  <c r="BO480" i="1"/>
  <c r="BM480" i="1"/>
  <c r="Y480" i="1"/>
  <c r="P480" i="1"/>
  <c r="BO479" i="1"/>
  <c r="BM479" i="1"/>
  <c r="Y479" i="1"/>
  <c r="P479" i="1"/>
  <c r="X477" i="1"/>
  <c r="X476" i="1"/>
  <c r="BO475" i="1"/>
  <c r="BM475" i="1"/>
  <c r="Y475" i="1"/>
  <c r="P475" i="1"/>
  <c r="X471" i="1"/>
  <c r="X470" i="1"/>
  <c r="BO469" i="1"/>
  <c r="BM469" i="1"/>
  <c r="Y469" i="1"/>
  <c r="Y471" i="1" s="1"/>
  <c r="X467" i="1"/>
  <c r="X466" i="1"/>
  <c r="BO465" i="1"/>
  <c r="BM465" i="1"/>
  <c r="Y465" i="1"/>
  <c r="P465" i="1"/>
  <c r="BO464" i="1"/>
  <c r="BM464" i="1"/>
  <c r="Y464" i="1"/>
  <c r="BP464" i="1" s="1"/>
  <c r="P464" i="1"/>
  <c r="BO463" i="1"/>
  <c r="BM463" i="1"/>
  <c r="Y463" i="1"/>
  <c r="P463" i="1"/>
  <c r="BO462" i="1"/>
  <c r="BM462" i="1"/>
  <c r="Y462" i="1"/>
  <c r="BP462" i="1" s="1"/>
  <c r="BO461" i="1"/>
  <c r="BM461" i="1"/>
  <c r="Y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Y458" i="1" s="1"/>
  <c r="P456" i="1"/>
  <c r="X454" i="1"/>
  <c r="X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O435" i="1"/>
  <c r="BM435" i="1"/>
  <c r="Y435" i="1"/>
  <c r="X433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BP426" i="1" s="1"/>
  <c r="P426" i="1"/>
  <c r="BO425" i="1"/>
  <c r="BM425" i="1"/>
  <c r="Y425" i="1"/>
  <c r="BP425" i="1" s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BP421" i="1" s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BP418" i="1" s="1"/>
  <c r="P418" i="1"/>
  <c r="BO417" i="1"/>
  <c r="BM417" i="1"/>
  <c r="Y417" i="1"/>
  <c r="BP417" i="1" s="1"/>
  <c r="P417" i="1"/>
  <c r="BO416" i="1"/>
  <c r="BM416" i="1"/>
  <c r="Y416" i="1"/>
  <c r="P416" i="1"/>
  <c r="X412" i="1"/>
  <c r="X411" i="1"/>
  <c r="BO410" i="1"/>
  <c r="BM410" i="1"/>
  <c r="Y410" i="1"/>
  <c r="BP410" i="1" s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BP399" i="1" s="1"/>
  <c r="P399" i="1"/>
  <c r="BO398" i="1"/>
  <c r="BM398" i="1"/>
  <c r="Y398" i="1"/>
  <c r="BP398" i="1" s="1"/>
  <c r="P398" i="1"/>
  <c r="BO397" i="1"/>
  <c r="BM397" i="1"/>
  <c r="Y397" i="1"/>
  <c r="Y401" i="1" s="1"/>
  <c r="P397" i="1"/>
  <c r="X395" i="1"/>
  <c r="X394" i="1"/>
  <c r="BO393" i="1"/>
  <c r="BM393" i="1"/>
  <c r="Y393" i="1"/>
  <c r="BP393" i="1" s="1"/>
  <c r="P393" i="1"/>
  <c r="BO392" i="1"/>
  <c r="BM392" i="1"/>
  <c r="Y392" i="1"/>
  <c r="BP392" i="1" s="1"/>
  <c r="P392" i="1"/>
  <c r="BO391" i="1"/>
  <c r="BM391" i="1"/>
  <c r="Y391" i="1"/>
  <c r="BP391" i="1" s="1"/>
  <c r="BO390" i="1"/>
  <c r="BM390" i="1"/>
  <c r="Y390" i="1"/>
  <c r="X388" i="1"/>
  <c r="X387" i="1"/>
  <c r="BO386" i="1"/>
  <c r="BM386" i="1"/>
  <c r="Y386" i="1"/>
  <c r="BP386" i="1" s="1"/>
  <c r="P386" i="1"/>
  <c r="BO385" i="1"/>
  <c r="BM385" i="1"/>
  <c r="Y385" i="1"/>
  <c r="Y387" i="1" s="1"/>
  <c r="P385" i="1"/>
  <c r="BP384" i="1"/>
  <c r="BO384" i="1"/>
  <c r="BN384" i="1"/>
  <c r="BM384" i="1"/>
  <c r="Z384" i="1"/>
  <c r="Y384" i="1"/>
  <c r="P384" i="1"/>
  <c r="X382" i="1"/>
  <c r="X381" i="1"/>
  <c r="BO380" i="1"/>
  <c r="BM380" i="1"/>
  <c r="Y380" i="1"/>
  <c r="BP380" i="1" s="1"/>
  <c r="P380" i="1"/>
  <c r="BO379" i="1"/>
  <c r="BM379" i="1"/>
  <c r="Y379" i="1"/>
  <c r="BP379" i="1" s="1"/>
  <c r="P379" i="1"/>
  <c r="BO378" i="1"/>
  <c r="BM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BP376" i="1" s="1"/>
  <c r="P376" i="1"/>
  <c r="BO375" i="1"/>
  <c r="BM375" i="1"/>
  <c r="Y375" i="1"/>
  <c r="Y381" i="1" s="1"/>
  <c r="P375" i="1"/>
  <c r="X373" i="1"/>
  <c r="X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BP364" i="1" s="1"/>
  <c r="P364" i="1"/>
  <c r="BO363" i="1"/>
  <c r="BM363" i="1"/>
  <c r="Y363" i="1"/>
  <c r="BP363" i="1" s="1"/>
  <c r="P363" i="1"/>
  <c r="BO362" i="1"/>
  <c r="BM362" i="1"/>
  <c r="Y362" i="1"/>
  <c r="BP362" i="1" s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O358" i="1"/>
  <c r="BM358" i="1"/>
  <c r="Y358" i="1"/>
  <c r="BP358" i="1" s="1"/>
  <c r="P358" i="1"/>
  <c r="BO357" i="1"/>
  <c r="BM357" i="1"/>
  <c r="Y357" i="1"/>
  <c r="BP357" i="1" s="1"/>
  <c r="P357" i="1"/>
  <c r="BO356" i="1"/>
  <c r="BM356" i="1"/>
  <c r="Y356" i="1"/>
  <c r="BP356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BP347" i="1" s="1"/>
  <c r="P347" i="1"/>
  <c r="BO346" i="1"/>
  <c r="BM346" i="1"/>
  <c r="Y346" i="1"/>
  <c r="Y348" i="1" s="1"/>
  <c r="P346" i="1"/>
  <c r="X344" i="1"/>
  <c r="X343" i="1"/>
  <c r="BO342" i="1"/>
  <c r="BM342" i="1"/>
  <c r="Y342" i="1"/>
  <c r="T671" i="1" s="1"/>
  <c r="P342" i="1"/>
  <c r="X339" i="1"/>
  <c r="X338" i="1"/>
  <c r="BO337" i="1"/>
  <c r="BM337" i="1"/>
  <c r="Y337" i="1"/>
  <c r="Y339" i="1" s="1"/>
  <c r="P337" i="1"/>
  <c r="BP336" i="1"/>
  <c r="BO336" i="1"/>
  <c r="BN336" i="1"/>
  <c r="BM336" i="1"/>
  <c r="Z336" i="1"/>
  <c r="Y336" i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1" i="1" s="1"/>
  <c r="P315" i="1"/>
  <c r="X312" i="1"/>
  <c r="X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BP307" i="1" s="1"/>
  <c r="P307" i="1"/>
  <c r="BO306" i="1"/>
  <c r="BM306" i="1"/>
  <c r="Y306" i="1"/>
  <c r="BP306" i="1" s="1"/>
  <c r="P306" i="1"/>
  <c r="BO305" i="1"/>
  <c r="BM305" i="1"/>
  <c r="Y305" i="1"/>
  <c r="Q671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O671" i="1" s="1"/>
  <c r="P293" i="1"/>
  <c r="X290" i="1"/>
  <c r="X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X225" i="1"/>
  <c r="X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Y213" i="1" s="1"/>
  <c r="P211" i="1"/>
  <c r="X209" i="1"/>
  <c r="X208" i="1"/>
  <c r="BO207" i="1"/>
  <c r="BM207" i="1"/>
  <c r="Y207" i="1"/>
  <c r="P207" i="1"/>
  <c r="BO206" i="1"/>
  <c r="BM206" i="1"/>
  <c r="Y206" i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Y202" i="1" s="1"/>
  <c r="P194" i="1"/>
  <c r="X192" i="1"/>
  <c r="X191" i="1"/>
  <c r="BO190" i="1"/>
  <c r="BM190" i="1"/>
  <c r="Y190" i="1"/>
  <c r="I671" i="1" s="1"/>
  <c r="P190" i="1"/>
  <c r="X186" i="1"/>
  <c r="X185" i="1"/>
  <c r="BO184" i="1"/>
  <c r="BM184" i="1"/>
  <c r="Y184" i="1"/>
  <c r="Y186" i="1" s="1"/>
  <c r="P184" i="1"/>
  <c r="BP183" i="1"/>
  <c r="BO183" i="1"/>
  <c r="BN183" i="1"/>
  <c r="BM183" i="1"/>
  <c r="Z183" i="1"/>
  <c r="Y183" i="1"/>
  <c r="P183" i="1"/>
  <c r="X181" i="1"/>
  <c r="X180" i="1"/>
  <c r="BO179" i="1"/>
  <c r="BM179" i="1"/>
  <c r="Y179" i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7" i="1" s="1"/>
  <c r="P165" i="1"/>
  <c r="X163" i="1"/>
  <c r="X162" i="1"/>
  <c r="BO161" i="1"/>
  <c r="BM161" i="1"/>
  <c r="Y161" i="1"/>
  <c r="P161" i="1"/>
  <c r="BO160" i="1"/>
  <c r="BM160" i="1"/>
  <c r="Y160" i="1"/>
  <c r="P160" i="1"/>
  <c r="X158" i="1"/>
  <c r="X157" i="1"/>
  <c r="BO156" i="1"/>
  <c r="BM156" i="1"/>
  <c r="Y156" i="1"/>
  <c r="BP156" i="1" s="1"/>
  <c r="P156" i="1"/>
  <c r="BO155" i="1"/>
  <c r="BM155" i="1"/>
  <c r="Y155" i="1"/>
  <c r="P155" i="1"/>
  <c r="X152" i="1"/>
  <c r="X151" i="1"/>
  <c r="BO150" i="1"/>
  <c r="BM150" i="1"/>
  <c r="Y150" i="1"/>
  <c r="P150" i="1"/>
  <c r="BO149" i="1"/>
  <c r="BM149" i="1"/>
  <c r="Y149" i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O143" i="1"/>
  <c r="BM143" i="1"/>
  <c r="Y143" i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P140" i="1"/>
  <c r="BO139" i="1"/>
  <c r="BM139" i="1"/>
  <c r="Y139" i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O133" i="1"/>
  <c r="BM133" i="1"/>
  <c r="Y133" i="1"/>
  <c r="P133" i="1"/>
  <c r="BO132" i="1"/>
  <c r="BM132" i="1"/>
  <c r="Y132" i="1"/>
  <c r="Y136" i="1" s="1"/>
  <c r="P132" i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P124" i="1"/>
  <c r="X121" i="1"/>
  <c r="X120" i="1"/>
  <c r="BO119" i="1"/>
  <c r="BM119" i="1"/>
  <c r="Y119" i="1"/>
  <c r="BO118" i="1"/>
  <c r="BM118" i="1"/>
  <c r="Y118" i="1"/>
  <c r="P118" i="1"/>
  <c r="BO117" i="1"/>
  <c r="BM117" i="1"/>
  <c r="Y117" i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9" i="1"/>
  <c r="X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O86" i="1"/>
  <c r="BM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X74" i="1"/>
  <c r="X73" i="1"/>
  <c r="BO72" i="1"/>
  <c r="BM72" i="1"/>
  <c r="Y72" i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D671" i="1" s="1"/>
  <c r="P64" i="1"/>
  <c r="X61" i="1"/>
  <c r="X60" i="1"/>
  <c r="BO59" i="1"/>
  <c r="BM59" i="1"/>
  <c r="Y59" i="1"/>
  <c r="P59" i="1"/>
  <c r="BO58" i="1"/>
  <c r="BM58" i="1"/>
  <c r="Y58" i="1"/>
  <c r="Y60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C671" i="1" s="1"/>
  <c r="P49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X665" i="1" s="1"/>
  <c r="BO22" i="1"/>
  <c r="BM22" i="1"/>
  <c r="X662" i="1" s="1"/>
  <c r="Y22" i="1"/>
  <c r="P22" i="1"/>
  <c r="H10" i="1"/>
  <c r="A9" i="1"/>
  <c r="A10" i="1" s="1"/>
  <c r="D7" i="1"/>
  <c r="Q6" i="1"/>
  <c r="P2" i="1"/>
  <c r="BP423" i="1" l="1"/>
  <c r="BN423" i="1"/>
  <c r="Z423" i="1"/>
  <c r="BP465" i="1"/>
  <c r="BN465" i="1"/>
  <c r="Z465" i="1"/>
  <c r="BP481" i="1"/>
  <c r="BN481" i="1"/>
  <c r="Z481" i="1"/>
  <c r="BP489" i="1"/>
  <c r="BN489" i="1"/>
  <c r="Z489" i="1"/>
  <c r="BP497" i="1"/>
  <c r="BN497" i="1"/>
  <c r="Z497" i="1"/>
  <c r="BP542" i="1"/>
  <c r="BN542" i="1"/>
  <c r="Z542" i="1"/>
  <c r="BP578" i="1"/>
  <c r="BN578" i="1"/>
  <c r="Z578" i="1"/>
  <c r="Y614" i="1"/>
  <c r="Y613" i="1"/>
  <c r="BP609" i="1"/>
  <c r="BN609" i="1"/>
  <c r="Z609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B671" i="1"/>
  <c r="X663" i="1"/>
  <c r="X664" i="1" s="1"/>
  <c r="X661" i="1"/>
  <c r="Y37" i="1"/>
  <c r="Z65" i="1"/>
  <c r="BN65" i="1"/>
  <c r="Z67" i="1"/>
  <c r="BN67" i="1"/>
  <c r="Z70" i="1"/>
  <c r="BN70" i="1"/>
  <c r="Z84" i="1"/>
  <c r="BN84" i="1"/>
  <c r="Z94" i="1"/>
  <c r="BN94" i="1"/>
  <c r="Z115" i="1"/>
  <c r="BN115" i="1"/>
  <c r="Z127" i="1"/>
  <c r="BN127" i="1"/>
  <c r="Z141" i="1"/>
  <c r="BN141" i="1"/>
  <c r="Z156" i="1"/>
  <c r="BN156" i="1"/>
  <c r="Z177" i="1"/>
  <c r="BN177" i="1"/>
  <c r="Z197" i="1"/>
  <c r="BN197" i="1"/>
  <c r="Z212" i="1"/>
  <c r="BN212" i="1"/>
  <c r="Z222" i="1"/>
  <c r="BN222" i="1"/>
  <c r="Z234" i="1"/>
  <c r="BN234" i="1"/>
  <c r="Z251" i="1"/>
  <c r="BN251" i="1"/>
  <c r="Z262" i="1"/>
  <c r="BN262" i="1"/>
  <c r="Z270" i="1"/>
  <c r="BN270" i="1"/>
  <c r="Z285" i="1"/>
  <c r="BN285" i="1"/>
  <c r="Z308" i="1"/>
  <c r="BN308" i="1"/>
  <c r="Z351" i="1"/>
  <c r="Z352" i="1" s="1"/>
  <c r="BN351" i="1"/>
  <c r="BP351" i="1"/>
  <c r="Y352" i="1"/>
  <c r="Z356" i="1"/>
  <c r="BN356" i="1"/>
  <c r="Z364" i="1"/>
  <c r="BN364" i="1"/>
  <c r="Y372" i="1"/>
  <c r="Z378" i="1"/>
  <c r="BN378" i="1"/>
  <c r="Y395" i="1"/>
  <c r="Z392" i="1"/>
  <c r="BN392" i="1"/>
  <c r="BP409" i="1"/>
  <c r="BN409" i="1"/>
  <c r="Z409" i="1"/>
  <c r="BP449" i="1"/>
  <c r="BN449" i="1"/>
  <c r="Z449" i="1"/>
  <c r="BP480" i="1"/>
  <c r="BN480" i="1"/>
  <c r="Z480" i="1"/>
  <c r="BP484" i="1"/>
  <c r="BN484" i="1"/>
  <c r="Z484" i="1"/>
  <c r="BP494" i="1"/>
  <c r="BN494" i="1"/>
  <c r="Z494" i="1"/>
  <c r="BP506" i="1"/>
  <c r="BN506" i="1"/>
  <c r="Z506" i="1"/>
  <c r="BP561" i="1"/>
  <c r="BN561" i="1"/>
  <c r="Z561" i="1"/>
  <c r="BP588" i="1"/>
  <c r="BN588" i="1"/>
  <c r="Z588" i="1"/>
  <c r="BP610" i="1"/>
  <c r="BN610" i="1"/>
  <c r="Z610" i="1"/>
  <c r="BP612" i="1"/>
  <c r="BN612" i="1"/>
  <c r="Z612" i="1"/>
  <c r="Y635" i="1"/>
  <c r="Y634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428" i="1"/>
  <c r="Y509" i="1"/>
  <c r="Z31" i="1"/>
  <c r="BN31" i="1"/>
  <c r="Z32" i="1"/>
  <c r="BN32" i="1"/>
  <c r="Z50" i="1"/>
  <c r="BN50" i="1"/>
  <c r="Z54" i="1"/>
  <c r="BN54" i="1"/>
  <c r="BP72" i="1"/>
  <c r="BN72" i="1"/>
  <c r="Z72" i="1"/>
  <c r="BP86" i="1"/>
  <c r="BN86" i="1"/>
  <c r="Z86" i="1"/>
  <c r="BP96" i="1"/>
  <c r="BN96" i="1"/>
  <c r="Z96" i="1"/>
  <c r="BP117" i="1"/>
  <c r="BN117" i="1"/>
  <c r="Z117" i="1"/>
  <c r="BP133" i="1"/>
  <c r="BN133" i="1"/>
  <c r="Z133" i="1"/>
  <c r="BP143" i="1"/>
  <c r="BN143" i="1"/>
  <c r="Z143" i="1"/>
  <c r="Y162" i="1"/>
  <c r="BP160" i="1"/>
  <c r="BN160" i="1"/>
  <c r="Z160" i="1"/>
  <c r="BP179" i="1"/>
  <c r="BN179" i="1"/>
  <c r="Z179" i="1"/>
  <c r="BP199" i="1"/>
  <c r="BN199" i="1"/>
  <c r="Z199" i="1"/>
  <c r="Y224" i="1"/>
  <c r="BP216" i="1"/>
  <c r="BN216" i="1"/>
  <c r="Z216" i="1"/>
  <c r="Y239" i="1"/>
  <c r="BP228" i="1"/>
  <c r="BN228" i="1"/>
  <c r="Z228" i="1"/>
  <c r="BP236" i="1"/>
  <c r="BN236" i="1"/>
  <c r="Z236" i="1"/>
  <c r="BP253" i="1"/>
  <c r="BN253" i="1"/>
  <c r="Z253" i="1"/>
  <c r="Y271" i="1"/>
  <c r="BP264" i="1"/>
  <c r="BN264" i="1"/>
  <c r="Z26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Z27" i="1"/>
  <c r="BN27" i="1"/>
  <c r="Z34" i="1"/>
  <c r="BN34" i="1"/>
  <c r="Z52" i="1"/>
  <c r="BN52" i="1"/>
  <c r="Z58" i="1"/>
  <c r="BN58" i="1"/>
  <c r="BP58" i="1"/>
  <c r="Y61" i="1"/>
  <c r="BP78" i="1"/>
  <c r="BN78" i="1"/>
  <c r="Z78" i="1"/>
  <c r="Y99" i="1"/>
  <c r="BP92" i="1"/>
  <c r="BN92" i="1"/>
  <c r="Z92" i="1"/>
  <c r="BP109" i="1"/>
  <c r="BN109" i="1"/>
  <c r="Z109" i="1"/>
  <c r="BP125" i="1"/>
  <c r="BN125" i="1"/>
  <c r="Z125" i="1"/>
  <c r="Y147" i="1"/>
  <c r="BP139" i="1"/>
  <c r="BN139" i="1"/>
  <c r="Z139" i="1"/>
  <c r="Y151" i="1"/>
  <c r="BP149" i="1"/>
  <c r="BN149" i="1"/>
  <c r="Z149" i="1"/>
  <c r="Y172" i="1"/>
  <c r="BP171" i="1"/>
  <c r="BN171" i="1"/>
  <c r="Z171" i="1"/>
  <c r="Z172" i="1" s="1"/>
  <c r="Y181" i="1"/>
  <c r="BP175" i="1"/>
  <c r="BN175" i="1"/>
  <c r="Z175" i="1"/>
  <c r="BP195" i="1"/>
  <c r="BN195" i="1"/>
  <c r="Z195" i="1"/>
  <c r="BP206" i="1"/>
  <c r="BN206" i="1"/>
  <c r="Z206" i="1"/>
  <c r="BP220" i="1"/>
  <c r="BN220" i="1"/>
  <c r="Z220" i="1"/>
  <c r="BP232" i="1"/>
  <c r="BN232" i="1"/>
  <c r="Z232" i="1"/>
  <c r="BP244" i="1"/>
  <c r="BN244" i="1"/>
  <c r="Z244" i="1"/>
  <c r="BP257" i="1"/>
  <c r="BN257" i="1"/>
  <c r="Z257" i="1"/>
  <c r="BP268" i="1"/>
  <c r="BN268" i="1"/>
  <c r="Z268" i="1"/>
  <c r="BP283" i="1"/>
  <c r="BN283" i="1"/>
  <c r="Z283" i="1"/>
  <c r="BP451" i="1"/>
  <c r="BN451" i="1"/>
  <c r="BP463" i="1"/>
  <c r="BN463" i="1"/>
  <c r="Z463" i="1"/>
  <c r="BP487" i="1"/>
  <c r="BN487" i="1"/>
  <c r="Z487" i="1"/>
  <c r="BP492" i="1"/>
  <c r="BN492" i="1"/>
  <c r="Z492" i="1"/>
  <c r="BP502" i="1"/>
  <c r="BN502" i="1"/>
  <c r="Z502" i="1"/>
  <c r="BP524" i="1"/>
  <c r="BN524" i="1"/>
  <c r="Z524" i="1"/>
  <c r="Y533" i="1"/>
  <c r="Y532" i="1"/>
  <c r="BP531" i="1"/>
  <c r="BN531" i="1"/>
  <c r="Z531" i="1"/>
  <c r="Z532" i="1" s="1"/>
  <c r="Y537" i="1"/>
  <c r="Y536" i="1"/>
  <c r="BP535" i="1"/>
  <c r="BN535" i="1"/>
  <c r="Z535" i="1"/>
  <c r="Z536" i="1" s="1"/>
  <c r="BP540" i="1"/>
  <c r="BN540" i="1"/>
  <c r="Z540" i="1"/>
  <c r="BP559" i="1"/>
  <c r="BN559" i="1"/>
  <c r="Z559" i="1"/>
  <c r="BP575" i="1"/>
  <c r="BN575" i="1"/>
  <c r="Z575" i="1"/>
  <c r="Y590" i="1"/>
  <c r="BP586" i="1"/>
  <c r="BN586" i="1"/>
  <c r="Z586" i="1"/>
  <c r="BP593" i="1"/>
  <c r="BN593" i="1"/>
  <c r="Z593" i="1"/>
  <c r="BP646" i="1"/>
  <c r="BN646" i="1"/>
  <c r="Z646" i="1"/>
  <c r="Y656" i="1"/>
  <c r="Y655" i="1"/>
  <c r="BP654" i="1"/>
  <c r="BN654" i="1"/>
  <c r="Z654" i="1"/>
  <c r="Z655" i="1" s="1"/>
  <c r="Y81" i="1"/>
  <c r="Y89" i="1"/>
  <c r="Y104" i="1"/>
  <c r="Y121" i="1"/>
  <c r="Y146" i="1"/>
  <c r="Y152" i="1"/>
  <c r="G671" i="1"/>
  <c r="Y163" i="1"/>
  <c r="Y180" i="1"/>
  <c r="Y185" i="1"/>
  <c r="Y209" i="1"/>
  <c r="Y225" i="1"/>
  <c r="Y247" i="1"/>
  <c r="K671" i="1"/>
  <c r="P671" i="1"/>
  <c r="Z306" i="1"/>
  <c r="BN306" i="1"/>
  <c r="Z310" i="1"/>
  <c r="BN310" i="1"/>
  <c r="Y338" i="1"/>
  <c r="Z347" i="1"/>
  <c r="BN347" i="1"/>
  <c r="Z358" i="1"/>
  <c r="BN358" i="1"/>
  <c r="Z362" i="1"/>
  <c r="BN362" i="1"/>
  <c r="Z368" i="1"/>
  <c r="BN368" i="1"/>
  <c r="BP368" i="1"/>
  <c r="Y373" i="1"/>
  <c r="Z376" i="1"/>
  <c r="BN376" i="1"/>
  <c r="Z380" i="1"/>
  <c r="BN380" i="1"/>
  <c r="Y388" i="1"/>
  <c r="Z386" i="1"/>
  <c r="BN386" i="1"/>
  <c r="Z398" i="1"/>
  <c r="BN398" i="1"/>
  <c r="V671" i="1"/>
  <c r="Y412" i="1"/>
  <c r="Z417" i="1"/>
  <c r="BN417" i="1"/>
  <c r="Z421" i="1"/>
  <c r="BN421" i="1"/>
  <c r="Z425" i="1"/>
  <c r="BN425" i="1"/>
  <c r="Y438" i="1"/>
  <c r="Z447" i="1"/>
  <c r="BN447" i="1"/>
  <c r="Z451" i="1"/>
  <c r="BP486" i="1"/>
  <c r="BN486" i="1"/>
  <c r="Z486" i="1"/>
  <c r="BP491" i="1"/>
  <c r="BN491" i="1"/>
  <c r="Z491" i="1"/>
  <c r="BP499" i="1"/>
  <c r="BN499" i="1"/>
  <c r="Z499" i="1"/>
  <c r="BP512" i="1"/>
  <c r="BN512" i="1"/>
  <c r="Z512" i="1"/>
  <c r="BP525" i="1"/>
  <c r="BN525" i="1"/>
  <c r="Z525" i="1"/>
  <c r="AC671" i="1"/>
  <c r="BP555" i="1"/>
  <c r="BN555" i="1"/>
  <c r="Z555" i="1"/>
  <c r="BP563" i="1"/>
  <c r="BN563" i="1"/>
  <c r="Z563" i="1"/>
  <c r="BP580" i="1"/>
  <c r="BN580" i="1"/>
  <c r="Z580" i="1"/>
  <c r="Y595" i="1"/>
  <c r="BP592" i="1"/>
  <c r="BN592" i="1"/>
  <c r="Z592" i="1"/>
  <c r="Z594" i="1" s="1"/>
  <c r="Y647" i="1"/>
  <c r="BP645" i="1"/>
  <c r="BN645" i="1"/>
  <c r="Z645" i="1"/>
  <c r="Y466" i="1"/>
  <c r="Y671" i="1"/>
  <c r="Y503" i="1"/>
  <c r="Y508" i="1"/>
  <c r="Y529" i="1"/>
  <c r="Y545" i="1"/>
  <c r="Y572" i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0" i="1"/>
  <c r="BN30" i="1"/>
  <c r="Z33" i="1"/>
  <c r="BN33" i="1"/>
  <c r="Z35" i="1"/>
  <c r="BN35" i="1"/>
  <c r="Y36" i="1"/>
  <c r="Z39" i="1"/>
  <c r="Z40" i="1" s="1"/>
  <c r="BN39" i="1"/>
  <c r="BP39" i="1"/>
  <c r="Y40" i="1"/>
  <c r="Z43" i="1"/>
  <c r="Z44" i="1" s="1"/>
  <c r="BN43" i="1"/>
  <c r="BP43" i="1"/>
  <c r="Y44" i="1"/>
  <c r="Z49" i="1"/>
  <c r="Z55" i="1" s="1"/>
  <c r="BN49" i="1"/>
  <c r="BP49" i="1"/>
  <c r="Z51" i="1"/>
  <c r="BN51" i="1"/>
  <c r="Z53" i="1"/>
  <c r="BN53" i="1"/>
  <c r="Y56" i="1"/>
  <c r="Z59" i="1"/>
  <c r="Z60" i="1" s="1"/>
  <c r="BN59" i="1"/>
  <c r="BP59" i="1"/>
  <c r="Z64" i="1"/>
  <c r="BN64" i="1"/>
  <c r="BP64" i="1"/>
  <c r="Z66" i="1"/>
  <c r="BN66" i="1"/>
  <c r="Z68" i="1"/>
  <c r="BN68" i="1"/>
  <c r="Z69" i="1"/>
  <c r="BN69" i="1"/>
  <c r="Z71" i="1"/>
  <c r="BN71" i="1"/>
  <c r="Y74" i="1"/>
  <c r="Z77" i="1"/>
  <c r="BN77" i="1"/>
  <c r="Z79" i="1"/>
  <c r="BN79" i="1"/>
  <c r="Y80" i="1"/>
  <c r="Z83" i="1"/>
  <c r="Z89" i="1" s="1"/>
  <c r="BN83" i="1"/>
  <c r="BP83" i="1"/>
  <c r="Z85" i="1"/>
  <c r="BN85" i="1"/>
  <c r="Z87" i="1"/>
  <c r="BN87" i="1"/>
  <c r="Y90" i="1"/>
  <c r="Z93" i="1"/>
  <c r="BN93" i="1"/>
  <c r="Z95" i="1"/>
  <c r="BN95" i="1"/>
  <c r="Z97" i="1"/>
  <c r="BN97" i="1"/>
  <c r="Y98" i="1"/>
  <c r="Z101" i="1"/>
  <c r="BN101" i="1"/>
  <c r="BP101" i="1"/>
  <c r="Z103" i="1"/>
  <c r="BN103" i="1"/>
  <c r="Y105" i="1"/>
  <c r="E671" i="1"/>
  <c r="Y111" i="1"/>
  <c r="BP108" i="1"/>
  <c r="BN108" i="1"/>
  <c r="Z108" i="1"/>
  <c r="BP116" i="1"/>
  <c r="BN116" i="1"/>
  <c r="Z116" i="1"/>
  <c r="BP119" i="1"/>
  <c r="BN119" i="1"/>
  <c r="Z119" i="1"/>
  <c r="F671" i="1"/>
  <c r="Y130" i="1"/>
  <c r="Y129" i="1"/>
  <c r="BP124" i="1"/>
  <c r="BN124" i="1"/>
  <c r="Z124" i="1"/>
  <c r="H9" i="1"/>
  <c r="Y24" i="1"/>
  <c r="Y55" i="1"/>
  <c r="Y73" i="1"/>
  <c r="BP110" i="1"/>
  <c r="BN110" i="1"/>
  <c r="Z110" i="1"/>
  <c r="Y112" i="1"/>
  <c r="Y120" i="1"/>
  <c r="BP114" i="1"/>
  <c r="BN114" i="1"/>
  <c r="Z114" i="1"/>
  <c r="BP118" i="1"/>
  <c r="BN118" i="1"/>
  <c r="Z118" i="1"/>
  <c r="Z126" i="1"/>
  <c r="BN126" i="1"/>
  <c r="Z128" i="1"/>
  <c r="BN128" i="1"/>
  <c r="Z132" i="1"/>
  <c r="BN132" i="1"/>
  <c r="BP132" i="1"/>
  <c r="Z134" i="1"/>
  <c r="BN134" i="1"/>
  <c r="Y137" i="1"/>
  <c r="Z140" i="1"/>
  <c r="BN140" i="1"/>
  <c r="BP140" i="1"/>
  <c r="Z142" i="1"/>
  <c r="BN142" i="1"/>
  <c r="Z144" i="1"/>
  <c r="BN144" i="1"/>
  <c r="Z150" i="1"/>
  <c r="Z151" i="1" s="1"/>
  <c r="BN150" i="1"/>
  <c r="BP150" i="1"/>
  <c r="Z155" i="1"/>
  <c r="Z157" i="1" s="1"/>
  <c r="BN155" i="1"/>
  <c r="BP155" i="1"/>
  <c r="Y158" i="1"/>
  <c r="Z161" i="1"/>
  <c r="BN161" i="1"/>
  <c r="BP161" i="1"/>
  <c r="Z165" i="1"/>
  <c r="Z167" i="1" s="1"/>
  <c r="BN165" i="1"/>
  <c r="BP165" i="1"/>
  <c r="Y168" i="1"/>
  <c r="H671" i="1"/>
  <c r="Y173" i="1"/>
  <c r="Z176" i="1"/>
  <c r="Z180" i="1" s="1"/>
  <c r="BN176" i="1"/>
  <c r="BP176" i="1"/>
  <c r="Z178" i="1"/>
  <c r="BN178" i="1"/>
  <c r="Z184" i="1"/>
  <c r="Z185" i="1" s="1"/>
  <c r="BN184" i="1"/>
  <c r="BP184" i="1"/>
  <c r="Z190" i="1"/>
  <c r="Z191" i="1" s="1"/>
  <c r="BN190" i="1"/>
  <c r="BP190" i="1"/>
  <c r="Y191" i="1"/>
  <c r="Z194" i="1"/>
  <c r="BN194" i="1"/>
  <c r="BP194" i="1"/>
  <c r="Z196" i="1"/>
  <c r="BN196" i="1"/>
  <c r="Z198" i="1"/>
  <c r="BN198" i="1"/>
  <c r="Z200" i="1"/>
  <c r="BN200" i="1"/>
  <c r="Y203" i="1"/>
  <c r="J671" i="1"/>
  <c r="Z207" i="1"/>
  <c r="BN207" i="1"/>
  <c r="BP207" i="1"/>
  <c r="Y208" i="1"/>
  <c r="Z211" i="1"/>
  <c r="Z213" i="1" s="1"/>
  <c r="BN211" i="1"/>
  <c r="BP211" i="1"/>
  <c r="Y214" i="1"/>
  <c r="Z217" i="1"/>
  <c r="BN217" i="1"/>
  <c r="BP217" i="1"/>
  <c r="Z219" i="1"/>
  <c r="BN219" i="1"/>
  <c r="Z221" i="1"/>
  <c r="BN221" i="1"/>
  <c r="Z223" i="1"/>
  <c r="BN223" i="1"/>
  <c r="Z227" i="1"/>
  <c r="BN227" i="1"/>
  <c r="BP227" i="1"/>
  <c r="Z229" i="1"/>
  <c r="BN229" i="1"/>
  <c r="Z231" i="1"/>
  <c r="BN231" i="1"/>
  <c r="Z233" i="1"/>
  <c r="BN233" i="1"/>
  <c r="Z235" i="1"/>
  <c r="BN235" i="1"/>
  <c r="Z237" i="1"/>
  <c r="BN237" i="1"/>
  <c r="Y238" i="1"/>
  <c r="Z241" i="1"/>
  <c r="BN241" i="1"/>
  <c r="BP241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Z256" i="1"/>
  <c r="BN256" i="1"/>
  <c r="Y259" i="1"/>
  <c r="L671" i="1"/>
  <c r="Z263" i="1"/>
  <c r="BN263" i="1"/>
  <c r="BP263" i="1"/>
  <c r="Z265" i="1"/>
  <c r="BN265" i="1"/>
  <c r="Z267" i="1"/>
  <c r="BN267" i="1"/>
  <c r="Z269" i="1"/>
  <c r="BN269" i="1"/>
  <c r="Y272" i="1"/>
  <c r="M671" i="1"/>
  <c r="Z280" i="1"/>
  <c r="BN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71" i="1"/>
  <c r="Y330" i="1"/>
  <c r="Z337" i="1"/>
  <c r="Z338" i="1" s="1"/>
  <c r="BN337" i="1"/>
  <c r="BP337" i="1"/>
  <c r="Z342" i="1"/>
  <c r="Z343" i="1" s="1"/>
  <c r="BN342" i="1"/>
  <c r="BP342" i="1"/>
  <c r="Y343" i="1"/>
  <c r="Z346" i="1"/>
  <c r="BN346" i="1"/>
  <c r="BP346" i="1"/>
  <c r="Y349" i="1"/>
  <c r="U671" i="1"/>
  <c r="Z357" i="1"/>
  <c r="BN357" i="1"/>
  <c r="Z359" i="1"/>
  <c r="BN359" i="1"/>
  <c r="Z361" i="1"/>
  <c r="BN361" i="1"/>
  <c r="Z363" i="1"/>
  <c r="BN363" i="1"/>
  <c r="Y366" i="1"/>
  <c r="Z369" i="1"/>
  <c r="BN369" i="1"/>
  <c r="BP369" i="1"/>
  <c r="Z371" i="1"/>
  <c r="BN371" i="1"/>
  <c r="Z375" i="1"/>
  <c r="BN375" i="1"/>
  <c r="BP375" i="1"/>
  <c r="Z377" i="1"/>
  <c r="BN377" i="1"/>
  <c r="Z379" i="1"/>
  <c r="BN379" i="1"/>
  <c r="Y382" i="1"/>
  <c r="Z385" i="1"/>
  <c r="Z387" i="1" s="1"/>
  <c r="BN385" i="1"/>
  <c r="BP385" i="1"/>
  <c r="Z390" i="1"/>
  <c r="BN390" i="1"/>
  <c r="BP390" i="1"/>
  <c r="Z391" i="1"/>
  <c r="BN391" i="1"/>
  <c r="Z393" i="1"/>
  <c r="BN393" i="1"/>
  <c r="Y394" i="1"/>
  <c r="Z397" i="1"/>
  <c r="BN397" i="1"/>
  <c r="BP397" i="1"/>
  <c r="Z399" i="1"/>
  <c r="BN399" i="1"/>
  <c r="Y400" i="1"/>
  <c r="Z404" i="1"/>
  <c r="Z405" i="1" s="1"/>
  <c r="BN404" i="1"/>
  <c r="BP404" i="1"/>
  <c r="Y405" i="1"/>
  <c r="Z408" i="1"/>
  <c r="BN408" i="1"/>
  <c r="BP408" i="1"/>
  <c r="Z410" i="1"/>
  <c r="BN410" i="1"/>
  <c r="Y411" i="1"/>
  <c r="Z416" i="1"/>
  <c r="BN416" i="1"/>
  <c r="BP416" i="1"/>
  <c r="Z418" i="1"/>
  <c r="BN418" i="1"/>
  <c r="Z420" i="1"/>
  <c r="BN420" i="1"/>
  <c r="Z422" i="1"/>
  <c r="BN422" i="1"/>
  <c r="Z424" i="1"/>
  <c r="BN424" i="1"/>
  <c r="Z426" i="1"/>
  <c r="BN426" i="1"/>
  <c r="Y433" i="1"/>
  <c r="BP430" i="1"/>
  <c r="BN430" i="1"/>
  <c r="Z430" i="1"/>
  <c r="Z432" i="1" s="1"/>
  <c r="BP436" i="1"/>
  <c r="BN436" i="1"/>
  <c r="Z436" i="1"/>
  <c r="Y454" i="1"/>
  <c r="BP446" i="1"/>
  <c r="BN446" i="1"/>
  <c r="Z446" i="1"/>
  <c r="Z453" i="1" s="1"/>
  <c r="BP450" i="1"/>
  <c r="BN450" i="1"/>
  <c r="Z450" i="1"/>
  <c r="Y157" i="1"/>
  <c r="Y192" i="1"/>
  <c r="Y258" i="1"/>
  <c r="Y290" i="1"/>
  <c r="Y295" i="1"/>
  <c r="Y302" i="1"/>
  <c r="Y311" i="1"/>
  <c r="Y344" i="1"/>
  <c r="Y365" i="1"/>
  <c r="Y406" i="1"/>
  <c r="W671" i="1"/>
  <c r="Y427" i="1"/>
  <c r="Y432" i="1"/>
  <c r="Y437" i="1"/>
  <c r="BP435" i="1"/>
  <c r="BN435" i="1"/>
  <c r="Z435" i="1"/>
  <c r="Z437" i="1" s="1"/>
  <c r="BP448" i="1"/>
  <c r="BN448" i="1"/>
  <c r="Z448" i="1"/>
  <c r="X671" i="1"/>
  <c r="Z452" i="1"/>
  <c r="BN452" i="1"/>
  <c r="Y453" i="1"/>
  <c r="Z456" i="1"/>
  <c r="Z458" i="1" s="1"/>
  <c r="BN456" i="1"/>
  <c r="BP456" i="1"/>
  <c r="Y459" i="1"/>
  <c r="Z461" i="1"/>
  <c r="Z466" i="1" s="1"/>
  <c r="BN461" i="1"/>
  <c r="BP461" i="1"/>
  <c r="Z462" i="1"/>
  <c r="BN462" i="1"/>
  <c r="Z464" i="1"/>
  <c r="BN464" i="1"/>
  <c r="Y467" i="1"/>
  <c r="Z469" i="1"/>
  <c r="Z470" i="1" s="1"/>
  <c r="BN469" i="1"/>
  <c r="BP469" i="1"/>
  <c r="Y470" i="1"/>
  <c r="Z475" i="1"/>
  <c r="Z476" i="1" s="1"/>
  <c r="BN475" i="1"/>
  <c r="BP475" i="1"/>
  <c r="Y476" i="1"/>
  <c r="Z479" i="1"/>
  <c r="Z503" i="1" s="1"/>
  <c r="BN479" i="1"/>
  <c r="BP479" i="1"/>
  <c r="Z482" i="1"/>
  <c r="BN482" i="1"/>
  <c r="Z483" i="1"/>
  <c r="BN483" i="1"/>
  <c r="Z485" i="1"/>
  <c r="BN485" i="1"/>
  <c r="Z488" i="1"/>
  <c r="BN488" i="1"/>
  <c r="Z490" i="1"/>
  <c r="BN490" i="1"/>
  <c r="Z493" i="1"/>
  <c r="BN493" i="1"/>
  <c r="Z495" i="1"/>
  <c r="BN495" i="1"/>
  <c r="Z496" i="1"/>
  <c r="BN496" i="1"/>
  <c r="Z498" i="1"/>
  <c r="BN498" i="1"/>
  <c r="Z500" i="1"/>
  <c r="BN500" i="1"/>
  <c r="Z501" i="1"/>
  <c r="BN501" i="1"/>
  <c r="Y504" i="1"/>
  <c r="Z507" i="1"/>
  <c r="Z508" i="1" s="1"/>
  <c r="BN507" i="1"/>
  <c r="BP507" i="1"/>
  <c r="Z511" i="1"/>
  <c r="BN511" i="1"/>
  <c r="BP511" i="1"/>
  <c r="Y514" i="1"/>
  <c r="Z671" i="1"/>
  <c r="Y519" i="1"/>
  <c r="Z523" i="1"/>
  <c r="BN523" i="1"/>
  <c r="BP523" i="1"/>
  <c r="Z526" i="1"/>
  <c r="BN526" i="1"/>
  <c r="AA671" i="1"/>
  <c r="Z541" i="1"/>
  <c r="BN541" i="1"/>
  <c r="BP541" i="1"/>
  <c r="Z543" i="1"/>
  <c r="BN543" i="1"/>
  <c r="Y544" i="1"/>
  <c r="Z548" i="1"/>
  <c r="Z549" i="1" s="1"/>
  <c r="BN548" i="1"/>
  <c r="BP548" i="1"/>
  <c r="Y549" i="1"/>
  <c r="Z554" i="1"/>
  <c r="BN554" i="1"/>
  <c r="BP554" i="1"/>
  <c r="Z556" i="1"/>
  <c r="BN556" i="1"/>
  <c r="Z558" i="1"/>
  <c r="BN558" i="1"/>
  <c r="Z560" i="1"/>
  <c r="BN560" i="1"/>
  <c r="Z562" i="1"/>
  <c r="BN562" i="1"/>
  <c r="Z564" i="1"/>
  <c r="BN564" i="1"/>
  <c r="Y565" i="1"/>
  <c r="Z568" i="1"/>
  <c r="BN568" i="1"/>
  <c r="BP568" i="1"/>
  <c r="Z570" i="1"/>
  <c r="BN570" i="1"/>
  <c r="Y571" i="1"/>
  <c r="Z574" i="1"/>
  <c r="BN574" i="1"/>
  <c r="BP574" i="1"/>
  <c r="Z576" i="1"/>
  <c r="BN576" i="1"/>
  <c r="Y583" i="1"/>
  <c r="Y589" i="1"/>
  <c r="Y594" i="1"/>
  <c r="AD671" i="1"/>
  <c r="Y606" i="1"/>
  <c r="BP603" i="1"/>
  <c r="BN603" i="1"/>
  <c r="Z603" i="1"/>
  <c r="BP605" i="1"/>
  <c r="BN605" i="1"/>
  <c r="Z605" i="1"/>
  <c r="Y607" i="1"/>
  <c r="Y623" i="1"/>
  <c r="BP616" i="1"/>
  <c r="BN616" i="1"/>
  <c r="Z616" i="1"/>
  <c r="BP618" i="1"/>
  <c r="BN618" i="1"/>
  <c r="Z618" i="1"/>
  <c r="BP620" i="1"/>
  <c r="BN620" i="1"/>
  <c r="Z620" i="1"/>
  <c r="BP622" i="1"/>
  <c r="BN622" i="1"/>
  <c r="Z622" i="1"/>
  <c r="Y624" i="1"/>
  <c r="Y641" i="1"/>
  <c r="BP637" i="1"/>
  <c r="BN637" i="1"/>
  <c r="Z637" i="1"/>
  <c r="BP639" i="1"/>
  <c r="BN639" i="1"/>
  <c r="Z639" i="1"/>
  <c r="AE671" i="1"/>
  <c r="Y477" i="1"/>
  <c r="Y550" i="1"/>
  <c r="Y566" i="1"/>
  <c r="Z577" i="1"/>
  <c r="BN577" i="1"/>
  <c r="Z579" i="1"/>
  <c r="BN579" i="1"/>
  <c r="Z581" i="1"/>
  <c r="BN581" i="1"/>
  <c r="Z587" i="1"/>
  <c r="BN587" i="1"/>
  <c r="Z599" i="1"/>
  <c r="BN599" i="1"/>
  <c r="BP599" i="1"/>
  <c r="Z600" i="1"/>
  <c r="BN600" i="1"/>
  <c r="Z601" i="1"/>
  <c r="BN601" i="1"/>
  <c r="BP602" i="1"/>
  <c r="BN602" i="1"/>
  <c r="Z602" i="1"/>
  <c r="BP604" i="1"/>
  <c r="BN604" i="1"/>
  <c r="Z604" i="1"/>
  <c r="BP617" i="1"/>
  <c r="BN617" i="1"/>
  <c r="Z617" i="1"/>
  <c r="BP619" i="1"/>
  <c r="BN619" i="1"/>
  <c r="Z619" i="1"/>
  <c r="BP621" i="1"/>
  <c r="BN621" i="1"/>
  <c r="Z621" i="1"/>
  <c r="BP638" i="1"/>
  <c r="BN638" i="1"/>
  <c r="Z638" i="1"/>
  <c r="BP640" i="1"/>
  <c r="BN640" i="1"/>
  <c r="Z640" i="1"/>
  <c r="Y642" i="1"/>
  <c r="Y651" i="1"/>
  <c r="BP650" i="1"/>
  <c r="BN650" i="1"/>
  <c r="Z650" i="1"/>
  <c r="Z651" i="1" s="1"/>
  <c r="Y652" i="1"/>
  <c r="Y648" i="1"/>
  <c r="Z658" i="1"/>
  <c r="Z659" i="1" s="1"/>
  <c r="BN658" i="1"/>
  <c r="BP658" i="1"/>
  <c r="Y659" i="1"/>
  <c r="Z589" i="1" l="1"/>
  <c r="Z513" i="1"/>
  <c r="Z348" i="1"/>
  <c r="Z208" i="1"/>
  <c r="Z162" i="1"/>
  <c r="Z647" i="1"/>
  <c r="Z634" i="1"/>
  <c r="Z613" i="1"/>
  <c r="Z365" i="1"/>
  <c r="Z289" i="1"/>
  <c r="Z98" i="1"/>
  <c r="Z544" i="1"/>
  <c r="Z528" i="1"/>
  <c r="Z427" i="1"/>
  <c r="Z411" i="1"/>
  <c r="Z400" i="1"/>
  <c r="Z394" i="1"/>
  <c r="Z372" i="1"/>
  <c r="Z311" i="1"/>
  <c r="Z301" i="1"/>
  <c r="Z271" i="1"/>
  <c r="Z224" i="1"/>
  <c r="Z146" i="1"/>
  <c r="Z136" i="1"/>
  <c r="Z120" i="1"/>
  <c r="Z80" i="1"/>
  <c r="Z666" i="1" s="1"/>
  <c r="Z606" i="1"/>
  <c r="Z641" i="1"/>
  <c r="Z623" i="1"/>
  <c r="Z583" i="1"/>
  <c r="Z571" i="1"/>
  <c r="Z565" i="1"/>
  <c r="Z381" i="1"/>
  <c r="Z258" i="1"/>
  <c r="Z246" i="1"/>
  <c r="Z238" i="1"/>
  <c r="Z202" i="1"/>
  <c r="Z129" i="1"/>
  <c r="Z111" i="1"/>
  <c r="Z104" i="1"/>
  <c r="Z73" i="1"/>
  <c r="Y665" i="1"/>
  <c r="Y662" i="1"/>
  <c r="Y661" i="1"/>
  <c r="Z36" i="1"/>
  <c r="Y663" i="1"/>
  <c r="Y664" i="1" l="1"/>
</calcChain>
</file>

<file path=xl/sharedStrings.xml><?xml version="1.0" encoding="utf-8"?>
<sst xmlns="http://schemas.openxmlformats.org/spreadsheetml/2006/main" count="3121" uniqueCount="1075">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</sst>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1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67" customFormat="1" ht="45" customHeight="1" x14ac:dyDescent="0.2">
      <c r="A1" s="41"/>
      <c r="B1" s="41"/>
      <c r="C1" s="41"/>
      <c r="D1" s="865" t="s">
        <v>0</v>
      </c>
      <c r="E1" s="814"/>
      <c r="F1" s="814"/>
      <c r="G1" s="12" t="s">
        <v>1</v>
      </c>
      <c r="H1" s="865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7" customFormat="1" ht="23.45" customHeight="1" x14ac:dyDescent="0.2">
      <c r="A5" s="916" t="s">
        <v>8</v>
      </c>
      <c r="B5" s="811"/>
      <c r="C5" s="812"/>
      <c r="D5" s="869"/>
      <c r="E5" s="870"/>
      <c r="F5" s="1159" t="s">
        <v>9</v>
      </c>
      <c r="G5" s="812"/>
      <c r="H5" s="869" t="s">
        <v>1074</v>
      </c>
      <c r="I5" s="1084"/>
      <c r="J5" s="1084"/>
      <c r="K5" s="1084"/>
      <c r="L5" s="1084"/>
      <c r="M5" s="870"/>
      <c r="N5" s="58"/>
      <c r="P5" s="24" t="s">
        <v>10</v>
      </c>
      <c r="Q5" s="1174">
        <v>45640</v>
      </c>
      <c r="R5" s="914"/>
      <c r="T5" s="968" t="s">
        <v>11</v>
      </c>
      <c r="U5" s="969"/>
      <c r="V5" s="972" t="s">
        <v>12</v>
      </c>
      <c r="W5" s="914"/>
      <c r="AB5" s="51"/>
      <c r="AC5" s="51"/>
      <c r="AD5" s="51"/>
      <c r="AE5" s="51"/>
    </row>
    <row r="6" spans="1:32" s="767" customFormat="1" ht="24" customHeight="1" x14ac:dyDescent="0.2">
      <c r="A6" s="916" t="s">
        <v>13</v>
      </c>
      <c r="B6" s="811"/>
      <c r="C6" s="812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14"/>
      <c r="N6" s="59"/>
      <c r="P6" s="24" t="s">
        <v>15</v>
      </c>
      <c r="Q6" s="1183" t="str">
        <f>IF(Q5=0," ",CHOOSE(WEEKDAY(Q5,2),"Понедельник","Вторник","Среда","Четверг","Пятница","Суббота","Воскресенье"))</f>
        <v>Суббота</v>
      </c>
      <c r="R6" s="778"/>
      <c r="T6" s="978" t="s">
        <v>16</v>
      </c>
      <c r="U6" s="969"/>
      <c r="V6" s="1063" t="s">
        <v>17</v>
      </c>
      <c r="W6" s="830"/>
      <c r="AB6" s="51"/>
      <c r="AC6" s="51"/>
      <c r="AD6" s="51"/>
      <c r="AE6" s="51"/>
    </row>
    <row r="7" spans="1:32" s="767" customFormat="1" ht="21.75" hidden="1" customHeight="1" x14ac:dyDescent="0.2">
      <c r="A7" s="55"/>
      <c r="B7" s="55"/>
      <c r="C7" s="55"/>
      <c r="D7" s="836" t="str">
        <f>IFERROR(VLOOKUP(DeliveryAddress,Table,3,0),1)</f>
        <v>1</v>
      </c>
      <c r="E7" s="837"/>
      <c r="F7" s="837"/>
      <c r="G7" s="837"/>
      <c r="H7" s="837"/>
      <c r="I7" s="837"/>
      <c r="J7" s="837"/>
      <c r="K7" s="837"/>
      <c r="L7" s="837"/>
      <c r="M7" s="838"/>
      <c r="N7" s="60"/>
      <c r="P7" s="24"/>
      <c r="Q7" s="42"/>
      <c r="R7" s="42"/>
      <c r="T7" s="786"/>
      <c r="U7" s="969"/>
      <c r="V7" s="1064"/>
      <c r="W7" s="1065"/>
      <c r="AB7" s="51"/>
      <c r="AC7" s="51"/>
      <c r="AD7" s="51"/>
      <c r="AE7" s="51"/>
    </row>
    <row r="8" spans="1:32" s="767" customFormat="1" ht="25.5" customHeight="1" x14ac:dyDescent="0.2">
      <c r="A8" s="1207" t="s">
        <v>18</v>
      </c>
      <c r="B8" s="783"/>
      <c r="C8" s="784"/>
      <c r="D8" s="854" t="s">
        <v>19</v>
      </c>
      <c r="E8" s="855"/>
      <c r="F8" s="855"/>
      <c r="G8" s="855"/>
      <c r="H8" s="855"/>
      <c r="I8" s="855"/>
      <c r="J8" s="855"/>
      <c r="K8" s="855"/>
      <c r="L8" s="855"/>
      <c r="M8" s="856"/>
      <c r="N8" s="61"/>
      <c r="P8" s="24" t="s">
        <v>20</v>
      </c>
      <c r="Q8" s="925">
        <v>0.41666666666666669</v>
      </c>
      <c r="R8" s="838"/>
      <c r="T8" s="786"/>
      <c r="U8" s="969"/>
      <c r="V8" s="1064"/>
      <c r="W8" s="1065"/>
      <c r="AB8" s="51"/>
      <c r="AC8" s="51"/>
      <c r="AD8" s="51"/>
      <c r="AE8" s="51"/>
    </row>
    <row r="9" spans="1:32" s="767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8"/>
      <c r="E9" s="795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5"/>
      <c r="P9" s="26" t="s">
        <v>21</v>
      </c>
      <c r="Q9" s="909"/>
      <c r="R9" s="910"/>
      <c r="T9" s="786"/>
      <c r="U9" s="969"/>
      <c r="V9" s="1066"/>
      <c r="W9" s="1067"/>
      <c r="X9" s="43"/>
      <c r="Y9" s="43"/>
      <c r="Z9" s="43"/>
      <c r="AA9" s="43"/>
      <c r="AB9" s="51"/>
      <c r="AC9" s="51"/>
      <c r="AD9" s="51"/>
      <c r="AE9" s="51"/>
    </row>
    <row r="10" spans="1:32" s="767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8"/>
      <c r="E10" s="795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6" t="str">
        <f>IFERROR(VLOOKUP($D$10,Proxy,2,FALSE),"")</f>
        <v/>
      </c>
      <c r="I10" s="786"/>
      <c r="J10" s="786"/>
      <c r="K10" s="786"/>
      <c r="L10" s="786"/>
      <c r="M10" s="786"/>
      <c r="N10" s="766"/>
      <c r="P10" s="26" t="s">
        <v>22</v>
      </c>
      <c r="Q10" s="979"/>
      <c r="R10" s="980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3"/>
      <c r="R11" s="914"/>
      <c r="U11" s="24" t="s">
        <v>27</v>
      </c>
      <c r="V11" s="1114" t="s">
        <v>28</v>
      </c>
      <c r="W11" s="910"/>
      <c r="X11" s="45"/>
      <c r="Y11" s="45"/>
      <c r="Z11" s="45"/>
      <c r="AA11" s="45"/>
      <c r="AB11" s="51"/>
      <c r="AC11" s="51"/>
      <c r="AD11" s="51"/>
      <c r="AE11" s="51"/>
    </row>
    <row r="12" spans="1:32" s="767" customFormat="1" ht="18.600000000000001" customHeight="1" x14ac:dyDescent="0.2">
      <c r="A12" s="950" t="s">
        <v>29</v>
      </c>
      <c r="B12" s="811"/>
      <c r="C12" s="811"/>
      <c r="D12" s="811"/>
      <c r="E12" s="811"/>
      <c r="F12" s="811"/>
      <c r="G12" s="811"/>
      <c r="H12" s="811"/>
      <c r="I12" s="811"/>
      <c r="J12" s="811"/>
      <c r="K12" s="811"/>
      <c r="L12" s="811"/>
      <c r="M12" s="812"/>
      <c r="N12" s="62"/>
      <c r="P12" s="24" t="s">
        <v>30</v>
      </c>
      <c r="Q12" s="925"/>
      <c r="R12" s="838"/>
      <c r="S12" s="23"/>
      <c r="U12" s="24"/>
      <c r="V12" s="814"/>
      <c r="W12" s="786"/>
      <c r="AB12" s="51"/>
      <c r="AC12" s="51"/>
      <c r="AD12" s="51"/>
      <c r="AE12" s="51"/>
    </row>
    <row r="13" spans="1:32" s="767" customFormat="1" ht="23.25" customHeight="1" x14ac:dyDescent="0.2">
      <c r="A13" s="950" t="s">
        <v>31</v>
      </c>
      <c r="B13" s="811"/>
      <c r="C13" s="811"/>
      <c r="D13" s="811"/>
      <c r="E13" s="811"/>
      <c r="F13" s="811"/>
      <c r="G13" s="811"/>
      <c r="H13" s="811"/>
      <c r="I13" s="811"/>
      <c r="J13" s="811"/>
      <c r="K13" s="811"/>
      <c r="L13" s="811"/>
      <c r="M13" s="812"/>
      <c r="N13" s="62"/>
      <c r="O13" s="26"/>
      <c r="P13" s="26" t="s">
        <v>32</v>
      </c>
      <c r="Q13" s="1114"/>
      <c r="R13" s="9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7" customFormat="1" ht="18.600000000000001" customHeight="1" x14ac:dyDescent="0.2">
      <c r="A14" s="950" t="s">
        <v>33</v>
      </c>
      <c r="B14" s="811"/>
      <c r="C14" s="811"/>
      <c r="D14" s="811"/>
      <c r="E14" s="811"/>
      <c r="F14" s="811"/>
      <c r="G14" s="811"/>
      <c r="H14" s="811"/>
      <c r="I14" s="811"/>
      <c r="J14" s="811"/>
      <c r="K14" s="811"/>
      <c r="L14" s="811"/>
      <c r="M14" s="81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7" customFormat="1" ht="22.5" customHeight="1" x14ac:dyDescent="0.2">
      <c r="A15" s="1010" t="s">
        <v>34</v>
      </c>
      <c r="B15" s="811"/>
      <c r="C15" s="811"/>
      <c r="D15" s="811"/>
      <c r="E15" s="811"/>
      <c r="F15" s="811"/>
      <c r="G15" s="811"/>
      <c r="H15" s="811"/>
      <c r="I15" s="811"/>
      <c r="J15" s="811"/>
      <c r="K15" s="811"/>
      <c r="L15" s="811"/>
      <c r="M15" s="812"/>
      <c r="N15" s="63"/>
      <c r="P15" s="947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8"/>
      <c r="Q16" s="948"/>
      <c r="R16" s="948"/>
      <c r="S16" s="948"/>
      <c r="T16" s="94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35" t="s">
        <v>38</v>
      </c>
      <c r="D17" s="825" t="s">
        <v>39</v>
      </c>
      <c r="E17" s="888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887"/>
      <c r="R17" s="887"/>
      <c r="S17" s="887"/>
      <c r="T17" s="888"/>
      <c r="U17" s="1211" t="s">
        <v>51</v>
      </c>
      <c r="V17" s="812"/>
      <c r="W17" s="825" t="s">
        <v>52</v>
      </c>
      <c r="X17" s="825" t="s">
        <v>53</v>
      </c>
      <c r="Y17" s="1209" t="s">
        <v>54</v>
      </c>
      <c r="Z17" s="1081" t="s">
        <v>55</v>
      </c>
      <c r="AA17" s="1053" t="s">
        <v>56</v>
      </c>
      <c r="AB17" s="1053" t="s">
        <v>57</v>
      </c>
      <c r="AC17" s="1053" t="s">
        <v>58</v>
      </c>
      <c r="AD17" s="1053" t="s">
        <v>59</v>
      </c>
      <c r="AE17" s="1154"/>
      <c r="AF17" s="1155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889"/>
      <c r="E18" s="891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889"/>
      <c r="Q18" s="890"/>
      <c r="R18" s="890"/>
      <c r="S18" s="890"/>
      <c r="T18" s="891"/>
      <c r="U18" s="67" t="s">
        <v>61</v>
      </c>
      <c r="V18" s="67" t="s">
        <v>62</v>
      </c>
      <c r="W18" s="826"/>
      <c r="X18" s="826"/>
      <c r="Y18" s="1210"/>
      <c r="Z18" s="1082"/>
      <c r="AA18" s="1054"/>
      <c r="AB18" s="1054"/>
      <c r="AC18" s="1054"/>
      <c r="AD18" s="1156"/>
      <c r="AE18" s="1157"/>
      <c r="AF18" s="1158"/>
      <c r="AG18" s="66"/>
      <c r="BD18" s="65"/>
    </row>
    <row r="19" spans="1:68" ht="27.75" hidden="1" customHeight="1" x14ac:dyDescent="0.2">
      <c r="A19" s="843" t="s">
        <v>63</v>
      </c>
      <c r="B19" s="844"/>
      <c r="C19" s="844"/>
      <c r="D19" s="844"/>
      <c r="E19" s="844"/>
      <c r="F19" s="844"/>
      <c r="G19" s="844"/>
      <c r="H19" s="844"/>
      <c r="I19" s="844"/>
      <c r="J19" s="844"/>
      <c r="K19" s="844"/>
      <c r="L19" s="844"/>
      <c r="M19" s="844"/>
      <c r="N19" s="844"/>
      <c r="O19" s="844"/>
      <c r="P19" s="844"/>
      <c r="Q19" s="844"/>
      <c r="R19" s="844"/>
      <c r="S19" s="844"/>
      <c r="T19" s="844"/>
      <c r="U19" s="844"/>
      <c r="V19" s="844"/>
      <c r="W19" s="844"/>
      <c r="X19" s="844"/>
      <c r="Y19" s="844"/>
      <c r="Z19" s="844"/>
      <c r="AA19" s="48"/>
      <c r="AB19" s="48"/>
      <c r="AC19" s="48"/>
    </row>
    <row r="20" spans="1:68" ht="16.5" hidden="1" customHeight="1" x14ac:dyDescent="0.25">
      <c r="A20" s="801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hidden="1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9"/>
      <c r="AB21" s="769"/>
      <c r="AC21" s="769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7">
        <v>4680115885004</v>
      </c>
      <c r="E22" s="778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7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8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hidden="1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8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hidden="1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9"/>
      <c r="AB25" s="769"/>
      <c r="AC25" s="769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77">
        <v>4607091383881</v>
      </c>
      <c r="E26" s="778"/>
      <c r="F26" s="772">
        <v>0.33</v>
      </c>
      <c r="G26" s="32">
        <v>6</v>
      </c>
      <c r="H26" s="772">
        <v>1.98</v>
      </c>
      <c r="I26" s="772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77">
        <v>4680115885912</v>
      </c>
      <c r="E27" s="778"/>
      <c r="F27" s="772">
        <v>0.3</v>
      </c>
      <c r="G27" s="32">
        <v>6</v>
      </c>
      <c r="H27" s="772">
        <v>1.8</v>
      </c>
      <c r="I27" s="77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77">
        <v>4607091388237</v>
      </c>
      <c r="E28" s="778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77">
        <v>4680115886230</v>
      </c>
      <c r="E29" s="778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8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77">
        <v>4680115886278</v>
      </c>
      <c r="E30" s="778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4301051783</v>
      </c>
      <c r="D31" s="777">
        <v>4680115881990</v>
      </c>
      <c r="E31" s="778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4301051909</v>
      </c>
      <c r="D32" s="777">
        <v>4680115886247</v>
      </c>
      <c r="E32" s="778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7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4301051593</v>
      </c>
      <c r="D33" s="777">
        <v>4607091383911</v>
      </c>
      <c r="E33" s="778"/>
      <c r="F33" s="772">
        <v>0.33</v>
      </c>
      <c r="G33" s="32">
        <v>6</v>
      </c>
      <c r="H33" s="772">
        <v>1.98</v>
      </c>
      <c r="I33" s="77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4301051861</v>
      </c>
      <c r="D34" s="777">
        <v>4680115885905</v>
      </c>
      <c r="E34" s="778"/>
      <c r="F34" s="772">
        <v>0.3</v>
      </c>
      <c r="G34" s="32">
        <v>6</v>
      </c>
      <c r="H34" s="772">
        <v>1.8</v>
      </c>
      <c r="I34" s="772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hidden="1" customHeight="1" x14ac:dyDescent="0.25">
      <c r="A35" s="54" t="s">
        <v>104</v>
      </c>
      <c r="B35" s="54" t="s">
        <v>105</v>
      </c>
      <c r="C35" s="31">
        <v>4301051592</v>
      </c>
      <c r="D35" s="777">
        <v>4607091388244</v>
      </c>
      <c r="E35" s="778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787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8"/>
      <c r="P36" s="782" t="s">
        <v>71</v>
      </c>
      <c r="Q36" s="783"/>
      <c r="R36" s="783"/>
      <c r="S36" s="783"/>
      <c r="T36" s="783"/>
      <c r="U36" s="783"/>
      <c r="V36" s="784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hidden="1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8"/>
      <c r="P37" s="782" t="s">
        <v>71</v>
      </c>
      <c r="Q37" s="783"/>
      <c r="R37" s="783"/>
      <c r="S37" s="783"/>
      <c r="T37" s="783"/>
      <c r="U37" s="783"/>
      <c r="V37" s="784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hidden="1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9"/>
      <c r="AB38" s="769"/>
      <c r="AC38" s="769"/>
    </row>
    <row r="39" spans="1:68" ht="27" hidden="1" customHeight="1" x14ac:dyDescent="0.25">
      <c r="A39" s="54" t="s">
        <v>108</v>
      </c>
      <c r="B39" s="54" t="s">
        <v>109</v>
      </c>
      <c r="C39" s="31">
        <v>4301032013</v>
      </c>
      <c r="D39" s="777">
        <v>4607091388503</v>
      </c>
      <c r="E39" s="778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8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87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8"/>
      <c r="P40" s="782" t="s">
        <v>71</v>
      </c>
      <c r="Q40" s="783"/>
      <c r="R40" s="783"/>
      <c r="S40" s="783"/>
      <c r="T40" s="783"/>
      <c r="U40" s="783"/>
      <c r="V40" s="784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hidden="1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8"/>
      <c r="P41" s="782" t="s">
        <v>71</v>
      </c>
      <c r="Q41" s="783"/>
      <c r="R41" s="783"/>
      <c r="S41" s="783"/>
      <c r="T41" s="783"/>
      <c r="U41" s="783"/>
      <c r="V41" s="784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hidden="1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9"/>
      <c r="AB42" s="769"/>
      <c r="AC42" s="769"/>
    </row>
    <row r="43" spans="1:68" ht="27" hidden="1" customHeight="1" x14ac:dyDescent="0.25">
      <c r="A43" s="54" t="s">
        <v>114</v>
      </c>
      <c r="B43" s="54" t="s">
        <v>115</v>
      </c>
      <c r="C43" s="31">
        <v>4301170002</v>
      </c>
      <c r="D43" s="777">
        <v>4607091389111</v>
      </c>
      <c r="E43" s="778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4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87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8"/>
      <c r="P44" s="782" t="s">
        <v>71</v>
      </c>
      <c r="Q44" s="783"/>
      <c r="R44" s="783"/>
      <c r="S44" s="783"/>
      <c r="T44" s="783"/>
      <c r="U44" s="783"/>
      <c r="V44" s="784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hidden="1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8"/>
      <c r="P45" s="782" t="s">
        <v>71</v>
      </c>
      <c r="Q45" s="783"/>
      <c r="R45" s="783"/>
      <c r="S45" s="783"/>
      <c r="T45" s="783"/>
      <c r="U45" s="783"/>
      <c r="V45" s="784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hidden="1" customHeight="1" x14ac:dyDescent="0.2">
      <c r="A46" s="843" t="s">
        <v>116</v>
      </c>
      <c r="B46" s="844"/>
      <c r="C46" s="844"/>
      <c r="D46" s="844"/>
      <c r="E46" s="844"/>
      <c r="F46" s="844"/>
      <c r="G46" s="844"/>
      <c r="H46" s="844"/>
      <c r="I46" s="844"/>
      <c r="J46" s="844"/>
      <c r="K46" s="844"/>
      <c r="L46" s="844"/>
      <c r="M46" s="844"/>
      <c r="N46" s="844"/>
      <c r="O46" s="844"/>
      <c r="P46" s="844"/>
      <c r="Q46" s="844"/>
      <c r="R46" s="844"/>
      <c r="S46" s="844"/>
      <c r="T46" s="844"/>
      <c r="U46" s="844"/>
      <c r="V46" s="844"/>
      <c r="W46" s="844"/>
      <c r="X46" s="844"/>
      <c r="Y46" s="844"/>
      <c r="Z46" s="844"/>
      <c r="AA46" s="48"/>
      <c r="AB46" s="48"/>
      <c r="AC46" s="48"/>
    </row>
    <row r="47" spans="1:68" ht="16.5" hidden="1" customHeight="1" x14ac:dyDescent="0.25">
      <c r="A47" s="801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hidden="1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9"/>
      <c r="AB48" s="769"/>
      <c r="AC48" s="769"/>
    </row>
    <row r="49" spans="1:68" ht="16.5" customHeight="1" x14ac:dyDescent="0.25">
      <c r="A49" s="54" t="s">
        <v>119</v>
      </c>
      <c r="B49" s="54" t="s">
        <v>120</v>
      </c>
      <c r="C49" s="31">
        <v>4301011380</v>
      </c>
      <c r="D49" s="777">
        <v>4607091385670</v>
      </c>
      <c r="E49" s="778"/>
      <c r="F49" s="772">
        <v>1.35</v>
      </c>
      <c r="G49" s="32">
        <v>8</v>
      </c>
      <c r="H49" s="772">
        <v>10.8</v>
      </c>
      <c r="I49" s="772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0"/>
      <c r="R49" s="780"/>
      <c r="S49" s="780"/>
      <c r="T49" s="781"/>
      <c r="U49" s="34"/>
      <c r="V49" s="34"/>
      <c r="W49" s="35" t="s">
        <v>69</v>
      </c>
      <c r="X49" s="773">
        <v>651</v>
      </c>
      <c r="Y49" s="774">
        <f t="shared" ref="Y49:Y54" si="6">IFERROR(IF(X49="",0,CEILING((X49/$H49),1)*$H49),"")</f>
        <v>658.80000000000007</v>
      </c>
      <c r="Z49" s="36">
        <f>IFERROR(IF(Y49=0,"",ROUNDUP(Y49/H49,0)*0.02175),"")</f>
        <v>1.3267499999999999</v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679.93333333333328</v>
      </c>
      <c r="BN49" s="64">
        <f t="shared" ref="BN49:BN54" si="8">IFERROR(Y49*I49/H49,"0")</f>
        <v>688.07999999999993</v>
      </c>
      <c r="BO49" s="64">
        <f t="shared" ref="BO49:BO54" si="9">IFERROR(1/J49*(X49/H49),"0")</f>
        <v>1.0763888888888886</v>
      </c>
      <c r="BP49" s="64">
        <f t="shared" ref="BP49:BP54" si="10">IFERROR(1/J49*(Y49/H49),"0")</f>
        <v>1.0892857142857142</v>
      </c>
    </row>
    <row r="50" spans="1:68" ht="16.5" hidden="1" customHeight="1" x14ac:dyDescent="0.25">
      <c r="A50" s="54" t="s">
        <v>119</v>
      </c>
      <c r="B50" s="54" t="s">
        <v>124</v>
      </c>
      <c r="C50" s="31">
        <v>4301011540</v>
      </c>
      <c r="D50" s="777">
        <v>4607091385670</v>
      </c>
      <c r="E50" s="778"/>
      <c r="F50" s="772">
        <v>1.4</v>
      </c>
      <c r="G50" s="32">
        <v>8</v>
      </c>
      <c r="H50" s="772">
        <v>11.2</v>
      </c>
      <c r="I50" s="772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98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0"/>
      <c r="R50" s="780"/>
      <c r="S50" s="780"/>
      <c r="T50" s="781"/>
      <c r="U50" s="34"/>
      <c r="V50" s="34"/>
      <c r="W50" s="35" t="s">
        <v>69</v>
      </c>
      <c r="X50" s="773">
        <v>0</v>
      </c>
      <c r="Y50" s="77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customHeight="1" x14ac:dyDescent="0.25">
      <c r="A51" s="54" t="s">
        <v>126</v>
      </c>
      <c r="B51" s="54" t="s">
        <v>127</v>
      </c>
      <c r="C51" s="31">
        <v>4301011625</v>
      </c>
      <c r="D51" s="777">
        <v>4680115883956</v>
      </c>
      <c r="E51" s="778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312</v>
      </c>
      <c r="Y51" s="774">
        <f t="shared" si="6"/>
        <v>313.59999999999997</v>
      </c>
      <c r="Z51" s="36">
        <f>IFERROR(IF(Y51=0,"",ROUNDUP(Y51/H51,0)*0.02175),"")</f>
        <v>0.60899999999999999</v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325.37142857142857</v>
      </c>
      <c r="BN51" s="64">
        <f t="shared" si="8"/>
        <v>327.03999999999996</v>
      </c>
      <c r="BO51" s="64">
        <f t="shared" si="9"/>
        <v>0.4974489795918367</v>
      </c>
      <c r="BP51" s="64">
        <f t="shared" si="10"/>
        <v>0.5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4301011382</v>
      </c>
      <c r="D52" s="777">
        <v>4607091385687</v>
      </c>
      <c r="E52" s="778"/>
      <c r="F52" s="772">
        <v>0.4</v>
      </c>
      <c r="G52" s="32">
        <v>10</v>
      </c>
      <c r="H52" s="772">
        <v>4</v>
      </c>
      <c r="I52" s="772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9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0"/>
      <c r="R52" s="780"/>
      <c r="S52" s="780"/>
      <c r="T52" s="781"/>
      <c r="U52" s="34"/>
      <c r="V52" s="34"/>
      <c r="W52" s="35" t="s">
        <v>69</v>
      </c>
      <c r="X52" s="773">
        <v>0</v>
      </c>
      <c r="Y52" s="77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4301011565</v>
      </c>
      <c r="D53" s="777">
        <v>4680115882539</v>
      </c>
      <c r="E53" s="778"/>
      <c r="F53" s="772">
        <v>0.37</v>
      </c>
      <c r="G53" s="32">
        <v>10</v>
      </c>
      <c r="H53" s="772">
        <v>3.7</v>
      </c>
      <c r="I53" s="772">
        <v>3.91</v>
      </c>
      <c r="J53" s="32">
        <v>132</v>
      </c>
      <c r="K53" s="32" t="s">
        <v>76</v>
      </c>
      <c r="L53" s="32" t="s">
        <v>131</v>
      </c>
      <c r="M53" s="33" t="s">
        <v>77</v>
      </c>
      <c r="N53" s="33"/>
      <c r="O53" s="32">
        <v>50</v>
      </c>
      <c r="P53" s="9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0"/>
      <c r="R53" s="780"/>
      <c r="S53" s="780"/>
      <c r="T53" s="781"/>
      <c r="U53" s="34"/>
      <c r="V53" s="34"/>
      <c r="W53" s="35" t="s">
        <v>69</v>
      </c>
      <c r="X53" s="773">
        <v>35</v>
      </c>
      <c r="Y53" s="774">
        <f t="shared" si="6"/>
        <v>37</v>
      </c>
      <c r="Z53" s="36">
        <f>IFERROR(IF(Y53=0,"",ROUNDUP(Y53/H53,0)*0.00902),"")</f>
        <v>9.0200000000000002E-2</v>
      </c>
      <c r="AA53" s="56"/>
      <c r="AB53" s="57"/>
      <c r="AC53" s="103" t="s">
        <v>123</v>
      </c>
      <c r="AG53" s="64"/>
      <c r="AJ53" s="68" t="s">
        <v>132</v>
      </c>
      <c r="AK53" s="68">
        <v>44.4</v>
      </c>
      <c r="BB53" s="104" t="s">
        <v>1</v>
      </c>
      <c r="BM53" s="64">
        <f t="shared" si="7"/>
        <v>36.986486486486484</v>
      </c>
      <c r="BN53" s="64">
        <f t="shared" si="8"/>
        <v>39.1</v>
      </c>
      <c r="BO53" s="64">
        <f t="shared" si="9"/>
        <v>7.1662571662571672E-2</v>
      </c>
      <c r="BP53" s="64">
        <f t="shared" si="10"/>
        <v>7.575757575757576E-2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4301011624</v>
      </c>
      <c r="D54" s="777">
        <v>4680115883949</v>
      </c>
      <c r="E54" s="778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787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8"/>
      <c r="P55" s="782" t="s">
        <v>71</v>
      </c>
      <c r="Q55" s="783"/>
      <c r="R55" s="783"/>
      <c r="S55" s="783"/>
      <c r="T55" s="783"/>
      <c r="U55" s="783"/>
      <c r="V55" s="784"/>
      <c r="W55" s="37" t="s">
        <v>72</v>
      </c>
      <c r="X55" s="775">
        <f>IFERROR(X49/H49,"0")+IFERROR(X50/H50,"0")+IFERROR(X51/H51,"0")+IFERROR(X52/H52,"0")+IFERROR(X53/H53,"0")+IFERROR(X54/H54,"0")</f>
        <v>97.594380094380085</v>
      </c>
      <c r="Y55" s="775">
        <f>IFERROR(Y49/H49,"0")+IFERROR(Y50/H50,"0")+IFERROR(Y51/H51,"0")+IFERROR(Y52/H52,"0")+IFERROR(Y53/H53,"0")+IFERROR(Y54/H54,"0")</f>
        <v>99</v>
      </c>
      <c r="Z55" s="775">
        <f>IFERROR(IF(Z49="",0,Z49),"0")+IFERROR(IF(Z50="",0,Z50),"0")+IFERROR(IF(Z51="",0,Z51),"0")+IFERROR(IF(Z52="",0,Z52),"0")+IFERROR(IF(Z53="",0,Z53),"0")+IFERROR(IF(Z54="",0,Z54),"0")</f>
        <v>2.0259499999999999</v>
      </c>
      <c r="AA55" s="776"/>
      <c r="AB55" s="776"/>
      <c r="AC55" s="776"/>
    </row>
    <row r="56" spans="1:68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8"/>
      <c r="P56" s="782" t="s">
        <v>71</v>
      </c>
      <c r="Q56" s="783"/>
      <c r="R56" s="783"/>
      <c r="S56" s="783"/>
      <c r="T56" s="783"/>
      <c r="U56" s="783"/>
      <c r="V56" s="784"/>
      <c r="W56" s="37" t="s">
        <v>69</v>
      </c>
      <c r="X56" s="775">
        <f>IFERROR(SUM(X49:X54),"0")</f>
        <v>998</v>
      </c>
      <c r="Y56" s="775">
        <f>IFERROR(SUM(Y49:Y54),"0")</f>
        <v>1009.4000000000001</v>
      </c>
      <c r="Z56" s="37"/>
      <c r="AA56" s="776"/>
      <c r="AB56" s="776"/>
      <c r="AC56" s="776"/>
    </row>
    <row r="57" spans="1:68" ht="14.25" hidden="1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9"/>
      <c r="AB57" s="769"/>
      <c r="AC57" s="769"/>
    </row>
    <row r="58" spans="1:68" ht="27" hidden="1" customHeight="1" x14ac:dyDescent="0.25">
      <c r="A58" s="54" t="s">
        <v>137</v>
      </c>
      <c r="B58" s="54" t="s">
        <v>138</v>
      </c>
      <c r="C58" s="31">
        <v>4301051842</v>
      </c>
      <c r="D58" s="777">
        <v>4680115885233</v>
      </c>
      <c r="E58" s="778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0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hidden="1" customHeight="1" x14ac:dyDescent="0.25">
      <c r="A59" s="54" t="s">
        <v>140</v>
      </c>
      <c r="B59" s="54" t="s">
        <v>141</v>
      </c>
      <c r="C59" s="31">
        <v>4301051820</v>
      </c>
      <c r="D59" s="777">
        <v>4680115884915</v>
      </c>
      <c r="E59" s="778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0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idden="1" x14ac:dyDescent="0.2">
      <c r="A60" s="787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8"/>
      <c r="P60" s="782" t="s">
        <v>71</v>
      </c>
      <c r="Q60" s="783"/>
      <c r="R60" s="783"/>
      <c r="S60" s="783"/>
      <c r="T60" s="783"/>
      <c r="U60" s="783"/>
      <c r="V60" s="784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hidden="1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8"/>
      <c r="P61" s="782" t="s">
        <v>71</v>
      </c>
      <c r="Q61" s="783"/>
      <c r="R61" s="783"/>
      <c r="S61" s="783"/>
      <c r="T61" s="783"/>
      <c r="U61" s="783"/>
      <c r="V61" s="784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hidden="1" customHeight="1" x14ac:dyDescent="0.25">
      <c r="A62" s="801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hidden="1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9"/>
      <c r="AB63" s="769"/>
      <c r="AC63" s="769"/>
    </row>
    <row r="64" spans="1:68" ht="27" hidden="1" customHeight="1" x14ac:dyDescent="0.25">
      <c r="A64" s="54" t="s">
        <v>144</v>
      </c>
      <c r="B64" s="54" t="s">
        <v>145</v>
      </c>
      <c r="C64" s="31">
        <v>4301012030</v>
      </c>
      <c r="D64" s="777">
        <v>4680115885882</v>
      </c>
      <c r="E64" s="778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0</v>
      </c>
      <c r="Y64" s="774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4301011816</v>
      </c>
      <c r="D65" s="777">
        <v>4680115881426</v>
      </c>
      <c r="E65" s="778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122</v>
      </c>
      <c r="N65" s="33"/>
      <c r="O65" s="32">
        <v>50</v>
      </c>
      <c r="P65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79</v>
      </c>
      <c r="Y65" s="774">
        <f t="shared" si="11"/>
        <v>86.4</v>
      </c>
      <c r="Z65" s="36">
        <f>IFERROR(IF(Y65=0,"",ROUNDUP(Y65/H65,0)*0.02175),"")</f>
        <v>0.17399999999999999</v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82.511111111111106</v>
      </c>
      <c r="BN65" s="64">
        <f t="shared" si="13"/>
        <v>90.24</v>
      </c>
      <c r="BO65" s="64">
        <f t="shared" si="14"/>
        <v>0.13062169312169311</v>
      </c>
      <c r="BP65" s="64">
        <f t="shared" si="15"/>
        <v>0.14285714285714285</v>
      </c>
    </row>
    <row r="66" spans="1:68" ht="27" hidden="1" customHeight="1" x14ac:dyDescent="0.25">
      <c r="A66" s="54" t="s">
        <v>147</v>
      </c>
      <c r="B66" s="54" t="s">
        <v>152</v>
      </c>
      <c r="C66" s="31">
        <v>4301011948</v>
      </c>
      <c r="D66" s="777">
        <v>4680115881426</v>
      </c>
      <c r="E66" s="778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3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0</v>
      </c>
      <c r="Y66" s="774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155</v>
      </c>
      <c r="B67" s="54" t="s">
        <v>156</v>
      </c>
      <c r="C67" s="31">
        <v>4301011386</v>
      </c>
      <c r="D67" s="777">
        <v>4680115880283</v>
      </c>
      <c r="E67" s="778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158</v>
      </c>
      <c r="B68" s="54" t="s">
        <v>159</v>
      </c>
      <c r="C68" s="31">
        <v>4301011432</v>
      </c>
      <c r="D68" s="777">
        <v>4680115882720</v>
      </c>
      <c r="E68" s="778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5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161</v>
      </c>
      <c r="B69" s="54" t="s">
        <v>162</v>
      </c>
      <c r="C69" s="31">
        <v>4301011458</v>
      </c>
      <c r="D69" s="777">
        <v>4680115881525</v>
      </c>
      <c r="E69" s="778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974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0</v>
      </c>
      <c r="Y69" s="77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165</v>
      </c>
      <c r="B70" s="54" t="s">
        <v>166</v>
      </c>
      <c r="C70" s="31">
        <v>4301011192</v>
      </c>
      <c r="D70" s="777">
        <v>4607091382952</v>
      </c>
      <c r="E70" s="778"/>
      <c r="F70" s="772">
        <v>0.5</v>
      </c>
      <c r="G70" s="32">
        <v>6</v>
      </c>
      <c r="H70" s="772">
        <v>3</v>
      </c>
      <c r="I70" s="772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7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hidden="1" customHeight="1" x14ac:dyDescent="0.25">
      <c r="A71" s="54" t="s">
        <v>168</v>
      </c>
      <c r="B71" s="54" t="s">
        <v>169</v>
      </c>
      <c r="C71" s="31">
        <v>4301011589</v>
      </c>
      <c r="D71" s="777">
        <v>4680115885899</v>
      </c>
      <c r="E71" s="778"/>
      <c r="F71" s="772">
        <v>0.35</v>
      </c>
      <c r="G71" s="32">
        <v>6</v>
      </c>
      <c r="H71" s="772">
        <v>2.1</v>
      </c>
      <c r="I71" s="772">
        <v>2.2999999999999998</v>
      </c>
      <c r="J71" s="32">
        <v>156</v>
      </c>
      <c r="K71" s="32" t="s">
        <v>76</v>
      </c>
      <c r="L71" s="32"/>
      <c r="M71" s="33" t="s">
        <v>170</v>
      </c>
      <c r="N71" s="33"/>
      <c r="O71" s="32">
        <v>50</v>
      </c>
      <c r="P71" s="119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172</v>
      </c>
      <c r="B72" s="54" t="s">
        <v>173</v>
      </c>
      <c r="C72" s="31">
        <v>4301011802</v>
      </c>
      <c r="D72" s="777">
        <v>4680115881419</v>
      </c>
      <c r="E72" s="778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1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0</v>
      </c>
      <c r="Y72" s="77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132</v>
      </c>
      <c r="AK72" s="68">
        <v>54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x14ac:dyDescent="0.2">
      <c r="A73" s="787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8"/>
      <c r="P73" s="782" t="s">
        <v>71</v>
      </c>
      <c r="Q73" s="783"/>
      <c r="R73" s="783"/>
      <c r="S73" s="783"/>
      <c r="T73" s="783"/>
      <c r="U73" s="783"/>
      <c r="V73" s="784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7.314814814814814</v>
      </c>
      <c r="Y73" s="775">
        <f>IFERROR(Y64/H64,"0")+IFERROR(Y65/H65,"0")+IFERROR(Y66/H66,"0")+IFERROR(Y67/H67,"0")+IFERROR(Y68/H68,"0")+IFERROR(Y69/H69,"0")+IFERROR(Y70/H70,"0")+IFERROR(Y71/H71,"0")+IFERROR(Y72/H72,"0")</f>
        <v>8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0.17399999999999999</v>
      </c>
      <c r="AA73" s="776"/>
      <c r="AB73" s="776"/>
      <c r="AC73" s="776"/>
    </row>
    <row r="74" spans="1:68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8"/>
      <c r="P74" s="782" t="s">
        <v>71</v>
      </c>
      <c r="Q74" s="783"/>
      <c r="R74" s="783"/>
      <c r="S74" s="783"/>
      <c r="T74" s="783"/>
      <c r="U74" s="783"/>
      <c r="V74" s="784"/>
      <c r="W74" s="37" t="s">
        <v>69</v>
      </c>
      <c r="X74" s="775">
        <f>IFERROR(SUM(X64:X72),"0")</f>
        <v>79</v>
      </c>
      <c r="Y74" s="775">
        <f>IFERROR(SUM(Y64:Y72),"0")</f>
        <v>86.4</v>
      </c>
      <c r="Z74" s="37"/>
      <c r="AA74" s="776"/>
      <c r="AB74" s="776"/>
      <c r="AC74" s="776"/>
    </row>
    <row r="75" spans="1:68" ht="14.25" hidden="1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9"/>
      <c r="AB75" s="769"/>
      <c r="AC75" s="769"/>
    </row>
    <row r="76" spans="1:68" ht="27" customHeight="1" x14ac:dyDescent="0.25">
      <c r="A76" s="54" t="s">
        <v>176</v>
      </c>
      <c r="B76" s="54" t="s">
        <v>177</v>
      </c>
      <c r="C76" s="31">
        <v>4301020298</v>
      </c>
      <c r="D76" s="777">
        <v>4680115881440</v>
      </c>
      <c r="E76" s="778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600</v>
      </c>
      <c r="Y76" s="774">
        <f>IFERROR(IF(X76="",0,CEILING((X76/$H76),1)*$H76),"")</f>
        <v>604.80000000000007</v>
      </c>
      <c r="Z76" s="36">
        <f>IFERROR(IF(Y76=0,"",ROUNDUP(Y76/H76,0)*0.02175),"")</f>
        <v>1.218</v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626.66666666666663</v>
      </c>
      <c r="BN76" s="64">
        <f>IFERROR(Y76*I76/H76,"0")</f>
        <v>631.67999999999995</v>
      </c>
      <c r="BO76" s="64">
        <f>IFERROR(1/J76*(X76/H76),"0")</f>
        <v>0.99206349206349187</v>
      </c>
      <c r="BP76" s="64">
        <f>IFERROR(1/J76*(Y76/H76),"0")</f>
        <v>1</v>
      </c>
    </row>
    <row r="77" spans="1:68" ht="27" hidden="1" customHeight="1" x14ac:dyDescent="0.25">
      <c r="A77" s="54" t="s">
        <v>179</v>
      </c>
      <c r="B77" s="54" t="s">
        <v>180</v>
      </c>
      <c r="C77" s="31">
        <v>4301020228</v>
      </c>
      <c r="D77" s="777">
        <v>4680115882751</v>
      </c>
      <c r="E77" s="778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1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hidden="1" customHeight="1" x14ac:dyDescent="0.25">
      <c r="A78" s="54" t="s">
        <v>182</v>
      </c>
      <c r="B78" s="54" t="s">
        <v>183</v>
      </c>
      <c r="C78" s="31">
        <v>4301020358</v>
      </c>
      <c r="D78" s="777">
        <v>4680115885950</v>
      </c>
      <c r="E78" s="778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1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4301020296</v>
      </c>
      <c r="D79" s="777">
        <v>4680115881433</v>
      </c>
      <c r="E79" s="778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131</v>
      </c>
      <c r="M79" s="33" t="s">
        <v>122</v>
      </c>
      <c r="N79" s="33"/>
      <c r="O79" s="32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0</v>
      </c>
      <c r="Y79" s="774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132</v>
      </c>
      <c r="AK79" s="68">
        <v>37.799999999999997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787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8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5">
        <f>IFERROR(X76/H76,"0")+IFERROR(X77/H77,"0")+IFERROR(X78/H78,"0")+IFERROR(X79/H79,"0")</f>
        <v>55.55555555555555</v>
      </c>
      <c r="Y80" s="775">
        <f>IFERROR(Y76/H76,"0")+IFERROR(Y77/H77,"0")+IFERROR(Y78/H78,"0")+IFERROR(Y79/H79,"0")</f>
        <v>56</v>
      </c>
      <c r="Z80" s="775">
        <f>IFERROR(IF(Z76="",0,Z76),"0")+IFERROR(IF(Z77="",0,Z77),"0")+IFERROR(IF(Z78="",0,Z78),"0")+IFERROR(IF(Z79="",0,Z79),"0")</f>
        <v>1.218</v>
      </c>
      <c r="AA80" s="776"/>
      <c r="AB80" s="776"/>
      <c r="AC80" s="776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8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5">
        <f>IFERROR(SUM(X76:X79),"0")</f>
        <v>600</v>
      </c>
      <c r="Y81" s="775">
        <f>IFERROR(SUM(Y76:Y79),"0")</f>
        <v>604.80000000000007</v>
      </c>
      <c r="Z81" s="37"/>
      <c r="AA81" s="776"/>
      <c r="AB81" s="776"/>
      <c r="AC81" s="776"/>
    </row>
    <row r="82" spans="1:68" ht="14.25" hidden="1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9"/>
      <c r="AB82" s="769"/>
      <c r="AC82" s="769"/>
    </row>
    <row r="83" spans="1:68" ht="16.5" hidden="1" customHeight="1" x14ac:dyDescent="0.25">
      <c r="A83" s="54" t="s">
        <v>187</v>
      </c>
      <c r="B83" s="54" t="s">
        <v>188</v>
      </c>
      <c r="C83" s="31">
        <v>4301031242</v>
      </c>
      <c r="D83" s="777">
        <v>4680115885066</v>
      </c>
      <c r="E83" s="778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7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190</v>
      </c>
      <c r="B84" s="54" t="s">
        <v>191</v>
      </c>
      <c r="C84" s="31">
        <v>4301031240</v>
      </c>
      <c r="D84" s="777">
        <v>4680115885042</v>
      </c>
      <c r="E84" s="778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7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193</v>
      </c>
      <c r="B85" s="54" t="s">
        <v>194</v>
      </c>
      <c r="C85" s="31">
        <v>4301031315</v>
      </c>
      <c r="D85" s="777">
        <v>4680115885080</v>
      </c>
      <c r="E85" s="778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196</v>
      </c>
      <c r="B86" s="54" t="s">
        <v>197</v>
      </c>
      <c r="C86" s="31">
        <v>4301031243</v>
      </c>
      <c r="D86" s="777">
        <v>4680115885073</v>
      </c>
      <c r="E86" s="778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198</v>
      </c>
      <c r="B87" s="54" t="s">
        <v>199</v>
      </c>
      <c r="C87" s="31">
        <v>4301031241</v>
      </c>
      <c r="D87" s="777">
        <v>4680115885059</v>
      </c>
      <c r="E87" s="778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0</v>
      </c>
      <c r="Y87" s="77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200</v>
      </c>
      <c r="B88" s="54" t="s">
        <v>201</v>
      </c>
      <c r="C88" s="31">
        <v>4301031316</v>
      </c>
      <c r="D88" s="777">
        <v>4680115885097</v>
      </c>
      <c r="E88" s="778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0</v>
      </c>
      <c r="Y88" s="77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787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8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hidden="1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8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5">
        <f>IFERROR(SUM(X83:X88),"0")</f>
        <v>0</v>
      </c>
      <c r="Y90" s="775">
        <f>IFERROR(SUM(Y83:Y88),"0")</f>
        <v>0</v>
      </c>
      <c r="Z90" s="37"/>
      <c r="AA90" s="776"/>
      <c r="AB90" s="776"/>
      <c r="AC90" s="776"/>
    </row>
    <row r="91" spans="1:68" ht="14.25" hidden="1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9"/>
      <c r="AB91" s="769"/>
      <c r="AC91" s="769"/>
    </row>
    <row r="92" spans="1:68" ht="27" hidden="1" customHeight="1" x14ac:dyDescent="0.25">
      <c r="A92" s="54" t="s">
        <v>202</v>
      </c>
      <c r="B92" s="54" t="s">
        <v>203</v>
      </c>
      <c r="C92" s="31">
        <v>4301051823</v>
      </c>
      <c r="D92" s="777">
        <v>4680115881891</v>
      </c>
      <c r="E92" s="778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customHeight="1" x14ac:dyDescent="0.25">
      <c r="A93" s="54" t="s">
        <v>205</v>
      </c>
      <c r="B93" s="54" t="s">
        <v>206</v>
      </c>
      <c r="C93" s="31">
        <v>4301051846</v>
      </c>
      <c r="D93" s="777">
        <v>4680115885769</v>
      </c>
      <c r="E93" s="778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1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59</v>
      </c>
      <c r="Y93" s="774">
        <f t="shared" si="21"/>
        <v>67.2</v>
      </c>
      <c r="Z93" s="36">
        <f>IFERROR(IF(Y93=0,"",ROUNDUP(Y93/H93,0)*0.02175),"")</f>
        <v>0.17399999999999999</v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62.371428571428581</v>
      </c>
      <c r="BN93" s="64">
        <f t="shared" si="23"/>
        <v>71.040000000000006</v>
      </c>
      <c r="BO93" s="64">
        <f t="shared" si="24"/>
        <v>0.1254251700680272</v>
      </c>
      <c r="BP93" s="64">
        <f t="shared" si="25"/>
        <v>0.14285714285714285</v>
      </c>
    </row>
    <row r="94" spans="1:68" ht="37.5" hidden="1" customHeight="1" x14ac:dyDescent="0.25">
      <c r="A94" s="54" t="s">
        <v>208</v>
      </c>
      <c r="B94" s="54" t="s">
        <v>209</v>
      </c>
      <c r="C94" s="31">
        <v>4301051822</v>
      </c>
      <c r="D94" s="777">
        <v>4680115884410</v>
      </c>
      <c r="E94" s="778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5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211</v>
      </c>
      <c r="B95" s="54" t="s">
        <v>212</v>
      </c>
      <c r="C95" s="31">
        <v>4301051844</v>
      </c>
      <c r="D95" s="777">
        <v>4680115885929</v>
      </c>
      <c r="E95" s="778"/>
      <c r="F95" s="772">
        <v>0.42</v>
      </c>
      <c r="G95" s="32">
        <v>6</v>
      </c>
      <c r="H95" s="772">
        <v>2.52</v>
      </c>
      <c r="I95" s="772">
        <v>2.72</v>
      </c>
      <c r="J95" s="32">
        <v>156</v>
      </c>
      <c r="K95" s="32" t="s">
        <v>76</v>
      </c>
      <c r="L95" s="32"/>
      <c r="M95" s="33" t="s">
        <v>77</v>
      </c>
      <c r="N95" s="33"/>
      <c r="O95" s="32">
        <v>45</v>
      </c>
      <c r="P95" s="86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4301051827</v>
      </c>
      <c r="D96" s="777">
        <v>4680115884403</v>
      </c>
      <c r="E96" s="778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2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hidden="1" customHeight="1" x14ac:dyDescent="0.25">
      <c r="A97" s="54" t="s">
        <v>215</v>
      </c>
      <c r="B97" s="54" t="s">
        <v>216</v>
      </c>
      <c r="C97" s="31">
        <v>4301051837</v>
      </c>
      <c r="D97" s="777">
        <v>4680115884311</v>
      </c>
      <c r="E97" s="778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77</v>
      </c>
      <c r="N97" s="33"/>
      <c r="O97" s="32">
        <v>40</v>
      </c>
      <c r="P97" s="8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x14ac:dyDescent="0.2">
      <c r="A98" s="787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8"/>
      <c r="P98" s="782" t="s">
        <v>71</v>
      </c>
      <c r="Q98" s="783"/>
      <c r="R98" s="783"/>
      <c r="S98" s="783"/>
      <c r="T98" s="783"/>
      <c r="U98" s="783"/>
      <c r="V98" s="784"/>
      <c r="W98" s="37" t="s">
        <v>72</v>
      </c>
      <c r="X98" s="775">
        <f>IFERROR(X92/H92,"0")+IFERROR(X93/H93,"0")+IFERROR(X94/H94,"0")+IFERROR(X95/H95,"0")+IFERROR(X96/H96,"0")+IFERROR(X97/H97,"0")</f>
        <v>7.0238095238095237</v>
      </c>
      <c r="Y98" s="775">
        <f>IFERROR(Y92/H92,"0")+IFERROR(Y93/H93,"0")+IFERROR(Y94/H94,"0")+IFERROR(Y95/H95,"0")+IFERROR(Y96/H96,"0")+IFERROR(Y97/H97,"0")</f>
        <v>8</v>
      </c>
      <c r="Z98" s="775">
        <f>IFERROR(IF(Z92="",0,Z92),"0")+IFERROR(IF(Z93="",0,Z93),"0")+IFERROR(IF(Z94="",0,Z94),"0")+IFERROR(IF(Z95="",0,Z95),"0")+IFERROR(IF(Z96="",0,Z96),"0")+IFERROR(IF(Z97="",0,Z97),"0")</f>
        <v>0.17399999999999999</v>
      </c>
      <c r="AA98" s="776"/>
      <c r="AB98" s="776"/>
      <c r="AC98" s="776"/>
    </row>
    <row r="99" spans="1:68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8"/>
      <c r="P99" s="782" t="s">
        <v>71</v>
      </c>
      <c r="Q99" s="783"/>
      <c r="R99" s="783"/>
      <c r="S99" s="783"/>
      <c r="T99" s="783"/>
      <c r="U99" s="783"/>
      <c r="V99" s="784"/>
      <c r="W99" s="37" t="s">
        <v>69</v>
      </c>
      <c r="X99" s="775">
        <f>IFERROR(SUM(X92:X97),"0")</f>
        <v>59</v>
      </c>
      <c r="Y99" s="775">
        <f>IFERROR(SUM(Y92:Y97),"0")</f>
        <v>67.2</v>
      </c>
      <c r="Z99" s="37"/>
      <c r="AA99" s="776"/>
      <c r="AB99" s="776"/>
      <c r="AC99" s="776"/>
    </row>
    <row r="100" spans="1:68" ht="14.25" hidden="1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9"/>
      <c r="AB100" s="769"/>
      <c r="AC100" s="769"/>
    </row>
    <row r="101" spans="1:68" ht="37.5" hidden="1" customHeight="1" x14ac:dyDescent="0.25">
      <c r="A101" s="54" t="s">
        <v>218</v>
      </c>
      <c r="B101" s="54" t="s">
        <v>219</v>
      </c>
      <c r="C101" s="31">
        <v>4301060366</v>
      </c>
      <c r="D101" s="777">
        <v>4680115881532</v>
      </c>
      <c r="E101" s="778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2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218</v>
      </c>
      <c r="B102" s="54" t="s">
        <v>221</v>
      </c>
      <c r="C102" s="31">
        <v>4301060371</v>
      </c>
      <c r="D102" s="777">
        <v>4680115881532</v>
      </c>
      <c r="E102" s="778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3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0</v>
      </c>
      <c r="Y102" s="774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222</v>
      </c>
      <c r="B103" s="54" t="s">
        <v>223</v>
      </c>
      <c r="C103" s="31">
        <v>4301060351</v>
      </c>
      <c r="D103" s="777">
        <v>4680115881464</v>
      </c>
      <c r="E103" s="778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12</v>
      </c>
      <c r="Y103" s="774">
        <f>IFERROR(IF(X103="",0,CEILING((X103/$H103),1)*$H103),"")</f>
        <v>12</v>
      </c>
      <c r="Z103" s="36">
        <f>IFERROR(IF(Y103=0,"",ROUNDUP(Y103/H103,0)*0.00902),"")</f>
        <v>4.5100000000000001E-2</v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13.05</v>
      </c>
      <c r="BN103" s="64">
        <f>IFERROR(Y103*I103/H103,"0")</f>
        <v>13.05</v>
      </c>
      <c r="BO103" s="64">
        <f>IFERROR(1/J103*(X103/H103),"0")</f>
        <v>3.787878787878788E-2</v>
      </c>
      <c r="BP103" s="64">
        <f>IFERROR(1/J103*(Y103/H103),"0")</f>
        <v>3.787878787878788E-2</v>
      </c>
    </row>
    <row r="104" spans="1:68" x14ac:dyDescent="0.2">
      <c r="A104" s="787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8"/>
      <c r="P104" s="782" t="s">
        <v>71</v>
      </c>
      <c r="Q104" s="783"/>
      <c r="R104" s="783"/>
      <c r="S104" s="783"/>
      <c r="T104" s="783"/>
      <c r="U104" s="783"/>
      <c r="V104" s="784"/>
      <c r="W104" s="37" t="s">
        <v>72</v>
      </c>
      <c r="X104" s="775">
        <f>IFERROR(X101/H101,"0")+IFERROR(X102/H102,"0")+IFERROR(X103/H103,"0")</f>
        <v>5</v>
      </c>
      <c r="Y104" s="775">
        <f>IFERROR(Y101/H101,"0")+IFERROR(Y102/H102,"0")+IFERROR(Y103/H103,"0")</f>
        <v>5</v>
      </c>
      <c r="Z104" s="775">
        <f>IFERROR(IF(Z101="",0,Z101),"0")+IFERROR(IF(Z102="",0,Z102),"0")+IFERROR(IF(Z103="",0,Z103),"0")</f>
        <v>4.5100000000000001E-2</v>
      </c>
      <c r="AA104" s="776"/>
      <c r="AB104" s="776"/>
      <c r="AC104" s="776"/>
    </row>
    <row r="105" spans="1:68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8"/>
      <c r="P105" s="782" t="s">
        <v>71</v>
      </c>
      <c r="Q105" s="783"/>
      <c r="R105" s="783"/>
      <c r="S105" s="783"/>
      <c r="T105" s="783"/>
      <c r="U105" s="783"/>
      <c r="V105" s="784"/>
      <c r="W105" s="37" t="s">
        <v>69</v>
      </c>
      <c r="X105" s="775">
        <f>IFERROR(SUM(X101:X103),"0")</f>
        <v>12</v>
      </c>
      <c r="Y105" s="775">
        <f>IFERROR(SUM(Y101:Y103),"0")</f>
        <v>12</v>
      </c>
      <c r="Z105" s="37"/>
      <c r="AA105" s="776"/>
      <c r="AB105" s="776"/>
      <c r="AC105" s="776"/>
    </row>
    <row r="106" spans="1:68" ht="16.5" hidden="1" customHeight="1" x14ac:dyDescent="0.25">
      <c r="A106" s="801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hidden="1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9"/>
      <c r="AB107" s="769"/>
      <c r="AC107" s="769"/>
    </row>
    <row r="108" spans="1:68" ht="27" customHeight="1" x14ac:dyDescent="0.25">
      <c r="A108" s="54" t="s">
        <v>226</v>
      </c>
      <c r="B108" s="54" t="s">
        <v>227</v>
      </c>
      <c r="C108" s="31">
        <v>4301011468</v>
      </c>
      <c r="D108" s="777">
        <v>4680115881327</v>
      </c>
      <c r="E108" s="778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170</v>
      </c>
      <c r="N108" s="33"/>
      <c r="O108" s="32">
        <v>50</v>
      </c>
      <c r="P108" s="105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950</v>
      </c>
      <c r="Y108" s="774">
        <f>IFERROR(IF(X108="",0,CEILING((X108/$H108),1)*$H108),"")</f>
        <v>950.40000000000009</v>
      </c>
      <c r="Z108" s="36">
        <f>IFERROR(IF(Y108=0,"",ROUNDUP(Y108/H108,0)*0.02175),"")</f>
        <v>1.9139999999999999</v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992.22222222222217</v>
      </c>
      <c r="BN108" s="64">
        <f>IFERROR(Y108*I108/H108,"0")</f>
        <v>992.64</v>
      </c>
      <c r="BO108" s="64">
        <f>IFERROR(1/J108*(X108/H108),"0")</f>
        <v>1.5707671957671956</v>
      </c>
      <c r="BP108" s="64">
        <f>IFERROR(1/J108*(Y108/H108),"0")</f>
        <v>1.5714285714285714</v>
      </c>
    </row>
    <row r="109" spans="1:68" ht="27" hidden="1" customHeight="1" x14ac:dyDescent="0.25">
      <c r="A109" s="54" t="s">
        <v>229</v>
      </c>
      <c r="B109" s="54" t="s">
        <v>230</v>
      </c>
      <c r="C109" s="31">
        <v>4301011476</v>
      </c>
      <c r="D109" s="777">
        <v>4680115881518</v>
      </c>
      <c r="E109" s="778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07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232</v>
      </c>
      <c r="B110" s="54" t="s">
        <v>233</v>
      </c>
      <c r="C110" s="31">
        <v>4301011443</v>
      </c>
      <c r="D110" s="777">
        <v>4680115881303</v>
      </c>
      <c r="E110" s="778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131</v>
      </c>
      <c r="M110" s="33" t="s">
        <v>170</v>
      </c>
      <c r="N110" s="33"/>
      <c r="O110" s="32">
        <v>50</v>
      </c>
      <c r="P110" s="119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88</v>
      </c>
      <c r="Y110" s="774">
        <f>IFERROR(IF(X110="",0,CEILING((X110/$H110),1)*$H110),"")</f>
        <v>90</v>
      </c>
      <c r="Z110" s="36">
        <f>IFERROR(IF(Y110=0,"",ROUNDUP(Y110/H110,0)*0.00902),"")</f>
        <v>0.1804</v>
      </c>
      <c r="AA110" s="56"/>
      <c r="AB110" s="57"/>
      <c r="AC110" s="171" t="s">
        <v>231</v>
      </c>
      <c r="AG110" s="64"/>
      <c r="AJ110" s="68" t="s">
        <v>132</v>
      </c>
      <c r="AK110" s="68">
        <v>54</v>
      </c>
      <c r="BB110" s="172" t="s">
        <v>1</v>
      </c>
      <c r="BM110" s="64">
        <f>IFERROR(X110*I110/H110,"0")</f>
        <v>92.106666666666669</v>
      </c>
      <c r="BN110" s="64">
        <f>IFERROR(Y110*I110/H110,"0")</f>
        <v>94.199999999999989</v>
      </c>
      <c r="BO110" s="64">
        <f>IFERROR(1/J110*(X110/H110),"0")</f>
        <v>0.14814814814814817</v>
      </c>
      <c r="BP110" s="64">
        <f>IFERROR(1/J110*(Y110/H110),"0")</f>
        <v>0.15151515151515152</v>
      </c>
    </row>
    <row r="111" spans="1:68" x14ac:dyDescent="0.2">
      <c r="A111" s="787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8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5">
        <f>IFERROR(X108/H108,"0")+IFERROR(X109/H109,"0")+IFERROR(X110/H110,"0")</f>
        <v>107.51851851851852</v>
      </c>
      <c r="Y111" s="775">
        <f>IFERROR(Y108/H108,"0")+IFERROR(Y109/H109,"0")+IFERROR(Y110/H110,"0")</f>
        <v>108</v>
      </c>
      <c r="Z111" s="775">
        <f>IFERROR(IF(Z108="",0,Z108),"0")+IFERROR(IF(Z109="",0,Z109),"0")+IFERROR(IF(Z110="",0,Z110),"0")</f>
        <v>2.0943999999999998</v>
      </c>
      <c r="AA111" s="776"/>
      <c r="AB111" s="776"/>
      <c r="AC111" s="776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8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5">
        <f>IFERROR(SUM(X108:X110),"0")</f>
        <v>1038</v>
      </c>
      <c r="Y112" s="775">
        <f>IFERROR(SUM(Y108:Y110),"0")</f>
        <v>1040.4000000000001</v>
      </c>
      <c r="Z112" s="37"/>
      <c r="AA112" s="776"/>
      <c r="AB112" s="776"/>
      <c r="AC112" s="776"/>
    </row>
    <row r="113" spans="1:68" ht="14.25" hidden="1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9"/>
      <c r="AB113" s="769"/>
      <c r="AC113" s="769"/>
    </row>
    <row r="114" spans="1:68" ht="27" hidden="1" customHeight="1" x14ac:dyDescent="0.25">
      <c r="A114" s="54" t="s">
        <v>234</v>
      </c>
      <c r="B114" s="54" t="s">
        <v>235</v>
      </c>
      <c r="C114" s="31">
        <v>4301051437</v>
      </c>
      <c r="D114" s="777">
        <v>4607091386967</v>
      </c>
      <c r="E114" s="778"/>
      <c r="F114" s="772">
        <v>1.35</v>
      </c>
      <c r="G114" s="32">
        <v>6</v>
      </c>
      <c r="H114" s="772">
        <v>8.1</v>
      </c>
      <c r="I114" s="772">
        <v>8.6639999999999997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11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0</v>
      </c>
      <c r="Y114" s="774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234</v>
      </c>
      <c r="B115" s="54" t="s">
        <v>237</v>
      </c>
      <c r="C115" s="31">
        <v>4301051546</v>
      </c>
      <c r="D115" s="777">
        <v>4607091386967</v>
      </c>
      <c r="E115" s="778"/>
      <c r="F115" s="772">
        <v>1.4</v>
      </c>
      <c r="G115" s="32">
        <v>6</v>
      </c>
      <c r="H115" s="772">
        <v>8.4</v>
      </c>
      <c r="I115" s="772">
        <v>8.9640000000000004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0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233</v>
      </c>
      <c r="Y115" s="774">
        <f t="shared" si="26"/>
        <v>235.20000000000002</v>
      </c>
      <c r="Z115" s="36">
        <f>IFERROR(IF(Y115=0,"",ROUNDUP(Y115/H115,0)*0.02175),"")</f>
        <v>0.60899999999999999</v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248.6442857142857</v>
      </c>
      <c r="BN115" s="64">
        <f t="shared" si="28"/>
        <v>250.99200000000002</v>
      </c>
      <c r="BO115" s="64">
        <f t="shared" si="29"/>
        <v>0.49532312925170063</v>
      </c>
      <c r="BP115" s="64">
        <f t="shared" si="30"/>
        <v>0.5</v>
      </c>
    </row>
    <row r="116" spans="1:68" ht="27" customHeight="1" x14ac:dyDescent="0.25">
      <c r="A116" s="54" t="s">
        <v>238</v>
      </c>
      <c r="B116" s="54" t="s">
        <v>239</v>
      </c>
      <c r="C116" s="31">
        <v>4301051436</v>
      </c>
      <c r="D116" s="777">
        <v>4607091385731</v>
      </c>
      <c r="E116" s="778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77</v>
      </c>
      <c r="N116" s="33"/>
      <c r="O116" s="32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93</v>
      </c>
      <c r="Y116" s="774">
        <f t="shared" si="26"/>
        <v>94.5</v>
      </c>
      <c r="Z116" s="36">
        <f>IFERROR(IF(Y116=0,"",ROUNDUP(Y116/H116,0)*0.00651),"")</f>
        <v>0.22785</v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101.67999999999999</v>
      </c>
      <c r="BN116" s="64">
        <f t="shared" si="28"/>
        <v>103.32</v>
      </c>
      <c r="BO116" s="64">
        <f t="shared" si="29"/>
        <v>0.18925518925518925</v>
      </c>
      <c r="BP116" s="64">
        <f t="shared" si="30"/>
        <v>0.19230769230769232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77">
        <v>4680115880894</v>
      </c>
      <c r="E117" s="778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77</v>
      </c>
      <c r="N117" s="33"/>
      <c r="O117" s="32">
        <v>45</v>
      </c>
      <c r="P117" s="9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0</v>
      </c>
      <c r="Y117" s="774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77">
        <v>4680115880214</v>
      </c>
      <c r="E118" s="778"/>
      <c r="F118" s="772">
        <v>0.45</v>
      </c>
      <c r="G118" s="32">
        <v>6</v>
      </c>
      <c r="H118" s="772">
        <v>2.7</v>
      </c>
      <c r="I118" s="772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1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72</v>
      </c>
      <c r="Y118" s="774">
        <f t="shared" si="26"/>
        <v>72.900000000000006</v>
      </c>
      <c r="Z118" s="36">
        <f>IFERROR(IF(Y118=0,"",ROUNDUP(Y118/H118,0)*0.00902),"")</f>
        <v>0.24354000000000001</v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 t="shared" si="27"/>
        <v>79.679999999999993</v>
      </c>
      <c r="BN118" s="64">
        <f t="shared" si="28"/>
        <v>80.676000000000002</v>
      </c>
      <c r="BO118" s="64">
        <f t="shared" si="29"/>
        <v>0.20202020202020202</v>
      </c>
      <c r="BP118" s="64">
        <f t="shared" si="30"/>
        <v>0.20454545454545456</v>
      </c>
    </row>
    <row r="119" spans="1:68" ht="27" hidden="1" customHeight="1" x14ac:dyDescent="0.25">
      <c r="A119" s="54" t="s">
        <v>243</v>
      </c>
      <c r="B119" s="54" t="s">
        <v>246</v>
      </c>
      <c r="C119" s="31">
        <v>4301051687</v>
      </c>
      <c r="D119" s="777">
        <v>4680115880214</v>
      </c>
      <c r="E119" s="778"/>
      <c r="F119" s="772">
        <v>0.45</v>
      </c>
      <c r="G119" s="32">
        <v>4</v>
      </c>
      <c r="H119" s="772">
        <v>1.8</v>
      </c>
      <c r="I119" s="772">
        <v>2.032</v>
      </c>
      <c r="J119" s="32">
        <v>182</v>
      </c>
      <c r="K119" s="32" t="s">
        <v>186</v>
      </c>
      <c r="L119" s="32"/>
      <c r="M119" s="33" t="s">
        <v>77</v>
      </c>
      <c r="N119" s="33"/>
      <c r="O119" s="32">
        <v>45</v>
      </c>
      <c r="P119" s="926" t="s">
        <v>247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787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8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5">
        <f>IFERROR(X114/H114,"0")+IFERROR(X115/H115,"0")+IFERROR(X116/H116,"0")+IFERROR(X117/H117,"0")+IFERROR(X118/H118,"0")+IFERROR(X119/H119,"0")</f>
        <v>88.849206349206355</v>
      </c>
      <c r="Y120" s="775">
        <f>IFERROR(Y114/H114,"0")+IFERROR(Y115/H115,"0")+IFERROR(Y116/H116,"0")+IFERROR(Y117/H117,"0")+IFERROR(Y118/H118,"0")+IFERROR(Y119/H119,"0")</f>
        <v>90</v>
      </c>
      <c r="Z120" s="775">
        <f>IFERROR(IF(Z114="",0,Z114),"0")+IFERROR(IF(Z115="",0,Z115),"0")+IFERROR(IF(Z116="",0,Z116),"0")+IFERROR(IF(Z117="",0,Z117),"0")+IFERROR(IF(Z118="",0,Z118),"0")+IFERROR(IF(Z119="",0,Z119),"0")</f>
        <v>1.08039</v>
      </c>
      <c r="AA120" s="776"/>
      <c r="AB120" s="776"/>
      <c r="AC120" s="776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8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5">
        <f>IFERROR(SUM(X114:X119),"0")</f>
        <v>398</v>
      </c>
      <c r="Y121" s="775">
        <f>IFERROR(SUM(Y114:Y119),"0")</f>
        <v>402.6</v>
      </c>
      <c r="Z121" s="37"/>
      <c r="AA121" s="776"/>
      <c r="AB121" s="776"/>
      <c r="AC121" s="776"/>
    </row>
    <row r="122" spans="1:68" ht="16.5" hidden="1" customHeight="1" x14ac:dyDescent="0.25">
      <c r="A122" s="801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hidden="1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9"/>
      <c r="AB123" s="769"/>
      <c r="AC123" s="769"/>
    </row>
    <row r="124" spans="1:68" ht="27" hidden="1" customHeight="1" x14ac:dyDescent="0.25">
      <c r="A124" s="54" t="s">
        <v>250</v>
      </c>
      <c r="B124" s="54" t="s">
        <v>251</v>
      </c>
      <c r="C124" s="31">
        <v>4301011514</v>
      </c>
      <c r="D124" s="777">
        <v>4680115882133</v>
      </c>
      <c r="E124" s="778"/>
      <c r="F124" s="772">
        <v>1.35</v>
      </c>
      <c r="G124" s="32">
        <v>8</v>
      </c>
      <c r="H124" s="772">
        <v>10.8</v>
      </c>
      <c r="I124" s="772">
        <v>11.28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0</v>
      </c>
      <c r="Y124" s="77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250</v>
      </c>
      <c r="B125" s="54" t="s">
        <v>253</v>
      </c>
      <c r="C125" s="31">
        <v>4301011703</v>
      </c>
      <c r="D125" s="777">
        <v>4680115882133</v>
      </c>
      <c r="E125" s="778"/>
      <c r="F125" s="772">
        <v>1.4</v>
      </c>
      <c r="G125" s="32">
        <v>8</v>
      </c>
      <c r="H125" s="772">
        <v>11.2</v>
      </c>
      <c r="I125" s="772">
        <v>11.68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11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900</v>
      </c>
      <c r="Y125" s="774">
        <f>IFERROR(IF(X125="",0,CEILING((X125/$H125),1)*$H125),"")</f>
        <v>907.19999999999993</v>
      </c>
      <c r="Z125" s="36">
        <f>IFERROR(IF(Y125=0,"",ROUNDUP(Y125/H125,0)*0.02175),"")</f>
        <v>1.7617499999999999</v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938.57142857142867</v>
      </c>
      <c r="BN125" s="64">
        <f>IFERROR(Y125*I125/H125,"0")</f>
        <v>946.08</v>
      </c>
      <c r="BO125" s="64">
        <f>IFERROR(1/J125*(X125/H125),"0")</f>
        <v>1.4349489795918366</v>
      </c>
      <c r="BP125" s="64">
        <f>IFERROR(1/J125*(Y125/H125),"0")</f>
        <v>1.4464285714285714</v>
      </c>
    </row>
    <row r="126" spans="1:68" ht="27" hidden="1" customHeight="1" x14ac:dyDescent="0.25">
      <c r="A126" s="54" t="s">
        <v>255</v>
      </c>
      <c r="B126" s="54" t="s">
        <v>256</v>
      </c>
      <c r="C126" s="31">
        <v>4301011417</v>
      </c>
      <c r="D126" s="777">
        <v>4680115880269</v>
      </c>
      <c r="E126" s="778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131</v>
      </c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0</v>
      </c>
      <c r="Y126" s="77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 t="s">
        <v>132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257</v>
      </c>
      <c r="B127" s="54" t="s">
        <v>258</v>
      </c>
      <c r="C127" s="31">
        <v>4301011415</v>
      </c>
      <c r="D127" s="777">
        <v>4680115880429</v>
      </c>
      <c r="E127" s="778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0</v>
      </c>
      <c r="Y127" s="77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259</v>
      </c>
      <c r="B128" s="54" t="s">
        <v>260</v>
      </c>
      <c r="C128" s="31">
        <v>4301011462</v>
      </c>
      <c r="D128" s="777">
        <v>4680115881457</v>
      </c>
      <c r="E128" s="778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3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787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8"/>
      <c r="P129" s="782" t="s">
        <v>71</v>
      </c>
      <c r="Q129" s="783"/>
      <c r="R129" s="783"/>
      <c r="S129" s="783"/>
      <c r="T129" s="783"/>
      <c r="U129" s="783"/>
      <c r="V129" s="784"/>
      <c r="W129" s="37" t="s">
        <v>72</v>
      </c>
      <c r="X129" s="775">
        <f>IFERROR(X124/H124,"0")+IFERROR(X125/H125,"0")+IFERROR(X126/H126,"0")+IFERROR(X127/H127,"0")+IFERROR(X128/H128,"0")</f>
        <v>80.357142857142861</v>
      </c>
      <c r="Y129" s="775">
        <f>IFERROR(Y124/H124,"0")+IFERROR(Y125/H125,"0")+IFERROR(Y126/H126,"0")+IFERROR(Y127/H127,"0")+IFERROR(Y128/H128,"0")</f>
        <v>81</v>
      </c>
      <c r="Z129" s="775">
        <f>IFERROR(IF(Z124="",0,Z124),"0")+IFERROR(IF(Z125="",0,Z125),"0")+IFERROR(IF(Z126="",0,Z126),"0")+IFERROR(IF(Z127="",0,Z127),"0")+IFERROR(IF(Z128="",0,Z128),"0")</f>
        <v>1.7617499999999999</v>
      </c>
      <c r="AA129" s="776"/>
      <c r="AB129" s="776"/>
      <c r="AC129" s="776"/>
    </row>
    <row r="130" spans="1:68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8"/>
      <c r="P130" s="782" t="s">
        <v>71</v>
      </c>
      <c r="Q130" s="783"/>
      <c r="R130" s="783"/>
      <c r="S130" s="783"/>
      <c r="T130" s="783"/>
      <c r="U130" s="783"/>
      <c r="V130" s="784"/>
      <c r="W130" s="37" t="s">
        <v>69</v>
      </c>
      <c r="X130" s="775">
        <f>IFERROR(SUM(X124:X128),"0")</f>
        <v>900</v>
      </c>
      <c r="Y130" s="775">
        <f>IFERROR(SUM(Y124:Y128),"0")</f>
        <v>907.19999999999993</v>
      </c>
      <c r="Z130" s="37"/>
      <c r="AA130" s="776"/>
      <c r="AB130" s="776"/>
      <c r="AC130" s="776"/>
    </row>
    <row r="131" spans="1:68" ht="14.25" hidden="1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9"/>
      <c r="AB131" s="769"/>
      <c r="AC131" s="769"/>
    </row>
    <row r="132" spans="1:68" ht="16.5" customHeight="1" x14ac:dyDescent="0.25">
      <c r="A132" s="54" t="s">
        <v>261</v>
      </c>
      <c r="B132" s="54" t="s">
        <v>262</v>
      </c>
      <c r="C132" s="31">
        <v>4301020345</v>
      </c>
      <c r="D132" s="777">
        <v>4680115881488</v>
      </c>
      <c r="E132" s="778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5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168</v>
      </c>
      <c r="Y132" s="774">
        <f>IFERROR(IF(X132="",0,CEILING((X132/$H132),1)*$H132),"")</f>
        <v>172.8</v>
      </c>
      <c r="Z132" s="36">
        <f>IFERROR(IF(Y132=0,"",ROUNDUP(Y132/H132,0)*0.02175),"")</f>
        <v>0.34799999999999998</v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175.46666666666664</v>
      </c>
      <c r="BN132" s="64">
        <f>IFERROR(Y132*I132/H132,"0")</f>
        <v>180.48</v>
      </c>
      <c r="BO132" s="64">
        <f>IFERROR(1/J132*(X132/H132),"0")</f>
        <v>0.27777777777777773</v>
      </c>
      <c r="BP132" s="64">
        <f>IFERROR(1/J132*(Y132/H132),"0")</f>
        <v>0.2857142857142857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4301020258</v>
      </c>
      <c r="D133" s="777">
        <v>4680115882775</v>
      </c>
      <c r="E133" s="778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4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267</v>
      </c>
      <c r="C134" s="31">
        <v>4301020346</v>
      </c>
      <c r="D134" s="777">
        <v>4680115882775</v>
      </c>
      <c r="E134" s="778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1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77">
        <v>4680115880658</v>
      </c>
      <c r="E135" s="778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122</v>
      </c>
      <c r="N135" s="33"/>
      <c r="O135" s="32">
        <v>55</v>
      </c>
      <c r="P135" s="11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120</v>
      </c>
      <c r="Y135" s="774">
        <f>IFERROR(IF(X135="",0,CEILING((X135/$H135),1)*$H135),"")</f>
        <v>120</v>
      </c>
      <c r="Z135" s="36">
        <f>IFERROR(IF(Y135=0,"",ROUNDUP(Y135/H135,0)*0.00651),"")</f>
        <v>0.32550000000000001</v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129.00000000000003</v>
      </c>
      <c r="BN135" s="64">
        <f>IFERROR(Y135*I135/H135,"0")</f>
        <v>129.00000000000003</v>
      </c>
      <c r="BO135" s="64">
        <f>IFERROR(1/J135*(X135/H135),"0")</f>
        <v>0.27472527472527475</v>
      </c>
      <c r="BP135" s="64">
        <f>IFERROR(1/J135*(Y135/H135),"0")</f>
        <v>0.27472527472527475</v>
      </c>
    </row>
    <row r="136" spans="1:68" x14ac:dyDescent="0.2">
      <c r="A136" s="787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8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5">
        <f>IFERROR(X132/H132,"0")+IFERROR(X133/H133,"0")+IFERROR(X134/H134,"0")+IFERROR(X135/H135,"0")</f>
        <v>65.555555555555557</v>
      </c>
      <c r="Y136" s="775">
        <f>IFERROR(Y132/H132,"0")+IFERROR(Y133/H133,"0")+IFERROR(Y134/H134,"0")+IFERROR(Y135/H135,"0")</f>
        <v>66</v>
      </c>
      <c r="Z136" s="775">
        <f>IFERROR(IF(Z132="",0,Z132),"0")+IFERROR(IF(Z133="",0,Z133),"0")+IFERROR(IF(Z134="",0,Z134),"0")+IFERROR(IF(Z135="",0,Z135),"0")</f>
        <v>0.67349999999999999</v>
      </c>
      <c r="AA136" s="776"/>
      <c r="AB136" s="776"/>
      <c r="AC136" s="776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8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5">
        <f>IFERROR(SUM(X132:X135),"0")</f>
        <v>288</v>
      </c>
      <c r="Y137" s="775">
        <f>IFERROR(SUM(Y132:Y135),"0")</f>
        <v>292.8</v>
      </c>
      <c r="Z137" s="37"/>
      <c r="AA137" s="776"/>
      <c r="AB137" s="776"/>
      <c r="AC137" s="776"/>
    </row>
    <row r="138" spans="1:68" ht="14.25" hidden="1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9"/>
      <c r="AB138" s="769"/>
      <c r="AC138" s="769"/>
    </row>
    <row r="139" spans="1:68" ht="37.5" hidden="1" customHeight="1" x14ac:dyDescent="0.25">
      <c r="A139" s="54" t="s">
        <v>270</v>
      </c>
      <c r="B139" s="54" t="s">
        <v>271</v>
      </c>
      <c r="C139" s="31">
        <v>4301051360</v>
      </c>
      <c r="D139" s="777">
        <v>4607091385168</v>
      </c>
      <c r="E139" s="778"/>
      <c r="F139" s="772">
        <v>1.35</v>
      </c>
      <c r="G139" s="32">
        <v>6</v>
      </c>
      <c r="H139" s="772">
        <v>8.1</v>
      </c>
      <c r="I139" s="772">
        <v>8.6579999999999995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1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0</v>
      </c>
      <c r="Y139" s="774">
        <f t="shared" ref="Y139:Y145" si="3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27" hidden="1" customHeight="1" x14ac:dyDescent="0.25">
      <c r="A140" s="54" t="s">
        <v>270</v>
      </c>
      <c r="B140" s="54" t="s">
        <v>273</v>
      </c>
      <c r="C140" s="31">
        <v>4301051625</v>
      </c>
      <c r="D140" s="777">
        <v>4607091385168</v>
      </c>
      <c r="E140" s="778"/>
      <c r="F140" s="772">
        <v>1.4</v>
      </c>
      <c r="G140" s="32">
        <v>6</v>
      </c>
      <c r="H140" s="772">
        <v>8.4</v>
      </c>
      <c r="I140" s="772">
        <v>8.9580000000000002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97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0</v>
      </c>
      <c r="Y140" s="77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275</v>
      </c>
      <c r="B141" s="54" t="s">
        <v>276</v>
      </c>
      <c r="C141" s="31">
        <v>4301051742</v>
      </c>
      <c r="D141" s="777">
        <v>4680115884540</v>
      </c>
      <c r="E141" s="778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1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278</v>
      </c>
      <c r="B142" s="54" t="s">
        <v>279</v>
      </c>
      <c r="C142" s="31">
        <v>4301051362</v>
      </c>
      <c r="D142" s="777">
        <v>4607091383256</v>
      </c>
      <c r="E142" s="778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77</v>
      </c>
      <c r="N142" s="33"/>
      <c r="O142" s="32">
        <v>45</v>
      </c>
      <c r="P142" s="9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customHeight="1" x14ac:dyDescent="0.25">
      <c r="A143" s="54" t="s">
        <v>281</v>
      </c>
      <c r="B143" s="54" t="s">
        <v>282</v>
      </c>
      <c r="C143" s="31">
        <v>4301051358</v>
      </c>
      <c r="D143" s="777">
        <v>4607091385748</v>
      </c>
      <c r="E143" s="778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77</v>
      </c>
      <c r="N143" s="33"/>
      <c r="O143" s="32">
        <v>45</v>
      </c>
      <c r="P143" s="102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152</v>
      </c>
      <c r="Y143" s="774">
        <f t="shared" si="31"/>
        <v>153.9</v>
      </c>
      <c r="Z143" s="36">
        <f>IFERROR(IF(Y143=0,"",ROUNDUP(Y143/H143,0)*0.00651),"")</f>
        <v>0.37107000000000001</v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166.18666666666667</v>
      </c>
      <c r="BN143" s="64">
        <f t="shared" si="33"/>
        <v>168.26400000000001</v>
      </c>
      <c r="BO143" s="64">
        <f t="shared" si="34"/>
        <v>0.30932030932030929</v>
      </c>
      <c r="BP143" s="64">
        <f t="shared" si="35"/>
        <v>0.31318681318681318</v>
      </c>
    </row>
    <row r="144" spans="1:68" ht="27" hidden="1" customHeight="1" x14ac:dyDescent="0.25">
      <c r="A144" s="54" t="s">
        <v>283</v>
      </c>
      <c r="B144" s="54" t="s">
        <v>284</v>
      </c>
      <c r="C144" s="31">
        <v>4301051740</v>
      </c>
      <c r="D144" s="777">
        <v>4680115884533</v>
      </c>
      <c r="E144" s="778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77</v>
      </c>
      <c r="N144" s="33"/>
      <c r="O144" s="32">
        <v>45</v>
      </c>
      <c r="P144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hidden="1" customHeight="1" x14ac:dyDescent="0.25">
      <c r="A145" s="54" t="s">
        <v>286</v>
      </c>
      <c r="B145" s="54" t="s">
        <v>287</v>
      </c>
      <c r="C145" s="31">
        <v>4301051480</v>
      </c>
      <c r="D145" s="777">
        <v>4680115882645</v>
      </c>
      <c r="E145" s="778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x14ac:dyDescent="0.2">
      <c r="A146" s="787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8"/>
      <c r="P146" s="782" t="s">
        <v>71</v>
      </c>
      <c r="Q146" s="783"/>
      <c r="R146" s="783"/>
      <c r="S146" s="783"/>
      <c r="T146" s="783"/>
      <c r="U146" s="783"/>
      <c r="V146" s="784"/>
      <c r="W146" s="37" t="s">
        <v>72</v>
      </c>
      <c r="X146" s="775">
        <f>IFERROR(X139/H139,"0")+IFERROR(X140/H140,"0")+IFERROR(X141/H141,"0")+IFERROR(X142/H142,"0")+IFERROR(X143/H143,"0")+IFERROR(X144/H144,"0")+IFERROR(X145/H145,"0")</f>
        <v>56.296296296296291</v>
      </c>
      <c r="Y146" s="775">
        <f>IFERROR(Y139/H139,"0")+IFERROR(Y140/H140,"0")+IFERROR(Y141/H141,"0")+IFERROR(Y142/H142,"0")+IFERROR(Y143/H143,"0")+IFERROR(Y144/H144,"0")+IFERROR(Y145/H145,"0")</f>
        <v>57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0.37107000000000001</v>
      </c>
      <c r="AA146" s="776"/>
      <c r="AB146" s="776"/>
      <c r="AC146" s="776"/>
    </row>
    <row r="147" spans="1:68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8"/>
      <c r="P147" s="782" t="s">
        <v>71</v>
      </c>
      <c r="Q147" s="783"/>
      <c r="R147" s="783"/>
      <c r="S147" s="783"/>
      <c r="T147" s="783"/>
      <c r="U147" s="783"/>
      <c r="V147" s="784"/>
      <c r="W147" s="37" t="s">
        <v>69</v>
      </c>
      <c r="X147" s="775">
        <f>IFERROR(SUM(X139:X145),"0")</f>
        <v>152</v>
      </c>
      <c r="Y147" s="775">
        <f>IFERROR(SUM(Y139:Y145),"0")</f>
        <v>153.9</v>
      </c>
      <c r="Z147" s="37"/>
      <c r="AA147" s="776"/>
      <c r="AB147" s="776"/>
      <c r="AC147" s="776"/>
    </row>
    <row r="148" spans="1:68" ht="14.25" hidden="1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9"/>
      <c r="AB148" s="769"/>
      <c r="AC148" s="769"/>
    </row>
    <row r="149" spans="1:68" ht="37.5" hidden="1" customHeight="1" x14ac:dyDescent="0.25">
      <c r="A149" s="54" t="s">
        <v>289</v>
      </c>
      <c r="B149" s="54" t="s">
        <v>290</v>
      </c>
      <c r="C149" s="31">
        <v>4301060356</v>
      </c>
      <c r="D149" s="777">
        <v>4680115882652</v>
      </c>
      <c r="E149" s="778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292</v>
      </c>
      <c r="B150" s="54" t="s">
        <v>293</v>
      </c>
      <c r="C150" s="31">
        <v>4301060309</v>
      </c>
      <c r="D150" s="777">
        <v>4680115880238</v>
      </c>
      <c r="E150" s="778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87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8"/>
      <c r="P151" s="782" t="s">
        <v>71</v>
      </c>
      <c r="Q151" s="783"/>
      <c r="R151" s="783"/>
      <c r="S151" s="783"/>
      <c r="T151" s="783"/>
      <c r="U151" s="783"/>
      <c r="V151" s="784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hidden="1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8"/>
      <c r="P152" s="782" t="s">
        <v>71</v>
      </c>
      <c r="Q152" s="783"/>
      <c r="R152" s="783"/>
      <c r="S152" s="783"/>
      <c r="T152" s="783"/>
      <c r="U152" s="783"/>
      <c r="V152" s="784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hidden="1" customHeight="1" x14ac:dyDescent="0.25">
      <c r="A153" s="801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hidden="1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9"/>
      <c r="AB154" s="769"/>
      <c r="AC154" s="769"/>
    </row>
    <row r="155" spans="1:68" ht="27" hidden="1" customHeight="1" x14ac:dyDescent="0.25">
      <c r="A155" s="54" t="s">
        <v>296</v>
      </c>
      <c r="B155" s="54" t="s">
        <v>297</v>
      </c>
      <c r="C155" s="31">
        <v>4301011564</v>
      </c>
      <c r="D155" s="777">
        <v>4680115882577</v>
      </c>
      <c r="E155" s="778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80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0</v>
      </c>
      <c r="Y155" s="77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296</v>
      </c>
      <c r="B156" s="54" t="s">
        <v>299</v>
      </c>
      <c r="C156" s="31">
        <v>4301011562</v>
      </c>
      <c r="D156" s="777">
        <v>4680115882577</v>
      </c>
      <c r="E156" s="778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87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8"/>
      <c r="P157" s="782" t="s">
        <v>71</v>
      </c>
      <c r="Q157" s="783"/>
      <c r="R157" s="783"/>
      <c r="S157" s="783"/>
      <c r="T157" s="783"/>
      <c r="U157" s="783"/>
      <c r="V157" s="784"/>
      <c r="W157" s="37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hidden="1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8"/>
      <c r="P158" s="782" t="s">
        <v>71</v>
      </c>
      <c r="Q158" s="783"/>
      <c r="R158" s="783"/>
      <c r="S158" s="783"/>
      <c r="T158" s="783"/>
      <c r="U158" s="783"/>
      <c r="V158" s="784"/>
      <c r="W158" s="37" t="s">
        <v>69</v>
      </c>
      <c r="X158" s="775">
        <f>IFERROR(SUM(X155:X156),"0")</f>
        <v>0</v>
      </c>
      <c r="Y158" s="775">
        <f>IFERROR(SUM(Y155:Y156),"0")</f>
        <v>0</v>
      </c>
      <c r="Z158" s="37"/>
      <c r="AA158" s="776"/>
      <c r="AB158" s="776"/>
      <c r="AC158" s="776"/>
    </row>
    <row r="159" spans="1:68" ht="14.25" hidden="1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9"/>
      <c r="AB159" s="769"/>
      <c r="AC159" s="769"/>
    </row>
    <row r="160" spans="1:68" ht="27" hidden="1" customHeight="1" x14ac:dyDescent="0.25">
      <c r="A160" s="54" t="s">
        <v>300</v>
      </c>
      <c r="B160" s="54" t="s">
        <v>301</v>
      </c>
      <c r="C160" s="31">
        <v>4301031234</v>
      </c>
      <c r="D160" s="777">
        <v>4680115883444</v>
      </c>
      <c r="E160" s="778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83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0</v>
      </c>
      <c r="Y160" s="77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300</v>
      </c>
      <c r="B161" s="54" t="s">
        <v>303</v>
      </c>
      <c r="C161" s="31">
        <v>4301031235</v>
      </c>
      <c r="D161" s="777">
        <v>4680115883444</v>
      </c>
      <c r="E161" s="778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1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87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8"/>
      <c r="P162" s="782" t="s">
        <v>71</v>
      </c>
      <c r="Q162" s="783"/>
      <c r="R162" s="783"/>
      <c r="S162" s="783"/>
      <c r="T162" s="783"/>
      <c r="U162" s="783"/>
      <c r="V162" s="784"/>
      <c r="W162" s="37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hidden="1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8"/>
      <c r="P163" s="782" t="s">
        <v>71</v>
      </c>
      <c r="Q163" s="783"/>
      <c r="R163" s="783"/>
      <c r="S163" s="783"/>
      <c r="T163" s="783"/>
      <c r="U163" s="783"/>
      <c r="V163" s="784"/>
      <c r="W163" s="37" t="s">
        <v>69</v>
      </c>
      <c r="X163" s="775">
        <f>IFERROR(SUM(X160:X161),"0")</f>
        <v>0</v>
      </c>
      <c r="Y163" s="775">
        <f>IFERROR(SUM(Y160:Y161),"0")</f>
        <v>0</v>
      </c>
      <c r="Z163" s="37"/>
      <c r="AA163" s="776"/>
      <c r="AB163" s="776"/>
      <c r="AC163" s="776"/>
    </row>
    <row r="164" spans="1:68" ht="14.25" hidden="1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9"/>
      <c r="AB164" s="769"/>
      <c r="AC164" s="769"/>
    </row>
    <row r="165" spans="1:68" ht="16.5" hidden="1" customHeight="1" x14ac:dyDescent="0.25">
      <c r="A165" s="54" t="s">
        <v>304</v>
      </c>
      <c r="B165" s="54" t="s">
        <v>305</v>
      </c>
      <c r="C165" s="31">
        <v>4301051477</v>
      </c>
      <c r="D165" s="777">
        <v>4680115882584</v>
      </c>
      <c r="E165" s="778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8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0</v>
      </c>
      <c r="Y165" s="77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304</v>
      </c>
      <c r="B166" s="54" t="s">
        <v>306</v>
      </c>
      <c r="C166" s="31">
        <v>4301051476</v>
      </c>
      <c r="D166" s="777">
        <v>4680115882584</v>
      </c>
      <c r="E166" s="778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8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87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8"/>
      <c r="P167" s="782" t="s">
        <v>71</v>
      </c>
      <c r="Q167" s="783"/>
      <c r="R167" s="783"/>
      <c r="S167" s="783"/>
      <c r="T167" s="783"/>
      <c r="U167" s="783"/>
      <c r="V167" s="784"/>
      <c r="W167" s="37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hidden="1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8"/>
      <c r="P168" s="782" t="s">
        <v>71</v>
      </c>
      <c r="Q168" s="783"/>
      <c r="R168" s="783"/>
      <c r="S168" s="783"/>
      <c r="T168" s="783"/>
      <c r="U168" s="783"/>
      <c r="V168" s="784"/>
      <c r="W168" s="37" t="s">
        <v>69</v>
      </c>
      <c r="X168" s="775">
        <f>IFERROR(SUM(X165:X166),"0")</f>
        <v>0</v>
      </c>
      <c r="Y168" s="775">
        <f>IFERROR(SUM(Y165:Y166),"0")</f>
        <v>0</v>
      </c>
      <c r="Z168" s="37"/>
      <c r="AA168" s="776"/>
      <c r="AB168" s="776"/>
      <c r="AC168" s="776"/>
    </row>
    <row r="169" spans="1:68" ht="16.5" hidden="1" customHeight="1" x14ac:dyDescent="0.25">
      <c r="A169" s="801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hidden="1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9"/>
      <c r="AB170" s="769"/>
      <c r="AC170" s="769"/>
    </row>
    <row r="171" spans="1:68" ht="27" hidden="1" customHeight="1" x14ac:dyDescent="0.25">
      <c r="A171" s="54" t="s">
        <v>307</v>
      </c>
      <c r="B171" s="54" t="s">
        <v>308</v>
      </c>
      <c r="C171" s="31">
        <v>4301011705</v>
      </c>
      <c r="D171" s="777">
        <v>4607091384604</v>
      </c>
      <c r="E171" s="778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122</v>
      </c>
      <c r="N171" s="33"/>
      <c r="O171" s="32">
        <v>50</v>
      </c>
      <c r="P171" s="86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87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8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hidden="1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8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hidden="1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9"/>
      <c r="AB174" s="769"/>
      <c r="AC174" s="769"/>
    </row>
    <row r="175" spans="1:68" ht="16.5" hidden="1" customHeight="1" x14ac:dyDescent="0.25">
      <c r="A175" s="54" t="s">
        <v>310</v>
      </c>
      <c r="B175" s="54" t="s">
        <v>311</v>
      </c>
      <c r="C175" s="31">
        <v>4301030895</v>
      </c>
      <c r="D175" s="777">
        <v>4607091387667</v>
      </c>
      <c r="E175" s="778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122</v>
      </c>
      <c r="N175" s="33"/>
      <c r="O175" s="32">
        <v>40</v>
      </c>
      <c r="P175" s="10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313</v>
      </c>
      <c r="B176" s="54" t="s">
        <v>314</v>
      </c>
      <c r="C176" s="31">
        <v>4301030961</v>
      </c>
      <c r="D176" s="777">
        <v>4607091387636</v>
      </c>
      <c r="E176" s="778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0</v>
      </c>
      <c r="Y176" s="774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316</v>
      </c>
      <c r="B177" s="54" t="s">
        <v>317</v>
      </c>
      <c r="C177" s="31">
        <v>4301030963</v>
      </c>
      <c r="D177" s="777">
        <v>4607091382426</v>
      </c>
      <c r="E177" s="778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10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0</v>
      </c>
      <c r="Y177" s="77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319</v>
      </c>
      <c r="B178" s="54" t="s">
        <v>320</v>
      </c>
      <c r="C178" s="31">
        <v>4301030962</v>
      </c>
      <c r="D178" s="777">
        <v>4607091386547</v>
      </c>
      <c r="E178" s="778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321</v>
      </c>
      <c r="B179" s="54" t="s">
        <v>322</v>
      </c>
      <c r="C179" s="31">
        <v>4301030964</v>
      </c>
      <c r="D179" s="777">
        <v>4607091382464</v>
      </c>
      <c r="E179" s="778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87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8"/>
      <c r="P180" s="782" t="s">
        <v>71</v>
      </c>
      <c r="Q180" s="783"/>
      <c r="R180" s="783"/>
      <c r="S180" s="783"/>
      <c r="T180" s="783"/>
      <c r="U180" s="783"/>
      <c r="V180" s="784"/>
      <c r="W180" s="37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hidden="1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8"/>
      <c r="P181" s="782" t="s">
        <v>71</v>
      </c>
      <c r="Q181" s="783"/>
      <c r="R181" s="783"/>
      <c r="S181" s="783"/>
      <c r="T181" s="783"/>
      <c r="U181" s="783"/>
      <c r="V181" s="784"/>
      <c r="W181" s="37" t="s">
        <v>69</v>
      </c>
      <c r="X181" s="775">
        <f>IFERROR(SUM(X175:X179),"0")</f>
        <v>0</v>
      </c>
      <c r="Y181" s="775">
        <f>IFERROR(SUM(Y175:Y179),"0")</f>
        <v>0</v>
      </c>
      <c r="Z181" s="37"/>
      <c r="AA181" s="776"/>
      <c r="AB181" s="776"/>
      <c r="AC181" s="776"/>
    </row>
    <row r="182" spans="1:68" ht="14.25" hidden="1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9"/>
      <c r="AB182" s="769"/>
      <c r="AC182" s="769"/>
    </row>
    <row r="183" spans="1:68" ht="16.5" hidden="1" customHeight="1" x14ac:dyDescent="0.25">
      <c r="A183" s="54" t="s">
        <v>323</v>
      </c>
      <c r="B183" s="54" t="s">
        <v>324</v>
      </c>
      <c r="C183" s="31">
        <v>4301051653</v>
      </c>
      <c r="D183" s="777">
        <v>4607091386264</v>
      </c>
      <c r="E183" s="778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77</v>
      </c>
      <c r="N183" s="33"/>
      <c r="O183" s="32">
        <v>31</v>
      </c>
      <c r="P183" s="11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326</v>
      </c>
      <c r="B184" s="54" t="s">
        <v>327</v>
      </c>
      <c r="C184" s="31">
        <v>4301051313</v>
      </c>
      <c r="D184" s="777">
        <v>4607091385427</v>
      </c>
      <c r="E184" s="778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6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87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8"/>
      <c r="P185" s="782" t="s">
        <v>71</v>
      </c>
      <c r="Q185" s="783"/>
      <c r="R185" s="783"/>
      <c r="S185" s="783"/>
      <c r="T185" s="783"/>
      <c r="U185" s="783"/>
      <c r="V185" s="784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hidden="1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8"/>
      <c r="P186" s="782" t="s">
        <v>71</v>
      </c>
      <c r="Q186" s="783"/>
      <c r="R186" s="783"/>
      <c r="S186" s="783"/>
      <c r="T186" s="783"/>
      <c r="U186" s="783"/>
      <c r="V186" s="784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hidden="1" customHeight="1" x14ac:dyDescent="0.2">
      <c r="A187" s="843" t="s">
        <v>329</v>
      </c>
      <c r="B187" s="844"/>
      <c r="C187" s="844"/>
      <c r="D187" s="844"/>
      <c r="E187" s="844"/>
      <c r="F187" s="844"/>
      <c r="G187" s="844"/>
      <c r="H187" s="844"/>
      <c r="I187" s="844"/>
      <c r="J187" s="844"/>
      <c r="K187" s="844"/>
      <c r="L187" s="844"/>
      <c r="M187" s="844"/>
      <c r="N187" s="844"/>
      <c r="O187" s="844"/>
      <c r="P187" s="844"/>
      <c r="Q187" s="844"/>
      <c r="R187" s="844"/>
      <c r="S187" s="844"/>
      <c r="T187" s="844"/>
      <c r="U187" s="844"/>
      <c r="V187" s="844"/>
      <c r="W187" s="844"/>
      <c r="X187" s="844"/>
      <c r="Y187" s="844"/>
      <c r="Z187" s="844"/>
      <c r="AA187" s="48"/>
      <c r="AB187" s="48"/>
      <c r="AC187" s="48"/>
    </row>
    <row r="188" spans="1:68" ht="16.5" hidden="1" customHeight="1" x14ac:dyDescent="0.25">
      <c r="A188" s="801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hidden="1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9"/>
      <c r="AB189" s="769"/>
      <c r="AC189" s="769"/>
    </row>
    <row r="190" spans="1:68" ht="27" hidden="1" customHeight="1" x14ac:dyDescent="0.25">
      <c r="A190" s="54" t="s">
        <v>331</v>
      </c>
      <c r="B190" s="54" t="s">
        <v>332</v>
      </c>
      <c r="C190" s="31">
        <v>4301020323</v>
      </c>
      <c r="D190" s="777">
        <v>4680115886223</v>
      </c>
      <c r="E190" s="778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9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0</v>
      </c>
      <c r="Y190" s="77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87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8"/>
      <c r="P191" s="782" t="s">
        <v>71</v>
      </c>
      <c r="Q191" s="783"/>
      <c r="R191" s="783"/>
      <c r="S191" s="783"/>
      <c r="T191" s="783"/>
      <c r="U191" s="783"/>
      <c r="V191" s="784"/>
      <c r="W191" s="37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hidden="1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8"/>
      <c r="P192" s="782" t="s">
        <v>71</v>
      </c>
      <c r="Q192" s="783"/>
      <c r="R192" s="783"/>
      <c r="S192" s="783"/>
      <c r="T192" s="783"/>
      <c r="U192" s="783"/>
      <c r="V192" s="784"/>
      <c r="W192" s="37" t="s">
        <v>69</v>
      </c>
      <c r="X192" s="775">
        <f>IFERROR(SUM(X190:X190),"0")</f>
        <v>0</v>
      </c>
      <c r="Y192" s="775">
        <f>IFERROR(SUM(Y190:Y190),"0")</f>
        <v>0</v>
      </c>
      <c r="Z192" s="37"/>
      <c r="AA192" s="776"/>
      <c r="AB192" s="776"/>
      <c r="AC192" s="776"/>
    </row>
    <row r="193" spans="1:68" ht="14.25" hidden="1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9"/>
      <c r="AB193" s="769"/>
      <c r="AC193" s="769"/>
    </row>
    <row r="194" spans="1:68" ht="27" hidden="1" customHeight="1" x14ac:dyDescent="0.25">
      <c r="A194" s="54" t="s">
        <v>334</v>
      </c>
      <c r="B194" s="54" t="s">
        <v>335</v>
      </c>
      <c r="C194" s="31">
        <v>4301031191</v>
      </c>
      <c r="D194" s="777">
        <v>4680115880993</v>
      </c>
      <c r="E194" s="778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0</v>
      </c>
      <c r="Y194" s="774">
        <f t="shared" ref="Y194:Y201" si="36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0</v>
      </c>
      <c r="BN194" s="64">
        <f t="shared" ref="BN194:BN201" si="38">IFERROR(Y194*I194/H194,"0")</f>
        <v>0</v>
      </c>
      <c r="BO194" s="64">
        <f t="shared" ref="BO194:BO201" si="39">IFERROR(1/J194*(X194/H194),"0")</f>
        <v>0</v>
      </c>
      <c r="BP194" s="64">
        <f t="shared" ref="BP194:BP201" si="40">IFERROR(1/J194*(Y194/H194),"0")</f>
        <v>0</v>
      </c>
    </row>
    <row r="195" spans="1:68" ht="27" hidden="1" customHeight="1" x14ac:dyDescent="0.25">
      <c r="A195" s="54" t="s">
        <v>337</v>
      </c>
      <c r="B195" s="54" t="s">
        <v>338</v>
      </c>
      <c r="C195" s="31">
        <v>4301031204</v>
      </c>
      <c r="D195" s="777">
        <v>4680115881761</v>
      </c>
      <c r="E195" s="778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340</v>
      </c>
      <c r="B196" s="54" t="s">
        <v>341</v>
      </c>
      <c r="C196" s="31">
        <v>4301031201</v>
      </c>
      <c r="D196" s="777">
        <v>4680115881563</v>
      </c>
      <c r="E196" s="778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0</v>
      </c>
      <c r="Y196" s="774">
        <f t="shared" si="36"/>
        <v>0</v>
      </c>
      <c r="Z196" s="36" t="str">
        <f>IFERROR(IF(Y196=0,"",ROUNDUP(Y196/H196,0)*0.00753),"")</f>
        <v/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343</v>
      </c>
      <c r="B197" s="54" t="s">
        <v>344</v>
      </c>
      <c r="C197" s="31">
        <v>4301031199</v>
      </c>
      <c r="D197" s="777">
        <v>4680115880986</v>
      </c>
      <c r="E197" s="778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4</v>
      </c>
      <c r="Y197" s="774">
        <f t="shared" si="36"/>
        <v>4.2</v>
      </c>
      <c r="Z197" s="36">
        <f>IFERROR(IF(Y197=0,"",ROUNDUP(Y197/H197,0)*0.00502),"")</f>
        <v>1.004E-2</v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4.2476190476190476</v>
      </c>
      <c r="BN197" s="64">
        <f t="shared" si="38"/>
        <v>4.46</v>
      </c>
      <c r="BO197" s="64">
        <f t="shared" si="39"/>
        <v>8.1400081400081412E-3</v>
      </c>
      <c r="BP197" s="64">
        <f t="shared" si="40"/>
        <v>8.5470085470085479E-3</v>
      </c>
    </row>
    <row r="198" spans="1:68" ht="27" hidden="1" customHeight="1" x14ac:dyDescent="0.25">
      <c r="A198" s="54" t="s">
        <v>345</v>
      </c>
      <c r="B198" s="54" t="s">
        <v>346</v>
      </c>
      <c r="C198" s="31">
        <v>4301031205</v>
      </c>
      <c r="D198" s="777">
        <v>4680115881785</v>
      </c>
      <c r="E198" s="778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4301031202</v>
      </c>
      <c r="D199" s="777">
        <v>4680115881679</v>
      </c>
      <c r="E199" s="778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280</v>
      </c>
      <c r="Y199" s="774">
        <f t="shared" si="36"/>
        <v>281.40000000000003</v>
      </c>
      <c r="Z199" s="36">
        <f>IFERROR(IF(Y199=0,"",ROUNDUP(Y199/H199,0)*0.00502),"")</f>
        <v>0.67268000000000006</v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293.33333333333331</v>
      </c>
      <c r="BN199" s="64">
        <f t="shared" si="38"/>
        <v>294.80000000000007</v>
      </c>
      <c r="BO199" s="64">
        <f t="shared" si="39"/>
        <v>0.56980056980056981</v>
      </c>
      <c r="BP199" s="64">
        <f t="shared" si="40"/>
        <v>0.57264957264957272</v>
      </c>
    </row>
    <row r="200" spans="1:68" ht="27" hidden="1" customHeight="1" x14ac:dyDescent="0.25">
      <c r="A200" s="54" t="s">
        <v>349</v>
      </c>
      <c r="B200" s="54" t="s">
        <v>350</v>
      </c>
      <c r="C200" s="31">
        <v>4301031158</v>
      </c>
      <c r="D200" s="777">
        <v>4680115880191</v>
      </c>
      <c r="E200" s="778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351</v>
      </c>
      <c r="B201" s="54" t="s">
        <v>352</v>
      </c>
      <c r="C201" s="31">
        <v>4301031245</v>
      </c>
      <c r="D201" s="777">
        <v>4680115883963</v>
      </c>
      <c r="E201" s="778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787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8"/>
      <c r="P202" s="782" t="s">
        <v>71</v>
      </c>
      <c r="Q202" s="783"/>
      <c r="R202" s="783"/>
      <c r="S202" s="783"/>
      <c r="T202" s="783"/>
      <c r="U202" s="783"/>
      <c r="V202" s="784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135.23809523809521</v>
      </c>
      <c r="Y202" s="775">
        <f>IFERROR(Y194/H194,"0")+IFERROR(Y195/H195,"0")+IFERROR(Y196/H196,"0")+IFERROR(Y197/H197,"0")+IFERROR(Y198/H198,"0")+IFERROR(Y199/H199,"0")+IFERROR(Y200/H200,"0")+IFERROR(Y201/H201,"0")</f>
        <v>136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0.6827200000000001</v>
      </c>
      <c r="AA202" s="776"/>
      <c r="AB202" s="776"/>
      <c r="AC202" s="776"/>
    </row>
    <row r="203" spans="1:68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8"/>
      <c r="P203" s="782" t="s">
        <v>71</v>
      </c>
      <c r="Q203" s="783"/>
      <c r="R203" s="783"/>
      <c r="S203" s="783"/>
      <c r="T203" s="783"/>
      <c r="U203" s="783"/>
      <c r="V203" s="784"/>
      <c r="W203" s="37" t="s">
        <v>69</v>
      </c>
      <c r="X203" s="775">
        <f>IFERROR(SUM(X194:X201),"0")</f>
        <v>284</v>
      </c>
      <c r="Y203" s="775">
        <f>IFERROR(SUM(Y194:Y201),"0")</f>
        <v>285.60000000000002</v>
      </c>
      <c r="Z203" s="37"/>
      <c r="AA203" s="776"/>
      <c r="AB203" s="776"/>
      <c r="AC203" s="776"/>
    </row>
    <row r="204" spans="1:68" ht="16.5" hidden="1" customHeight="1" x14ac:dyDescent="0.25">
      <c r="A204" s="801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hidden="1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9"/>
      <c r="AB205" s="769"/>
      <c r="AC205" s="769"/>
    </row>
    <row r="206" spans="1:68" ht="16.5" hidden="1" customHeight="1" x14ac:dyDescent="0.25">
      <c r="A206" s="54" t="s">
        <v>355</v>
      </c>
      <c r="B206" s="54" t="s">
        <v>356</v>
      </c>
      <c r="C206" s="31">
        <v>4301011450</v>
      </c>
      <c r="D206" s="777">
        <v>4680115881402</v>
      </c>
      <c r="E206" s="778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122</v>
      </c>
      <c r="N206" s="33"/>
      <c r="O206" s="32">
        <v>55</v>
      </c>
      <c r="P206" s="10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358</v>
      </c>
      <c r="B207" s="54" t="s">
        <v>359</v>
      </c>
      <c r="C207" s="31">
        <v>4301011767</v>
      </c>
      <c r="D207" s="777">
        <v>4680115881396</v>
      </c>
      <c r="E207" s="778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87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8"/>
      <c r="P208" s="782" t="s">
        <v>71</v>
      </c>
      <c r="Q208" s="783"/>
      <c r="R208" s="783"/>
      <c r="S208" s="783"/>
      <c r="T208" s="783"/>
      <c r="U208" s="783"/>
      <c r="V208" s="784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hidden="1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8"/>
      <c r="P209" s="782" t="s">
        <v>71</v>
      </c>
      <c r="Q209" s="783"/>
      <c r="R209" s="783"/>
      <c r="S209" s="783"/>
      <c r="T209" s="783"/>
      <c r="U209" s="783"/>
      <c r="V209" s="784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hidden="1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9"/>
      <c r="AB210" s="769"/>
      <c r="AC210" s="769"/>
    </row>
    <row r="211" spans="1:68" ht="16.5" hidden="1" customHeight="1" x14ac:dyDescent="0.25">
      <c r="A211" s="54" t="s">
        <v>361</v>
      </c>
      <c r="B211" s="54" t="s">
        <v>362</v>
      </c>
      <c r="C211" s="31">
        <v>4301020262</v>
      </c>
      <c r="D211" s="777">
        <v>4680115882935</v>
      </c>
      <c r="E211" s="778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77</v>
      </c>
      <c r="N211" s="33"/>
      <c r="O211" s="32">
        <v>50</v>
      </c>
      <c r="P211" s="99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364</v>
      </c>
      <c r="B212" s="54" t="s">
        <v>365</v>
      </c>
      <c r="C212" s="31">
        <v>4301020220</v>
      </c>
      <c r="D212" s="777">
        <v>4680115880764</v>
      </c>
      <c r="E212" s="778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122</v>
      </c>
      <c r="N212" s="33"/>
      <c r="O212" s="32">
        <v>50</v>
      </c>
      <c r="P212" s="10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0</v>
      </c>
      <c r="Y212" s="774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87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8"/>
      <c r="P213" s="782" t="s">
        <v>71</v>
      </c>
      <c r="Q213" s="783"/>
      <c r="R213" s="783"/>
      <c r="S213" s="783"/>
      <c r="T213" s="783"/>
      <c r="U213" s="783"/>
      <c r="V213" s="784"/>
      <c r="W213" s="37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hidden="1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8"/>
      <c r="P214" s="782" t="s">
        <v>71</v>
      </c>
      <c r="Q214" s="783"/>
      <c r="R214" s="783"/>
      <c r="S214" s="783"/>
      <c r="T214" s="783"/>
      <c r="U214" s="783"/>
      <c r="V214" s="784"/>
      <c r="W214" s="37" t="s">
        <v>69</v>
      </c>
      <c r="X214" s="775">
        <f>IFERROR(SUM(X211:X212),"0")</f>
        <v>0</v>
      </c>
      <c r="Y214" s="775">
        <f>IFERROR(SUM(Y211:Y212),"0")</f>
        <v>0</v>
      </c>
      <c r="Z214" s="37"/>
      <c r="AA214" s="776"/>
      <c r="AB214" s="776"/>
      <c r="AC214" s="776"/>
    </row>
    <row r="215" spans="1:68" ht="14.25" hidden="1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9"/>
      <c r="AB215" s="769"/>
      <c r="AC215" s="769"/>
    </row>
    <row r="216" spans="1:68" ht="27" customHeight="1" x14ac:dyDescent="0.25">
      <c r="A216" s="54" t="s">
        <v>366</v>
      </c>
      <c r="B216" s="54" t="s">
        <v>367</v>
      </c>
      <c r="C216" s="31">
        <v>4301031224</v>
      </c>
      <c r="D216" s="777">
        <v>4680115882683</v>
      </c>
      <c r="E216" s="778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58</v>
      </c>
      <c r="Y216" s="774">
        <f t="shared" ref="Y216:Y223" si="41">IFERROR(IF(X216="",0,CEILING((X216/$H216),1)*$H216),"")</f>
        <v>59.400000000000006</v>
      </c>
      <c r="Z216" s="36">
        <f>IFERROR(IF(Y216=0,"",ROUNDUP(Y216/H216,0)*0.00902),"")</f>
        <v>9.9220000000000003E-2</v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60.255555555555553</v>
      </c>
      <c r="BN216" s="64">
        <f t="shared" ref="BN216:BN223" si="43">IFERROR(Y216*I216/H216,"0")</f>
        <v>61.71</v>
      </c>
      <c r="BO216" s="64">
        <f t="shared" ref="BO216:BO223" si="44">IFERROR(1/J216*(X216/H216),"0")</f>
        <v>8.1369248035914707E-2</v>
      </c>
      <c r="BP216" s="64">
        <f t="shared" ref="BP216:BP223" si="45">IFERROR(1/J216*(Y216/H216),"0")</f>
        <v>8.3333333333333343E-2</v>
      </c>
    </row>
    <row r="217" spans="1:68" ht="27" hidden="1" customHeight="1" x14ac:dyDescent="0.25">
      <c r="A217" s="54" t="s">
        <v>369</v>
      </c>
      <c r="B217" s="54" t="s">
        <v>370</v>
      </c>
      <c r="C217" s="31">
        <v>4301031230</v>
      </c>
      <c r="D217" s="777">
        <v>4680115882690</v>
      </c>
      <c r="E217" s="778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0</v>
      </c>
      <c r="Y217" s="774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372</v>
      </c>
      <c r="B218" s="54" t="s">
        <v>373</v>
      </c>
      <c r="C218" s="31">
        <v>4301031220</v>
      </c>
      <c r="D218" s="777">
        <v>4680115882669</v>
      </c>
      <c r="E218" s="778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0</v>
      </c>
      <c r="Y218" s="774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375</v>
      </c>
      <c r="B219" s="54" t="s">
        <v>376</v>
      </c>
      <c r="C219" s="31">
        <v>4301031221</v>
      </c>
      <c r="D219" s="777">
        <v>4680115882676</v>
      </c>
      <c r="E219" s="778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10</v>
      </c>
      <c r="Y219" s="774">
        <f t="shared" si="41"/>
        <v>10.8</v>
      </c>
      <c r="Z219" s="36">
        <f>IFERROR(IF(Y219=0,"",ROUNDUP(Y219/H219,0)*0.00902),"")</f>
        <v>1.804E-2</v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10.388888888888889</v>
      </c>
      <c r="BN219" s="64">
        <f t="shared" si="43"/>
        <v>11.22</v>
      </c>
      <c r="BO219" s="64">
        <f t="shared" si="44"/>
        <v>1.4029180695847361E-2</v>
      </c>
      <c r="BP219" s="64">
        <f t="shared" si="45"/>
        <v>1.5151515151515152E-2</v>
      </c>
    </row>
    <row r="220" spans="1:68" ht="27" customHeight="1" x14ac:dyDescent="0.25">
      <c r="A220" s="54" t="s">
        <v>378</v>
      </c>
      <c r="B220" s="54" t="s">
        <v>379</v>
      </c>
      <c r="C220" s="31">
        <v>4301031223</v>
      </c>
      <c r="D220" s="777">
        <v>4680115884014</v>
      </c>
      <c r="E220" s="778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60</v>
      </c>
      <c r="Y220" s="774">
        <f t="shared" si="41"/>
        <v>61.2</v>
      </c>
      <c r="Z220" s="36">
        <f>IFERROR(IF(Y220=0,"",ROUNDUP(Y220/H220,0)*0.00502),"")</f>
        <v>0.17068</v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64.333333333333329</v>
      </c>
      <c r="BN220" s="64">
        <f t="shared" si="43"/>
        <v>65.62</v>
      </c>
      <c r="BO220" s="64">
        <f t="shared" si="44"/>
        <v>0.14245014245014248</v>
      </c>
      <c r="BP220" s="64">
        <f t="shared" si="45"/>
        <v>0.14529914529914531</v>
      </c>
    </row>
    <row r="221" spans="1:68" ht="27" customHeight="1" x14ac:dyDescent="0.25">
      <c r="A221" s="54" t="s">
        <v>380</v>
      </c>
      <c r="B221" s="54" t="s">
        <v>381</v>
      </c>
      <c r="C221" s="31">
        <v>4301031222</v>
      </c>
      <c r="D221" s="777">
        <v>4680115884007</v>
      </c>
      <c r="E221" s="778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90</v>
      </c>
      <c r="Y221" s="774">
        <f t="shared" si="41"/>
        <v>90</v>
      </c>
      <c r="Z221" s="36">
        <f>IFERROR(IF(Y221=0,"",ROUNDUP(Y221/H221,0)*0.00502),"")</f>
        <v>0.251</v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95</v>
      </c>
      <c r="BN221" s="64">
        <f t="shared" si="43"/>
        <v>95</v>
      </c>
      <c r="BO221" s="64">
        <f t="shared" si="44"/>
        <v>0.21367521367521369</v>
      </c>
      <c r="BP221" s="64">
        <f t="shared" si="45"/>
        <v>0.21367521367521369</v>
      </c>
    </row>
    <row r="222" spans="1:68" ht="27" hidden="1" customHeight="1" x14ac:dyDescent="0.25">
      <c r="A222" s="54" t="s">
        <v>382</v>
      </c>
      <c r="B222" s="54" t="s">
        <v>383</v>
      </c>
      <c r="C222" s="31">
        <v>4301031229</v>
      </c>
      <c r="D222" s="777">
        <v>4680115884038</v>
      </c>
      <c r="E222" s="778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384</v>
      </c>
      <c r="B223" s="54" t="s">
        <v>385</v>
      </c>
      <c r="C223" s="31">
        <v>4301031225</v>
      </c>
      <c r="D223" s="777">
        <v>4680115884021</v>
      </c>
      <c r="E223" s="778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87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8"/>
      <c r="P224" s="782" t="s">
        <v>71</v>
      </c>
      <c r="Q224" s="783"/>
      <c r="R224" s="783"/>
      <c r="S224" s="783"/>
      <c r="T224" s="783"/>
      <c r="U224" s="783"/>
      <c r="V224" s="784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95.925925925925924</v>
      </c>
      <c r="Y224" s="775">
        <f>IFERROR(Y216/H216,"0")+IFERROR(Y217/H217,"0")+IFERROR(Y218/H218,"0")+IFERROR(Y219/H219,"0")+IFERROR(Y220/H220,"0")+IFERROR(Y221/H221,"0")+IFERROR(Y222/H222,"0")+IFERROR(Y223/H223,"0")</f>
        <v>97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0.53893999999999997</v>
      </c>
      <c r="AA224" s="776"/>
      <c r="AB224" s="776"/>
      <c r="AC224" s="776"/>
    </row>
    <row r="225" spans="1:68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8"/>
      <c r="P225" s="782" t="s">
        <v>71</v>
      </c>
      <c r="Q225" s="783"/>
      <c r="R225" s="783"/>
      <c r="S225" s="783"/>
      <c r="T225" s="783"/>
      <c r="U225" s="783"/>
      <c r="V225" s="784"/>
      <c r="W225" s="37" t="s">
        <v>69</v>
      </c>
      <c r="X225" s="775">
        <f>IFERROR(SUM(X216:X223),"0")</f>
        <v>218</v>
      </c>
      <c r="Y225" s="775">
        <f>IFERROR(SUM(Y216:Y223),"0")</f>
        <v>221.4</v>
      </c>
      <c r="Z225" s="37"/>
      <c r="AA225" s="776"/>
      <c r="AB225" s="776"/>
      <c r="AC225" s="776"/>
    </row>
    <row r="226" spans="1:68" ht="14.25" hidden="1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9"/>
      <c r="AB226" s="769"/>
      <c r="AC226" s="769"/>
    </row>
    <row r="227" spans="1:68" ht="37.5" hidden="1" customHeight="1" x14ac:dyDescent="0.25">
      <c r="A227" s="54" t="s">
        <v>386</v>
      </c>
      <c r="B227" s="54" t="s">
        <v>387</v>
      </c>
      <c r="C227" s="31">
        <v>4301051408</v>
      </c>
      <c r="D227" s="777">
        <v>4680115881594</v>
      </c>
      <c r="E227" s="778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77</v>
      </c>
      <c r="N227" s="33"/>
      <c r="O227" s="32">
        <v>40</v>
      </c>
      <c r="P227" s="10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0</v>
      </c>
      <c r="Y227" s="774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customHeight="1" x14ac:dyDescent="0.25">
      <c r="A228" s="54" t="s">
        <v>389</v>
      </c>
      <c r="B228" s="54" t="s">
        <v>390</v>
      </c>
      <c r="C228" s="31">
        <v>4301051754</v>
      </c>
      <c r="D228" s="777">
        <v>4680115880962</v>
      </c>
      <c r="E228" s="778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11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41</v>
      </c>
      <c r="Y228" s="774">
        <f t="shared" si="46"/>
        <v>46.8</v>
      </c>
      <c r="Z228" s="36">
        <f>IFERROR(IF(Y228=0,"",ROUNDUP(Y228/H228,0)*0.02175),"")</f>
        <v>0.1305</v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43.964615384615392</v>
      </c>
      <c r="BN228" s="64">
        <f t="shared" si="48"/>
        <v>50.184000000000005</v>
      </c>
      <c r="BO228" s="64">
        <f t="shared" si="49"/>
        <v>9.3864468864468864E-2</v>
      </c>
      <c r="BP228" s="64">
        <f t="shared" si="50"/>
        <v>0.10714285714285714</v>
      </c>
    </row>
    <row r="229" spans="1:68" ht="37.5" hidden="1" customHeight="1" x14ac:dyDescent="0.25">
      <c r="A229" s="54" t="s">
        <v>392</v>
      </c>
      <c r="B229" s="54" t="s">
        <v>393</v>
      </c>
      <c r="C229" s="31">
        <v>4301051411</v>
      </c>
      <c r="D229" s="777">
        <v>4680115881617</v>
      </c>
      <c r="E229" s="778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99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0</v>
      </c>
      <c r="Y229" s="77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395</v>
      </c>
      <c r="B230" s="54" t="s">
        <v>396</v>
      </c>
      <c r="C230" s="31">
        <v>4301051632</v>
      </c>
      <c r="D230" s="777">
        <v>4680115880573</v>
      </c>
      <c r="E230" s="778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275</v>
      </c>
      <c r="Y230" s="774">
        <f t="shared" si="46"/>
        <v>278.39999999999998</v>
      </c>
      <c r="Z230" s="36">
        <f>IFERROR(IF(Y230=0,"",ROUNDUP(Y230/H230,0)*0.02175),"")</f>
        <v>0.69599999999999995</v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292.82758620689657</v>
      </c>
      <c r="BN230" s="64">
        <f t="shared" si="48"/>
        <v>296.44799999999998</v>
      </c>
      <c r="BO230" s="64">
        <f t="shared" si="49"/>
        <v>0.56444991789819376</v>
      </c>
      <c r="BP230" s="64">
        <f t="shared" si="50"/>
        <v>0.5714285714285714</v>
      </c>
    </row>
    <row r="231" spans="1:68" ht="37.5" customHeight="1" x14ac:dyDescent="0.25">
      <c r="A231" s="54" t="s">
        <v>398</v>
      </c>
      <c r="B231" s="54" t="s">
        <v>399</v>
      </c>
      <c r="C231" s="31">
        <v>4301051407</v>
      </c>
      <c r="D231" s="777">
        <v>4680115882195</v>
      </c>
      <c r="E231" s="778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77</v>
      </c>
      <c r="N231" s="33"/>
      <c r="O231" s="32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324</v>
      </c>
      <c r="Y231" s="774">
        <f t="shared" si="46"/>
        <v>324</v>
      </c>
      <c r="Z231" s="36">
        <f>IFERROR(IF(Y231=0,"",ROUNDUP(Y231/H231,0)*0.00651),"")</f>
        <v>0.87885000000000002</v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360.45</v>
      </c>
      <c r="BN231" s="64">
        <f t="shared" si="48"/>
        <v>360.45</v>
      </c>
      <c r="BO231" s="64">
        <f t="shared" si="49"/>
        <v>0.74175824175824179</v>
      </c>
      <c r="BP231" s="64">
        <f t="shared" si="50"/>
        <v>0.74175824175824179</v>
      </c>
    </row>
    <row r="232" spans="1:68" ht="37.5" hidden="1" customHeight="1" x14ac:dyDescent="0.25">
      <c r="A232" s="54" t="s">
        <v>400</v>
      </c>
      <c r="B232" s="54" t="s">
        <v>401</v>
      </c>
      <c r="C232" s="31">
        <v>4301051752</v>
      </c>
      <c r="D232" s="777">
        <v>4680115882607</v>
      </c>
      <c r="E232" s="778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170</v>
      </c>
      <c r="N232" s="33"/>
      <c r="O232" s="32">
        <v>45</v>
      </c>
      <c r="P232" s="10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403</v>
      </c>
      <c r="B233" s="54" t="s">
        <v>404</v>
      </c>
      <c r="C233" s="31">
        <v>4301051630</v>
      </c>
      <c r="D233" s="777">
        <v>4680115880092</v>
      </c>
      <c r="E233" s="778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2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166</v>
      </c>
      <c r="Y233" s="774">
        <f t="shared" si="46"/>
        <v>168</v>
      </c>
      <c r="Z233" s="36">
        <f>IFERROR(IF(Y233=0,"",ROUNDUP(Y233/H233,0)*0.00753),"")</f>
        <v>0.52710000000000001</v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184.81333333333336</v>
      </c>
      <c r="BN233" s="64">
        <f t="shared" si="48"/>
        <v>187.04000000000002</v>
      </c>
      <c r="BO233" s="64">
        <f t="shared" si="49"/>
        <v>0.44337606837606841</v>
      </c>
      <c r="BP233" s="64">
        <f t="shared" si="50"/>
        <v>0.44871794871794868</v>
      </c>
    </row>
    <row r="234" spans="1:68" ht="27" customHeight="1" x14ac:dyDescent="0.25">
      <c r="A234" s="54" t="s">
        <v>406</v>
      </c>
      <c r="B234" s="54" t="s">
        <v>407</v>
      </c>
      <c r="C234" s="31">
        <v>4301051631</v>
      </c>
      <c r="D234" s="777">
        <v>4680115880221</v>
      </c>
      <c r="E234" s="778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3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314</v>
      </c>
      <c r="Y234" s="774">
        <f t="shared" si="46"/>
        <v>314.39999999999998</v>
      </c>
      <c r="Z234" s="36">
        <f>IFERROR(IF(Y234=0,"",ROUNDUP(Y234/H234,0)*0.00753),"")</f>
        <v>0.98643000000000003</v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349.5866666666667</v>
      </c>
      <c r="BN234" s="64">
        <f t="shared" si="48"/>
        <v>350.03199999999998</v>
      </c>
      <c r="BO234" s="64">
        <f t="shared" si="49"/>
        <v>0.83867521367521369</v>
      </c>
      <c r="BP234" s="64">
        <f t="shared" si="50"/>
        <v>0.83974358974358976</v>
      </c>
    </row>
    <row r="235" spans="1:68" ht="27" hidden="1" customHeight="1" x14ac:dyDescent="0.25">
      <c r="A235" s="54" t="s">
        <v>408</v>
      </c>
      <c r="B235" s="54" t="s">
        <v>409</v>
      </c>
      <c r="C235" s="31">
        <v>4301051749</v>
      </c>
      <c r="D235" s="777">
        <v>4680115882942</v>
      </c>
      <c r="E235" s="778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4301051753</v>
      </c>
      <c r="D236" s="777">
        <v>4680115880504</v>
      </c>
      <c r="E236" s="778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79</v>
      </c>
      <c r="Y236" s="774">
        <f t="shared" si="46"/>
        <v>79.2</v>
      </c>
      <c r="Z236" s="36">
        <f>IFERROR(IF(Y236=0,"",ROUNDUP(Y236/H236,0)*0.00753),"")</f>
        <v>0.24849000000000002</v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87.953333333333347</v>
      </c>
      <c r="BN236" s="64">
        <f t="shared" si="48"/>
        <v>88.176000000000016</v>
      </c>
      <c r="BO236" s="64">
        <f t="shared" si="49"/>
        <v>0.21100427350427353</v>
      </c>
      <c r="BP236" s="64">
        <f t="shared" si="50"/>
        <v>0.21153846153846154</v>
      </c>
    </row>
    <row r="237" spans="1:68" ht="27" customHeight="1" x14ac:dyDescent="0.25">
      <c r="A237" s="54" t="s">
        <v>412</v>
      </c>
      <c r="B237" s="54" t="s">
        <v>413</v>
      </c>
      <c r="C237" s="31">
        <v>4301051410</v>
      </c>
      <c r="D237" s="777">
        <v>4680115882164</v>
      </c>
      <c r="E237" s="778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77</v>
      </c>
      <c r="N237" s="33"/>
      <c r="O237" s="32">
        <v>40</v>
      </c>
      <c r="P237" s="8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165</v>
      </c>
      <c r="Y237" s="774">
        <f t="shared" si="46"/>
        <v>165.6</v>
      </c>
      <c r="Z237" s="36">
        <f>IFERROR(IF(Y237=0,"",ROUNDUP(Y237/H237,0)*0.00651),"")</f>
        <v>0.44919000000000003</v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182.73750000000001</v>
      </c>
      <c r="BN237" s="64">
        <f t="shared" si="48"/>
        <v>183.40199999999999</v>
      </c>
      <c r="BO237" s="64">
        <f t="shared" si="49"/>
        <v>0.37774725274725279</v>
      </c>
      <c r="BP237" s="64">
        <f t="shared" si="50"/>
        <v>0.37912087912087916</v>
      </c>
    </row>
    <row r="238" spans="1:68" x14ac:dyDescent="0.2">
      <c r="A238" s="787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8"/>
      <c r="P238" s="782" t="s">
        <v>71</v>
      </c>
      <c r="Q238" s="783"/>
      <c r="R238" s="783"/>
      <c r="S238" s="783"/>
      <c r="T238" s="783"/>
      <c r="U238" s="783"/>
      <c r="V238" s="784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473.5322723253758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476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3.91656</v>
      </c>
      <c r="AA238" s="776"/>
      <c r="AB238" s="776"/>
      <c r="AC238" s="776"/>
    </row>
    <row r="239" spans="1:68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8"/>
      <c r="P239" s="782" t="s">
        <v>71</v>
      </c>
      <c r="Q239" s="783"/>
      <c r="R239" s="783"/>
      <c r="S239" s="783"/>
      <c r="T239" s="783"/>
      <c r="U239" s="783"/>
      <c r="V239" s="784"/>
      <c r="W239" s="37" t="s">
        <v>69</v>
      </c>
      <c r="X239" s="775">
        <f>IFERROR(SUM(X227:X237),"0")</f>
        <v>1364</v>
      </c>
      <c r="Y239" s="775">
        <f>IFERROR(SUM(Y227:Y237),"0")</f>
        <v>1376.3999999999999</v>
      </c>
      <c r="Z239" s="37"/>
      <c r="AA239" s="776"/>
      <c r="AB239" s="776"/>
      <c r="AC239" s="776"/>
    </row>
    <row r="240" spans="1:68" ht="14.25" hidden="1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9"/>
      <c r="AB240" s="769"/>
      <c r="AC240" s="769"/>
    </row>
    <row r="241" spans="1:68" ht="16.5" hidden="1" customHeight="1" x14ac:dyDescent="0.25">
      <c r="A241" s="54" t="s">
        <v>415</v>
      </c>
      <c r="B241" s="54" t="s">
        <v>416</v>
      </c>
      <c r="C241" s="31">
        <v>4301060404</v>
      </c>
      <c r="D241" s="777">
        <v>4680115882874</v>
      </c>
      <c r="E241" s="778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12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hidden="1" customHeight="1" x14ac:dyDescent="0.25">
      <c r="A242" s="54" t="s">
        <v>415</v>
      </c>
      <c r="B242" s="54" t="s">
        <v>418</v>
      </c>
      <c r="C242" s="31">
        <v>4301060360</v>
      </c>
      <c r="D242" s="777">
        <v>4680115882874</v>
      </c>
      <c r="E242" s="778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6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420</v>
      </c>
      <c r="B243" s="54" t="s">
        <v>421</v>
      </c>
      <c r="C243" s="31">
        <v>4301060359</v>
      </c>
      <c r="D243" s="777">
        <v>4680115884434</v>
      </c>
      <c r="E243" s="778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4301060375</v>
      </c>
      <c r="D244" s="777">
        <v>4680115880818</v>
      </c>
      <c r="E244" s="778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30</v>
      </c>
      <c r="Y244" s="774">
        <f>IFERROR(IF(X244="",0,CEILING((X244/$H244),1)*$H244),"")</f>
        <v>31.2</v>
      </c>
      <c r="Z244" s="36">
        <f>IFERROR(IF(Y244=0,"",ROUNDUP(Y244/H244,0)*0.00753),"")</f>
        <v>9.7890000000000005E-2</v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33.400000000000006</v>
      </c>
      <c r="BN244" s="64">
        <f>IFERROR(Y244*I244/H244,"0")</f>
        <v>34.736000000000004</v>
      </c>
      <c r="BO244" s="64">
        <f>IFERROR(1/J244*(X244/H244),"0")</f>
        <v>8.0128205128205121E-2</v>
      </c>
      <c r="BP244" s="64">
        <f>IFERROR(1/J244*(Y244/H244),"0")</f>
        <v>8.3333333333333329E-2</v>
      </c>
    </row>
    <row r="245" spans="1:68" ht="37.5" customHeight="1" x14ac:dyDescent="0.25">
      <c r="A245" s="54" t="s">
        <v>426</v>
      </c>
      <c r="B245" s="54" t="s">
        <v>427</v>
      </c>
      <c r="C245" s="31">
        <v>4301060389</v>
      </c>
      <c r="D245" s="777">
        <v>4680115880801</v>
      </c>
      <c r="E245" s="778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77</v>
      </c>
      <c r="N245" s="33"/>
      <c r="O245" s="32">
        <v>40</v>
      </c>
      <c r="P245" s="99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14</v>
      </c>
      <c r="Y245" s="774">
        <f>IFERROR(IF(X245="",0,CEILING((X245/$H245),1)*$H245),"")</f>
        <v>14.399999999999999</v>
      </c>
      <c r="Z245" s="36">
        <f>IFERROR(IF(Y245=0,"",ROUNDUP(Y245/H245,0)*0.00651),"")</f>
        <v>3.9059999999999997E-2</v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15.47</v>
      </c>
      <c r="BN245" s="64">
        <f>IFERROR(Y245*I245/H245,"0")</f>
        <v>15.912000000000001</v>
      </c>
      <c r="BO245" s="64">
        <f>IFERROR(1/J245*(X245/H245),"0")</f>
        <v>3.2051282051282055E-2</v>
      </c>
      <c r="BP245" s="64">
        <f>IFERROR(1/J245*(Y245/H245),"0")</f>
        <v>3.2967032967032968E-2</v>
      </c>
    </row>
    <row r="246" spans="1:68" x14ac:dyDescent="0.2">
      <c r="A246" s="787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8"/>
      <c r="P246" s="782" t="s">
        <v>71</v>
      </c>
      <c r="Q246" s="783"/>
      <c r="R246" s="783"/>
      <c r="S246" s="783"/>
      <c r="T246" s="783"/>
      <c r="U246" s="783"/>
      <c r="V246" s="784"/>
      <c r="W246" s="37" t="s">
        <v>72</v>
      </c>
      <c r="X246" s="775">
        <f>IFERROR(X241/H241,"0")+IFERROR(X242/H242,"0")+IFERROR(X243/H243,"0")+IFERROR(X244/H244,"0")+IFERROR(X245/H245,"0")</f>
        <v>18.333333333333336</v>
      </c>
      <c r="Y246" s="775">
        <f>IFERROR(Y241/H241,"0")+IFERROR(Y242/H242,"0")+IFERROR(Y243/H243,"0")+IFERROR(Y244/H244,"0")+IFERROR(Y245/H245,"0")</f>
        <v>19</v>
      </c>
      <c r="Z246" s="775">
        <f>IFERROR(IF(Z241="",0,Z241),"0")+IFERROR(IF(Z242="",0,Z242),"0")+IFERROR(IF(Z243="",0,Z243),"0")+IFERROR(IF(Z244="",0,Z244),"0")+IFERROR(IF(Z245="",0,Z245),"0")</f>
        <v>0.13695000000000002</v>
      </c>
      <c r="AA246" s="776"/>
      <c r="AB246" s="776"/>
      <c r="AC246" s="776"/>
    </row>
    <row r="247" spans="1:68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8"/>
      <c r="P247" s="782" t="s">
        <v>71</v>
      </c>
      <c r="Q247" s="783"/>
      <c r="R247" s="783"/>
      <c r="S247" s="783"/>
      <c r="T247" s="783"/>
      <c r="U247" s="783"/>
      <c r="V247" s="784"/>
      <c r="W247" s="37" t="s">
        <v>69</v>
      </c>
      <c r="X247" s="775">
        <f>IFERROR(SUM(X241:X245),"0")</f>
        <v>44</v>
      </c>
      <c r="Y247" s="775">
        <f>IFERROR(SUM(Y241:Y245),"0")</f>
        <v>45.599999999999994</v>
      </c>
      <c r="Z247" s="37"/>
      <c r="AA247" s="776"/>
      <c r="AB247" s="776"/>
      <c r="AC247" s="776"/>
    </row>
    <row r="248" spans="1:68" ht="16.5" hidden="1" customHeight="1" x14ac:dyDescent="0.25">
      <c r="A248" s="801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hidden="1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9"/>
      <c r="AB249" s="769"/>
      <c r="AC249" s="769"/>
    </row>
    <row r="250" spans="1:68" ht="27" hidden="1" customHeight="1" x14ac:dyDescent="0.25">
      <c r="A250" s="54" t="s">
        <v>430</v>
      </c>
      <c r="B250" s="54" t="s">
        <v>431</v>
      </c>
      <c r="C250" s="31">
        <v>4301011945</v>
      </c>
      <c r="D250" s="777">
        <v>4680115884274</v>
      </c>
      <c r="E250" s="778"/>
      <c r="F250" s="772">
        <v>1.45</v>
      </c>
      <c r="G250" s="32">
        <v>8</v>
      </c>
      <c r="H250" s="772">
        <v>11.6</v>
      </c>
      <c r="I250" s="772">
        <v>12.08</v>
      </c>
      <c r="J250" s="32">
        <v>48</v>
      </c>
      <c r="K250" s="32" t="s">
        <v>121</v>
      </c>
      <c r="L250" s="32"/>
      <c r="M250" s="33" t="s">
        <v>153</v>
      </c>
      <c r="N250" s="33"/>
      <c r="O250" s="32">
        <v>55</v>
      </c>
      <c r="P250" s="89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0</v>
      </c>
      <c r="Y250" s="774">
        <f t="shared" ref="Y250:Y257" si="51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hidden="1" customHeight="1" x14ac:dyDescent="0.25">
      <c r="A251" s="54" t="s">
        <v>430</v>
      </c>
      <c r="B251" s="54" t="s">
        <v>433</v>
      </c>
      <c r="C251" s="31">
        <v>4301011717</v>
      </c>
      <c r="D251" s="777">
        <v>4680115884274</v>
      </c>
      <c r="E251" s="778"/>
      <c r="F251" s="772">
        <v>1.45</v>
      </c>
      <c r="G251" s="32">
        <v>8</v>
      </c>
      <c r="H251" s="772">
        <v>11.6</v>
      </c>
      <c r="I251" s="772">
        <v>12.08</v>
      </c>
      <c r="J251" s="32">
        <v>56</v>
      </c>
      <c r="K251" s="32" t="s">
        <v>121</v>
      </c>
      <c r="L251" s="32"/>
      <c r="M251" s="33" t="s">
        <v>122</v>
      </c>
      <c r="N251" s="33"/>
      <c r="O251" s="32">
        <v>55</v>
      </c>
      <c r="P251" s="106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IFERROR(IF(Y251=0,"",ROUNDUP(Y251/H251,0)*0.02175),"")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hidden="1" customHeight="1" x14ac:dyDescent="0.25">
      <c r="A252" s="54" t="s">
        <v>435</v>
      </c>
      <c r="B252" s="54" t="s">
        <v>436</v>
      </c>
      <c r="C252" s="31">
        <v>4301011719</v>
      </c>
      <c r="D252" s="777">
        <v>4680115884298</v>
      </c>
      <c r="E252" s="778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122</v>
      </c>
      <c r="N252" s="33"/>
      <c r="O252" s="32">
        <v>55</v>
      </c>
      <c r="P252" s="7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4301011944</v>
      </c>
      <c r="D253" s="777">
        <v>4680115884250</v>
      </c>
      <c r="E253" s="778"/>
      <c r="F253" s="772">
        <v>1.45</v>
      </c>
      <c r="G253" s="32">
        <v>8</v>
      </c>
      <c r="H253" s="772">
        <v>11.6</v>
      </c>
      <c r="I253" s="772">
        <v>12.08</v>
      </c>
      <c r="J253" s="32">
        <v>48</v>
      </c>
      <c r="K253" s="32" t="s">
        <v>121</v>
      </c>
      <c r="L253" s="32"/>
      <c r="M253" s="33" t="s">
        <v>153</v>
      </c>
      <c r="N253" s="33"/>
      <c r="O253" s="32">
        <v>55</v>
      </c>
      <c r="P253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0</v>
      </c>
      <c r="Y253" s="774">
        <f t="shared" si="51"/>
        <v>0</v>
      </c>
      <c r="Z253" s="36" t="str">
        <f>IFERROR(IF(Y253=0,"",ROUNDUP(Y253/H253,0)*0.02039),"")</f>
        <v/>
      </c>
      <c r="AA253" s="56"/>
      <c r="AB253" s="57"/>
      <c r="AC253" s="329" t="s">
        <v>432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hidden="1" customHeight="1" x14ac:dyDescent="0.25">
      <c r="A254" s="54" t="s">
        <v>438</v>
      </c>
      <c r="B254" s="54" t="s">
        <v>440</v>
      </c>
      <c r="C254" s="31">
        <v>4301011733</v>
      </c>
      <c r="D254" s="777">
        <v>4680115884250</v>
      </c>
      <c r="E254" s="778"/>
      <c r="F254" s="772">
        <v>1.45</v>
      </c>
      <c r="G254" s="32">
        <v>8</v>
      </c>
      <c r="H254" s="772">
        <v>11.6</v>
      </c>
      <c r="I254" s="772">
        <v>12.08</v>
      </c>
      <c r="J254" s="32">
        <v>56</v>
      </c>
      <c r="K254" s="32" t="s">
        <v>121</v>
      </c>
      <c r="L254" s="32"/>
      <c r="M254" s="33" t="s">
        <v>77</v>
      </c>
      <c r="N254" s="33"/>
      <c r="O254" s="32">
        <v>55</v>
      </c>
      <c r="P254" s="105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4301011718</v>
      </c>
      <c r="D255" s="777">
        <v>4680115884281</v>
      </c>
      <c r="E255" s="778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122</v>
      </c>
      <c r="N255" s="33"/>
      <c r="O255" s="32">
        <v>55</v>
      </c>
      <c r="P255" s="8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4301011720</v>
      </c>
      <c r="D256" s="777">
        <v>4680115884199</v>
      </c>
      <c r="E256" s="778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122</v>
      </c>
      <c r="N256" s="33"/>
      <c r="O256" s="32">
        <v>55</v>
      </c>
      <c r="P256" s="104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4301011716</v>
      </c>
      <c r="D257" s="777">
        <v>4680115884267</v>
      </c>
      <c r="E257" s="778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0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hidden="1" x14ac:dyDescent="0.2">
      <c r="A258" s="787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8"/>
      <c r="P258" s="782" t="s">
        <v>71</v>
      </c>
      <c r="Q258" s="783"/>
      <c r="R258" s="783"/>
      <c r="S258" s="783"/>
      <c r="T258" s="783"/>
      <c r="U258" s="783"/>
      <c r="V258" s="784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hidden="1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8"/>
      <c r="P259" s="782" t="s">
        <v>71</v>
      </c>
      <c r="Q259" s="783"/>
      <c r="R259" s="783"/>
      <c r="S259" s="783"/>
      <c r="T259" s="783"/>
      <c r="U259" s="783"/>
      <c r="V259" s="784"/>
      <c r="W259" s="37" t="s">
        <v>69</v>
      </c>
      <c r="X259" s="775">
        <f>IFERROR(SUM(X250:X257),"0")</f>
        <v>0</v>
      </c>
      <c r="Y259" s="775">
        <f>IFERROR(SUM(Y250:Y257),"0")</f>
        <v>0</v>
      </c>
      <c r="Z259" s="37"/>
      <c r="AA259" s="776"/>
      <c r="AB259" s="776"/>
      <c r="AC259" s="776"/>
    </row>
    <row r="260" spans="1:68" ht="16.5" hidden="1" customHeight="1" x14ac:dyDescent="0.25">
      <c r="A260" s="801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hidden="1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9"/>
      <c r="AB261" s="769"/>
      <c r="AC261" s="769"/>
    </row>
    <row r="262" spans="1:68" ht="27" hidden="1" customHeight="1" x14ac:dyDescent="0.25">
      <c r="A262" s="54" t="s">
        <v>451</v>
      </c>
      <c r="B262" s="54" t="s">
        <v>452</v>
      </c>
      <c r="C262" s="31">
        <v>4301011942</v>
      </c>
      <c r="D262" s="777">
        <v>4680115884137</v>
      </c>
      <c r="E262" s="778"/>
      <c r="F262" s="772">
        <v>1.45</v>
      </c>
      <c r="G262" s="32">
        <v>8</v>
      </c>
      <c r="H262" s="772">
        <v>11.6</v>
      </c>
      <c r="I262" s="772">
        <v>12.08</v>
      </c>
      <c r="J262" s="32">
        <v>48</v>
      </c>
      <c r="K262" s="32" t="s">
        <v>121</v>
      </c>
      <c r="L262" s="32"/>
      <c r="M262" s="33" t="s">
        <v>153</v>
      </c>
      <c r="N262" s="33"/>
      <c r="O262" s="32">
        <v>55</v>
      </c>
      <c r="P262" s="11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154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customHeight="1" x14ac:dyDescent="0.25">
      <c r="A263" s="54" t="s">
        <v>451</v>
      </c>
      <c r="B263" s="54" t="s">
        <v>453</v>
      </c>
      <c r="C263" s="31">
        <v>4301011826</v>
      </c>
      <c r="D263" s="777">
        <v>4680115884137</v>
      </c>
      <c r="E263" s="778"/>
      <c r="F263" s="772">
        <v>1.45</v>
      </c>
      <c r="G263" s="32">
        <v>8</v>
      </c>
      <c r="H263" s="772">
        <v>11.6</v>
      </c>
      <c r="I263" s="772">
        <v>12.08</v>
      </c>
      <c r="J263" s="32">
        <v>56</v>
      </c>
      <c r="K263" s="32" t="s">
        <v>121</v>
      </c>
      <c r="L263" s="32"/>
      <c r="M263" s="33" t="s">
        <v>122</v>
      </c>
      <c r="N263" s="33"/>
      <c r="O263" s="32">
        <v>55</v>
      </c>
      <c r="P263" s="11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157</v>
      </c>
      <c r="Y263" s="774">
        <f t="shared" si="56"/>
        <v>162.4</v>
      </c>
      <c r="Z263" s="36">
        <f>IFERROR(IF(Y263=0,"",ROUNDUP(Y263/H263,0)*0.02175),"")</f>
        <v>0.30449999999999999</v>
      </c>
      <c r="AA263" s="56"/>
      <c r="AB263" s="57"/>
      <c r="AC263" s="341" t="s">
        <v>454</v>
      </c>
      <c r="AG263" s="64"/>
      <c r="AJ263" s="68"/>
      <c r="AK263" s="68">
        <v>0</v>
      </c>
      <c r="BB263" s="342" t="s">
        <v>1</v>
      </c>
      <c r="BM263" s="64">
        <f t="shared" si="57"/>
        <v>163.49655172413793</v>
      </c>
      <c r="BN263" s="64">
        <f t="shared" si="58"/>
        <v>169.12</v>
      </c>
      <c r="BO263" s="64">
        <f t="shared" si="59"/>
        <v>0.24168719211822659</v>
      </c>
      <c r="BP263" s="64">
        <f t="shared" si="60"/>
        <v>0.25</v>
      </c>
    </row>
    <row r="264" spans="1:68" ht="27" hidden="1" customHeight="1" x14ac:dyDescent="0.25">
      <c r="A264" s="54" t="s">
        <v>455</v>
      </c>
      <c r="B264" s="54" t="s">
        <v>456</v>
      </c>
      <c r="C264" s="31">
        <v>4301011724</v>
      </c>
      <c r="D264" s="777">
        <v>4680115884236</v>
      </c>
      <c r="E264" s="778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122</v>
      </c>
      <c r="N264" s="33"/>
      <c r="O264" s="32">
        <v>55</v>
      </c>
      <c r="P264" s="9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hidden="1" customHeight="1" x14ac:dyDescent="0.25">
      <c r="A265" s="54" t="s">
        <v>458</v>
      </c>
      <c r="B265" s="54" t="s">
        <v>459</v>
      </c>
      <c r="C265" s="31">
        <v>4301011941</v>
      </c>
      <c r="D265" s="777">
        <v>4680115884175</v>
      </c>
      <c r="E265" s="778"/>
      <c r="F265" s="772">
        <v>1.45</v>
      </c>
      <c r="G265" s="32">
        <v>8</v>
      </c>
      <c r="H265" s="772">
        <v>11.6</v>
      </c>
      <c r="I265" s="772">
        <v>12.08</v>
      </c>
      <c r="J265" s="32">
        <v>48</v>
      </c>
      <c r="K265" s="32" t="s">
        <v>121</v>
      </c>
      <c r="L265" s="32"/>
      <c r="M265" s="33" t="s">
        <v>153</v>
      </c>
      <c r="N265" s="33"/>
      <c r="O265" s="32">
        <v>55</v>
      </c>
      <c r="P265" s="85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IFERROR(IF(Y265=0,"",ROUNDUP(Y265/H265,0)*0.02039),"")</f>
        <v/>
      </c>
      <c r="AA265" s="56"/>
      <c r="AB265" s="57"/>
      <c r="AC265" s="345" t="s">
        <v>154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hidden="1" customHeight="1" x14ac:dyDescent="0.25">
      <c r="A266" s="54" t="s">
        <v>458</v>
      </c>
      <c r="B266" s="54" t="s">
        <v>460</v>
      </c>
      <c r="C266" s="31">
        <v>4301011721</v>
      </c>
      <c r="D266" s="777">
        <v>4680115884175</v>
      </c>
      <c r="E266" s="778"/>
      <c r="F266" s="772">
        <v>1.45</v>
      </c>
      <c r="G266" s="32">
        <v>8</v>
      </c>
      <c r="H266" s="772">
        <v>11.6</v>
      </c>
      <c r="I266" s="772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4301011824</v>
      </c>
      <c r="D267" s="777">
        <v>4680115884144</v>
      </c>
      <c r="E267" s="778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122</v>
      </c>
      <c r="N267" s="33"/>
      <c r="O267" s="32">
        <v>55</v>
      </c>
      <c r="P267" s="9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12</v>
      </c>
      <c r="Y267" s="774">
        <f t="shared" si="56"/>
        <v>12</v>
      </c>
      <c r="Z267" s="36">
        <f>IFERROR(IF(Y267=0,"",ROUNDUP(Y267/H267,0)*0.00902),"")</f>
        <v>2.7060000000000001E-2</v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 t="shared" si="57"/>
        <v>12.629999999999999</v>
      </c>
      <c r="BN267" s="64">
        <f t="shared" si="58"/>
        <v>12.629999999999999</v>
      </c>
      <c r="BO267" s="64">
        <f t="shared" si="59"/>
        <v>2.2727272727272728E-2</v>
      </c>
      <c r="BP267" s="64">
        <f t="shared" si="60"/>
        <v>2.2727272727272728E-2</v>
      </c>
    </row>
    <row r="268" spans="1:68" ht="27" hidden="1" customHeight="1" x14ac:dyDescent="0.25">
      <c r="A268" s="54" t="s">
        <v>464</v>
      </c>
      <c r="B268" s="54" t="s">
        <v>465</v>
      </c>
      <c r="C268" s="31">
        <v>4301011963</v>
      </c>
      <c r="D268" s="777">
        <v>4680115885288</v>
      </c>
      <c r="E268" s="778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122</v>
      </c>
      <c r="N268" s="33"/>
      <c r="O268" s="32">
        <v>55</v>
      </c>
      <c r="P268" s="8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4301011726</v>
      </c>
      <c r="D269" s="777">
        <v>4680115884182</v>
      </c>
      <c r="E269" s="778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0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4301011722</v>
      </c>
      <c r="D270" s="777">
        <v>4680115884205</v>
      </c>
      <c r="E270" s="778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1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x14ac:dyDescent="0.2">
      <c r="A271" s="787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8"/>
      <c r="P271" s="782" t="s">
        <v>71</v>
      </c>
      <c r="Q271" s="783"/>
      <c r="R271" s="783"/>
      <c r="S271" s="783"/>
      <c r="T271" s="783"/>
      <c r="U271" s="783"/>
      <c r="V271" s="784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16.53448275862069</v>
      </c>
      <c r="Y271" s="775">
        <f>IFERROR(Y262/H262,"0")+IFERROR(Y263/H263,"0")+IFERROR(Y264/H264,"0")+IFERROR(Y265/H265,"0")+IFERROR(Y266/H266,"0")+IFERROR(Y267/H267,"0")+IFERROR(Y268/H268,"0")+IFERROR(Y269/H269,"0")+IFERROR(Y270/H270,"0")</f>
        <v>17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0.33155999999999997</v>
      </c>
      <c r="AA271" s="776"/>
      <c r="AB271" s="776"/>
      <c r="AC271" s="776"/>
    </row>
    <row r="272" spans="1:68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8"/>
      <c r="P272" s="782" t="s">
        <v>71</v>
      </c>
      <c r="Q272" s="783"/>
      <c r="R272" s="783"/>
      <c r="S272" s="783"/>
      <c r="T272" s="783"/>
      <c r="U272" s="783"/>
      <c r="V272" s="784"/>
      <c r="W272" s="37" t="s">
        <v>69</v>
      </c>
      <c r="X272" s="775">
        <f>IFERROR(SUM(X262:X270),"0")</f>
        <v>169</v>
      </c>
      <c r="Y272" s="775">
        <f>IFERROR(SUM(Y262:Y270),"0")</f>
        <v>174.4</v>
      </c>
      <c r="Z272" s="37"/>
      <c r="AA272" s="776"/>
      <c r="AB272" s="776"/>
      <c r="AC272" s="776"/>
    </row>
    <row r="273" spans="1:68" ht="14.25" hidden="1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9"/>
      <c r="AB273" s="769"/>
      <c r="AC273" s="769"/>
    </row>
    <row r="274" spans="1:68" ht="27" hidden="1" customHeight="1" x14ac:dyDescent="0.25">
      <c r="A274" s="54" t="s">
        <v>471</v>
      </c>
      <c r="B274" s="54" t="s">
        <v>472</v>
      </c>
      <c r="C274" s="31">
        <v>4301020340</v>
      </c>
      <c r="D274" s="777">
        <v>4680115885721</v>
      </c>
      <c r="E274" s="778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7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8"/>
      <c r="P275" s="782" t="s">
        <v>71</v>
      </c>
      <c r="Q275" s="783"/>
      <c r="R275" s="783"/>
      <c r="S275" s="783"/>
      <c r="T275" s="783"/>
      <c r="U275" s="783"/>
      <c r="V275" s="784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hidden="1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8"/>
      <c r="P276" s="782" t="s">
        <v>71</v>
      </c>
      <c r="Q276" s="783"/>
      <c r="R276" s="783"/>
      <c r="S276" s="783"/>
      <c r="T276" s="783"/>
      <c r="U276" s="783"/>
      <c r="V276" s="784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hidden="1" customHeight="1" x14ac:dyDescent="0.25">
      <c r="A277" s="801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hidden="1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9"/>
      <c r="AB278" s="769"/>
      <c r="AC278" s="769"/>
    </row>
    <row r="279" spans="1:68" ht="27" hidden="1" customHeight="1" x14ac:dyDescent="0.25">
      <c r="A279" s="54" t="s">
        <v>475</v>
      </c>
      <c r="B279" s="54" t="s">
        <v>476</v>
      </c>
      <c r="C279" s="31">
        <v>4301011322</v>
      </c>
      <c r="D279" s="777">
        <v>4607091387452</v>
      </c>
      <c r="E279" s="778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77</v>
      </c>
      <c r="N279" s="33"/>
      <c r="O279" s="32">
        <v>55</v>
      </c>
      <c r="P279" s="105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hidden="1" customHeight="1" x14ac:dyDescent="0.25">
      <c r="A280" s="54" t="s">
        <v>478</v>
      </c>
      <c r="B280" s="54" t="s">
        <v>479</v>
      </c>
      <c r="C280" s="31">
        <v>4301011855</v>
      </c>
      <c r="D280" s="777">
        <v>4680115885837</v>
      </c>
      <c r="E280" s="778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122</v>
      </c>
      <c r="N280" s="33"/>
      <c r="O280" s="32">
        <v>55</v>
      </c>
      <c r="P280" s="92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hidden="1" customHeight="1" x14ac:dyDescent="0.25">
      <c r="A281" s="54" t="s">
        <v>481</v>
      </c>
      <c r="B281" s="54" t="s">
        <v>482</v>
      </c>
      <c r="C281" s="31">
        <v>4301011910</v>
      </c>
      <c r="D281" s="777">
        <v>4680115885806</v>
      </c>
      <c r="E281" s="778"/>
      <c r="F281" s="772">
        <v>1.35</v>
      </c>
      <c r="G281" s="32">
        <v>8</v>
      </c>
      <c r="H281" s="772">
        <v>10.8</v>
      </c>
      <c r="I281" s="772">
        <v>11.28</v>
      </c>
      <c r="J281" s="32">
        <v>48</v>
      </c>
      <c r="K281" s="32" t="s">
        <v>121</v>
      </c>
      <c r="L281" s="32"/>
      <c r="M281" s="33" t="s">
        <v>153</v>
      </c>
      <c r="N281" s="33"/>
      <c r="O281" s="32">
        <v>55</v>
      </c>
      <c r="P281" s="89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IFERROR(IF(Y281=0,"",ROUNDUP(Y281/H281,0)*0.02039),"")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hidden="1" customHeight="1" x14ac:dyDescent="0.25">
      <c r="A282" s="54" t="s">
        <v>481</v>
      </c>
      <c r="B282" s="54" t="s">
        <v>484</v>
      </c>
      <c r="C282" s="31">
        <v>4301011850</v>
      </c>
      <c r="D282" s="777">
        <v>4680115885806</v>
      </c>
      <c r="E282" s="778"/>
      <c r="F282" s="772">
        <v>1.35</v>
      </c>
      <c r="G282" s="32">
        <v>8</v>
      </c>
      <c r="H282" s="772">
        <v>10.8</v>
      </c>
      <c r="I282" s="772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hidden="1" customHeight="1" x14ac:dyDescent="0.25">
      <c r="A283" s="54" t="s">
        <v>486</v>
      </c>
      <c r="B283" s="54" t="s">
        <v>487</v>
      </c>
      <c r="C283" s="31">
        <v>4301011313</v>
      </c>
      <c r="D283" s="777">
        <v>4607091385984</v>
      </c>
      <c r="E283" s="778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122</v>
      </c>
      <c r="N283" s="33"/>
      <c r="O283" s="32">
        <v>55</v>
      </c>
      <c r="P283" s="96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hidden="1" customHeight="1" x14ac:dyDescent="0.25">
      <c r="A284" s="54" t="s">
        <v>489</v>
      </c>
      <c r="B284" s="54" t="s">
        <v>490</v>
      </c>
      <c r="C284" s="31">
        <v>4301011853</v>
      </c>
      <c r="D284" s="777">
        <v>4680115885851</v>
      </c>
      <c r="E284" s="778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88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hidden="1" customHeight="1" x14ac:dyDescent="0.25">
      <c r="A285" s="54" t="s">
        <v>492</v>
      </c>
      <c r="B285" s="54" t="s">
        <v>493</v>
      </c>
      <c r="C285" s="31">
        <v>4301011319</v>
      </c>
      <c r="D285" s="777">
        <v>4607091387469</v>
      </c>
      <c r="E285" s="778"/>
      <c r="F285" s="772">
        <v>0.5</v>
      </c>
      <c r="G285" s="32">
        <v>10</v>
      </c>
      <c r="H285" s="772">
        <v>5</v>
      </c>
      <c r="I285" s="772">
        <v>5.21</v>
      </c>
      <c r="J285" s="32">
        <v>132</v>
      </c>
      <c r="K285" s="32" t="s">
        <v>76</v>
      </c>
      <c r="L285" s="32"/>
      <c r="M285" s="33" t="s">
        <v>122</v>
      </c>
      <c r="N285" s="33"/>
      <c r="O285" s="32">
        <v>55</v>
      </c>
      <c r="P285" s="96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hidden="1" customHeight="1" x14ac:dyDescent="0.25">
      <c r="A286" s="54" t="s">
        <v>494</v>
      </c>
      <c r="B286" s="54" t="s">
        <v>495</v>
      </c>
      <c r="C286" s="31">
        <v>4301011852</v>
      </c>
      <c r="D286" s="777">
        <v>4680115885844</v>
      </c>
      <c r="E286" s="778"/>
      <c r="F286" s="772">
        <v>0.4</v>
      </c>
      <c r="G286" s="32">
        <v>10</v>
      </c>
      <c r="H286" s="772">
        <v>4</v>
      </c>
      <c r="I286" s="772">
        <v>4.21</v>
      </c>
      <c r="J286" s="32">
        <v>132</v>
      </c>
      <c r="K286" s="32" t="s">
        <v>76</v>
      </c>
      <c r="L286" s="32"/>
      <c r="M286" s="33" t="s">
        <v>122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hidden="1" customHeight="1" x14ac:dyDescent="0.25">
      <c r="A287" s="54" t="s">
        <v>496</v>
      </c>
      <c r="B287" s="54" t="s">
        <v>497</v>
      </c>
      <c r="C287" s="31">
        <v>4301011316</v>
      </c>
      <c r="D287" s="777">
        <v>4607091387438</v>
      </c>
      <c r="E287" s="778"/>
      <c r="F287" s="772">
        <v>0.5</v>
      </c>
      <c r="G287" s="32">
        <v>10</v>
      </c>
      <c r="H287" s="772">
        <v>5</v>
      </c>
      <c r="I287" s="772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0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4301011851</v>
      </c>
      <c r="D288" s="777">
        <v>4680115885820</v>
      </c>
      <c r="E288" s="778"/>
      <c r="F288" s="772">
        <v>0.4</v>
      </c>
      <c r="G288" s="32">
        <v>10</v>
      </c>
      <c r="H288" s="772">
        <v>4</v>
      </c>
      <c r="I288" s="772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485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hidden="1" x14ac:dyDescent="0.2">
      <c r="A289" s="787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8"/>
      <c r="P289" s="782" t="s">
        <v>71</v>
      </c>
      <c r="Q289" s="783"/>
      <c r="R289" s="783"/>
      <c r="S289" s="783"/>
      <c r="T289" s="783"/>
      <c r="U289" s="783"/>
      <c r="V289" s="784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hidden="1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8"/>
      <c r="P290" s="782" t="s">
        <v>71</v>
      </c>
      <c r="Q290" s="783"/>
      <c r="R290" s="783"/>
      <c r="S290" s="783"/>
      <c r="T290" s="783"/>
      <c r="U290" s="783"/>
      <c r="V290" s="784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hidden="1" customHeight="1" x14ac:dyDescent="0.25">
      <c r="A291" s="801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hidden="1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9"/>
      <c r="AB292" s="769"/>
      <c r="AC292" s="769"/>
    </row>
    <row r="293" spans="1:68" ht="27" hidden="1" customHeight="1" x14ac:dyDescent="0.25">
      <c r="A293" s="54" t="s">
        <v>502</v>
      </c>
      <c r="B293" s="54" t="s">
        <v>503</v>
      </c>
      <c r="C293" s="31">
        <v>4301011876</v>
      </c>
      <c r="D293" s="777">
        <v>4680115885707</v>
      </c>
      <c r="E293" s="778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122</v>
      </c>
      <c r="N293" s="33"/>
      <c r="O293" s="32">
        <v>31</v>
      </c>
      <c r="P293" s="118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441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7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8"/>
      <c r="P294" s="782" t="s">
        <v>71</v>
      </c>
      <c r="Q294" s="783"/>
      <c r="R294" s="783"/>
      <c r="S294" s="783"/>
      <c r="T294" s="783"/>
      <c r="U294" s="783"/>
      <c r="V294" s="784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hidden="1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8"/>
      <c r="P295" s="782" t="s">
        <v>71</v>
      </c>
      <c r="Q295" s="783"/>
      <c r="R295" s="783"/>
      <c r="S295" s="783"/>
      <c r="T295" s="783"/>
      <c r="U295" s="783"/>
      <c r="V295" s="784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hidden="1" customHeight="1" x14ac:dyDescent="0.25">
      <c r="A296" s="801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hidden="1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9"/>
      <c r="AB297" s="769"/>
      <c r="AC297" s="769"/>
    </row>
    <row r="298" spans="1:68" ht="27" hidden="1" customHeight="1" x14ac:dyDescent="0.25">
      <c r="A298" s="54" t="s">
        <v>505</v>
      </c>
      <c r="B298" s="54" t="s">
        <v>506</v>
      </c>
      <c r="C298" s="31">
        <v>4301011223</v>
      </c>
      <c r="D298" s="777">
        <v>4607091383423</v>
      </c>
      <c r="E298" s="778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77</v>
      </c>
      <c r="N298" s="33"/>
      <c r="O298" s="32">
        <v>35</v>
      </c>
      <c r="P298" s="11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507</v>
      </c>
      <c r="B299" s="54" t="s">
        <v>508</v>
      </c>
      <c r="C299" s="31">
        <v>4301011879</v>
      </c>
      <c r="D299" s="777">
        <v>4680115885691</v>
      </c>
      <c r="E299" s="778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3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510</v>
      </c>
      <c r="B300" s="54" t="s">
        <v>511</v>
      </c>
      <c r="C300" s="31">
        <v>4301011878</v>
      </c>
      <c r="D300" s="777">
        <v>4680115885660</v>
      </c>
      <c r="E300" s="778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93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7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8"/>
      <c r="P301" s="782" t="s">
        <v>71</v>
      </c>
      <c r="Q301" s="783"/>
      <c r="R301" s="783"/>
      <c r="S301" s="783"/>
      <c r="T301" s="783"/>
      <c r="U301" s="783"/>
      <c r="V301" s="784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hidden="1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8"/>
      <c r="P302" s="782" t="s">
        <v>71</v>
      </c>
      <c r="Q302" s="783"/>
      <c r="R302" s="783"/>
      <c r="S302" s="783"/>
      <c r="T302" s="783"/>
      <c r="U302" s="783"/>
      <c r="V302" s="784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hidden="1" customHeight="1" x14ac:dyDescent="0.25">
      <c r="A303" s="801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hidden="1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9"/>
      <c r="AB304" s="769"/>
      <c r="AC304" s="769"/>
    </row>
    <row r="305" spans="1:68" ht="37.5" hidden="1" customHeight="1" x14ac:dyDescent="0.25">
      <c r="A305" s="54" t="s">
        <v>514</v>
      </c>
      <c r="B305" s="54" t="s">
        <v>515</v>
      </c>
      <c r="C305" s="31">
        <v>4301051409</v>
      </c>
      <c r="D305" s="777">
        <v>4680115881556</v>
      </c>
      <c r="E305" s="778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77</v>
      </c>
      <c r="N305" s="33"/>
      <c r="O305" s="32">
        <v>45</v>
      </c>
      <c r="P305" s="95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hidden="1" customHeight="1" x14ac:dyDescent="0.25">
      <c r="A306" s="54" t="s">
        <v>517</v>
      </c>
      <c r="B306" s="54" t="s">
        <v>518</v>
      </c>
      <c r="C306" s="31">
        <v>4301051506</v>
      </c>
      <c r="D306" s="777">
        <v>4680115881037</v>
      </c>
      <c r="E306" s="778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hidden="1" customHeight="1" x14ac:dyDescent="0.25">
      <c r="A307" s="54" t="s">
        <v>520</v>
      </c>
      <c r="B307" s="54" t="s">
        <v>521</v>
      </c>
      <c r="C307" s="31">
        <v>4301051893</v>
      </c>
      <c r="D307" s="777">
        <v>4680115886186</v>
      </c>
      <c r="E307" s="778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77</v>
      </c>
      <c r="N307" s="33"/>
      <c r="O307" s="32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customHeight="1" x14ac:dyDescent="0.25">
      <c r="A308" s="54" t="s">
        <v>522</v>
      </c>
      <c r="B308" s="54" t="s">
        <v>523</v>
      </c>
      <c r="C308" s="31">
        <v>4301051487</v>
      </c>
      <c r="D308" s="777">
        <v>4680115881228</v>
      </c>
      <c r="E308" s="778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96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52</v>
      </c>
      <c r="Y308" s="774">
        <f t="shared" si="66"/>
        <v>52.8</v>
      </c>
      <c r="Z308" s="36">
        <f>IFERROR(IF(Y308=0,"",ROUNDUP(Y308/H308,0)*0.00753),"")</f>
        <v>0.16566</v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57.893333333333345</v>
      </c>
      <c r="BN308" s="64">
        <f t="shared" si="68"/>
        <v>58.784000000000006</v>
      </c>
      <c r="BO308" s="64">
        <f t="shared" si="69"/>
        <v>0.1388888888888889</v>
      </c>
      <c r="BP308" s="64">
        <f t="shared" si="70"/>
        <v>0.14102564102564102</v>
      </c>
    </row>
    <row r="309" spans="1:68" ht="37.5" customHeight="1" x14ac:dyDescent="0.25">
      <c r="A309" s="54" t="s">
        <v>524</v>
      </c>
      <c r="B309" s="54" t="s">
        <v>525</v>
      </c>
      <c r="C309" s="31">
        <v>4301051384</v>
      </c>
      <c r="D309" s="777">
        <v>4680115881211</v>
      </c>
      <c r="E309" s="778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149</v>
      </c>
      <c r="M309" s="33" t="s">
        <v>68</v>
      </c>
      <c r="N309" s="33"/>
      <c r="O309" s="32">
        <v>45</v>
      </c>
      <c r="P309" s="99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60</v>
      </c>
      <c r="Y309" s="774">
        <f t="shared" si="66"/>
        <v>60</v>
      </c>
      <c r="Z309" s="36">
        <f>IFERROR(IF(Y309=0,"",ROUNDUP(Y309/H309,0)*0.00753),"")</f>
        <v>0.18825</v>
      </c>
      <c r="AA309" s="56"/>
      <c r="AB309" s="57"/>
      <c r="AC309" s="395" t="s">
        <v>516</v>
      </c>
      <c r="AG309" s="64"/>
      <c r="AJ309" s="68" t="s">
        <v>151</v>
      </c>
      <c r="AK309" s="68">
        <v>374.4</v>
      </c>
      <c r="BB309" s="396" t="s">
        <v>1</v>
      </c>
      <c r="BM309" s="64">
        <f t="shared" si="67"/>
        <v>65</v>
      </c>
      <c r="BN309" s="64">
        <f t="shared" si="68"/>
        <v>65</v>
      </c>
      <c r="BO309" s="64">
        <f t="shared" si="69"/>
        <v>0.16025641025641024</v>
      </c>
      <c r="BP309" s="64">
        <f t="shared" si="70"/>
        <v>0.16025641025641024</v>
      </c>
    </row>
    <row r="310" spans="1:68" ht="37.5" hidden="1" customHeight="1" x14ac:dyDescent="0.25">
      <c r="A310" s="54" t="s">
        <v>526</v>
      </c>
      <c r="B310" s="54" t="s">
        <v>527</v>
      </c>
      <c r="C310" s="31">
        <v>4301051378</v>
      </c>
      <c r="D310" s="777">
        <v>4680115881020</v>
      </c>
      <c r="E310" s="778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96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x14ac:dyDescent="0.2">
      <c r="A311" s="787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8"/>
      <c r="P311" s="782" t="s">
        <v>71</v>
      </c>
      <c r="Q311" s="783"/>
      <c r="R311" s="783"/>
      <c r="S311" s="783"/>
      <c r="T311" s="783"/>
      <c r="U311" s="783"/>
      <c r="V311" s="784"/>
      <c r="W311" s="37" t="s">
        <v>72</v>
      </c>
      <c r="X311" s="775">
        <f>IFERROR(X305/H305,"0")+IFERROR(X306/H306,"0")+IFERROR(X307/H307,"0")+IFERROR(X308/H308,"0")+IFERROR(X309/H309,"0")+IFERROR(X310/H310,"0")</f>
        <v>46.666666666666671</v>
      </c>
      <c r="Y311" s="775">
        <f>IFERROR(Y305/H305,"0")+IFERROR(Y306/H306,"0")+IFERROR(Y307/H307,"0")+IFERROR(Y308/H308,"0")+IFERROR(Y309/H309,"0")+IFERROR(Y310/H310,"0")</f>
        <v>47</v>
      </c>
      <c r="Z311" s="775">
        <f>IFERROR(IF(Z305="",0,Z305),"0")+IFERROR(IF(Z306="",0,Z306),"0")+IFERROR(IF(Z307="",0,Z307),"0")+IFERROR(IF(Z308="",0,Z308),"0")+IFERROR(IF(Z309="",0,Z309),"0")+IFERROR(IF(Z310="",0,Z310),"0")</f>
        <v>0.35391</v>
      </c>
      <c r="AA311" s="776"/>
      <c r="AB311" s="776"/>
      <c r="AC311" s="776"/>
    </row>
    <row r="312" spans="1:68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8"/>
      <c r="P312" s="782" t="s">
        <v>71</v>
      </c>
      <c r="Q312" s="783"/>
      <c r="R312" s="783"/>
      <c r="S312" s="783"/>
      <c r="T312" s="783"/>
      <c r="U312" s="783"/>
      <c r="V312" s="784"/>
      <c r="W312" s="37" t="s">
        <v>69</v>
      </c>
      <c r="X312" s="775">
        <f>IFERROR(SUM(X305:X310),"0")</f>
        <v>112</v>
      </c>
      <c r="Y312" s="775">
        <f>IFERROR(SUM(Y305:Y310),"0")</f>
        <v>112.8</v>
      </c>
      <c r="Z312" s="37"/>
      <c r="AA312" s="776"/>
      <c r="AB312" s="776"/>
      <c r="AC312" s="776"/>
    </row>
    <row r="313" spans="1:68" ht="16.5" hidden="1" customHeight="1" x14ac:dyDescent="0.25">
      <c r="A313" s="801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hidden="1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9"/>
      <c r="AB314" s="769"/>
      <c r="AC314" s="769"/>
    </row>
    <row r="315" spans="1:68" ht="27" hidden="1" customHeight="1" x14ac:dyDescent="0.25">
      <c r="A315" s="54" t="s">
        <v>530</v>
      </c>
      <c r="B315" s="54" t="s">
        <v>531</v>
      </c>
      <c r="C315" s="31">
        <v>4301011306</v>
      </c>
      <c r="D315" s="777">
        <v>4607091389296</v>
      </c>
      <c r="E315" s="778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77</v>
      </c>
      <c r="N315" s="33"/>
      <c r="O315" s="32">
        <v>45</v>
      </c>
      <c r="P315" s="78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7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8"/>
      <c r="P316" s="782" t="s">
        <v>71</v>
      </c>
      <c r="Q316" s="783"/>
      <c r="R316" s="783"/>
      <c r="S316" s="783"/>
      <c r="T316" s="783"/>
      <c r="U316" s="783"/>
      <c r="V316" s="784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hidden="1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8"/>
      <c r="P317" s="782" t="s">
        <v>71</v>
      </c>
      <c r="Q317" s="783"/>
      <c r="R317" s="783"/>
      <c r="S317" s="783"/>
      <c r="T317" s="783"/>
      <c r="U317" s="783"/>
      <c r="V317" s="784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hidden="1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9"/>
      <c r="AB318" s="769"/>
      <c r="AC318" s="769"/>
    </row>
    <row r="319" spans="1:68" ht="27" hidden="1" customHeight="1" x14ac:dyDescent="0.25">
      <c r="A319" s="54" t="s">
        <v>533</v>
      </c>
      <c r="B319" s="54" t="s">
        <v>534</v>
      </c>
      <c r="C319" s="31">
        <v>4301031163</v>
      </c>
      <c r="D319" s="777">
        <v>4680115880344</v>
      </c>
      <c r="E319" s="778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7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8"/>
      <c r="P320" s="782" t="s">
        <v>71</v>
      </c>
      <c r="Q320" s="783"/>
      <c r="R320" s="783"/>
      <c r="S320" s="783"/>
      <c r="T320" s="783"/>
      <c r="U320" s="783"/>
      <c r="V320" s="784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hidden="1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8"/>
      <c r="P321" s="782" t="s">
        <v>71</v>
      </c>
      <c r="Q321" s="783"/>
      <c r="R321" s="783"/>
      <c r="S321" s="783"/>
      <c r="T321" s="783"/>
      <c r="U321" s="783"/>
      <c r="V321" s="784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hidden="1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9"/>
      <c r="AB322" s="769"/>
      <c r="AC322" s="769"/>
    </row>
    <row r="323" spans="1:68" ht="37.5" hidden="1" customHeight="1" x14ac:dyDescent="0.25">
      <c r="A323" s="54" t="s">
        <v>536</v>
      </c>
      <c r="B323" s="54" t="s">
        <v>537</v>
      </c>
      <c r="C323" s="31">
        <v>4301051731</v>
      </c>
      <c r="D323" s="777">
        <v>4680115884618</v>
      </c>
      <c r="E323" s="778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11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7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8"/>
      <c r="P324" s="782" t="s">
        <v>71</v>
      </c>
      <c r="Q324" s="783"/>
      <c r="R324" s="783"/>
      <c r="S324" s="783"/>
      <c r="T324" s="783"/>
      <c r="U324" s="783"/>
      <c r="V324" s="784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hidden="1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8"/>
      <c r="P325" s="782" t="s">
        <v>71</v>
      </c>
      <c r="Q325" s="783"/>
      <c r="R325" s="783"/>
      <c r="S325" s="783"/>
      <c r="T325" s="783"/>
      <c r="U325" s="783"/>
      <c r="V325" s="784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hidden="1" customHeight="1" x14ac:dyDescent="0.25">
      <c r="A326" s="801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hidden="1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9"/>
      <c r="AB327" s="769"/>
      <c r="AC327" s="769"/>
    </row>
    <row r="328" spans="1:68" ht="27" hidden="1" customHeight="1" x14ac:dyDescent="0.25">
      <c r="A328" s="54" t="s">
        <v>540</v>
      </c>
      <c r="B328" s="54" t="s">
        <v>541</v>
      </c>
      <c r="C328" s="31">
        <v>4301011353</v>
      </c>
      <c r="D328" s="777">
        <v>4607091389807</v>
      </c>
      <c r="E328" s="778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122</v>
      </c>
      <c r="N328" s="33"/>
      <c r="O328" s="32">
        <v>55</v>
      </c>
      <c r="P328" s="80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7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8"/>
      <c r="P329" s="782" t="s">
        <v>71</v>
      </c>
      <c r="Q329" s="783"/>
      <c r="R329" s="783"/>
      <c r="S329" s="783"/>
      <c r="T329" s="783"/>
      <c r="U329" s="783"/>
      <c r="V329" s="784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hidden="1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8"/>
      <c r="P330" s="782" t="s">
        <v>71</v>
      </c>
      <c r="Q330" s="783"/>
      <c r="R330" s="783"/>
      <c r="S330" s="783"/>
      <c r="T330" s="783"/>
      <c r="U330" s="783"/>
      <c r="V330" s="784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hidden="1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9"/>
      <c r="AB331" s="769"/>
      <c r="AC331" s="769"/>
    </row>
    <row r="332" spans="1:68" ht="27" hidden="1" customHeight="1" x14ac:dyDescent="0.25">
      <c r="A332" s="54" t="s">
        <v>543</v>
      </c>
      <c r="B332" s="54" t="s">
        <v>544</v>
      </c>
      <c r="C332" s="31">
        <v>4301031164</v>
      </c>
      <c r="D332" s="777">
        <v>4680115880481</v>
      </c>
      <c r="E332" s="778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0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7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8"/>
      <c r="P333" s="782" t="s">
        <v>71</v>
      </c>
      <c r="Q333" s="783"/>
      <c r="R333" s="783"/>
      <c r="S333" s="783"/>
      <c r="T333" s="783"/>
      <c r="U333" s="783"/>
      <c r="V333" s="784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hidden="1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8"/>
      <c r="P334" s="782" t="s">
        <v>71</v>
      </c>
      <c r="Q334" s="783"/>
      <c r="R334" s="783"/>
      <c r="S334" s="783"/>
      <c r="T334" s="783"/>
      <c r="U334" s="783"/>
      <c r="V334" s="784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hidden="1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9"/>
      <c r="AB335" s="769"/>
      <c r="AC335" s="769"/>
    </row>
    <row r="336" spans="1:68" ht="27" hidden="1" customHeight="1" x14ac:dyDescent="0.25">
      <c r="A336" s="54" t="s">
        <v>546</v>
      </c>
      <c r="B336" s="54" t="s">
        <v>547</v>
      </c>
      <c r="C336" s="31">
        <v>4301051344</v>
      </c>
      <c r="D336" s="777">
        <v>4680115880412</v>
      </c>
      <c r="E336" s="778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77</v>
      </c>
      <c r="N336" s="33"/>
      <c r="O336" s="32">
        <v>45</v>
      </c>
      <c r="P336" s="11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549</v>
      </c>
      <c r="B337" s="54" t="s">
        <v>550</v>
      </c>
      <c r="C337" s="31">
        <v>4301051277</v>
      </c>
      <c r="D337" s="777">
        <v>4680115880511</v>
      </c>
      <c r="E337" s="778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77</v>
      </c>
      <c r="N337" s="33"/>
      <c r="O337" s="32">
        <v>40</v>
      </c>
      <c r="P337" s="8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7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8"/>
      <c r="P338" s="782" t="s">
        <v>71</v>
      </c>
      <c r="Q338" s="783"/>
      <c r="R338" s="783"/>
      <c r="S338" s="783"/>
      <c r="T338" s="783"/>
      <c r="U338" s="783"/>
      <c r="V338" s="784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hidden="1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8"/>
      <c r="P339" s="782" t="s">
        <v>71</v>
      </c>
      <c r="Q339" s="783"/>
      <c r="R339" s="783"/>
      <c r="S339" s="783"/>
      <c r="T339" s="783"/>
      <c r="U339" s="783"/>
      <c r="V339" s="784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hidden="1" customHeight="1" x14ac:dyDescent="0.25">
      <c r="A340" s="801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hidden="1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9"/>
      <c r="AB341" s="769"/>
      <c r="AC341" s="769"/>
    </row>
    <row r="342" spans="1:68" ht="27" hidden="1" customHeight="1" x14ac:dyDescent="0.25">
      <c r="A342" s="54" t="s">
        <v>553</v>
      </c>
      <c r="B342" s="54" t="s">
        <v>554</v>
      </c>
      <c r="C342" s="31">
        <v>4301011593</v>
      </c>
      <c r="D342" s="777">
        <v>4680115882973</v>
      </c>
      <c r="E342" s="778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122</v>
      </c>
      <c r="N342" s="33"/>
      <c r="O342" s="32">
        <v>55</v>
      </c>
      <c r="P342" s="113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7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8"/>
      <c r="P343" s="782" t="s">
        <v>71</v>
      </c>
      <c r="Q343" s="783"/>
      <c r="R343" s="783"/>
      <c r="S343" s="783"/>
      <c r="T343" s="783"/>
      <c r="U343" s="783"/>
      <c r="V343" s="784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hidden="1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8"/>
      <c r="P344" s="782" t="s">
        <v>71</v>
      </c>
      <c r="Q344" s="783"/>
      <c r="R344" s="783"/>
      <c r="S344" s="783"/>
      <c r="T344" s="783"/>
      <c r="U344" s="783"/>
      <c r="V344" s="784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hidden="1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9"/>
      <c r="AB345" s="769"/>
      <c r="AC345" s="769"/>
    </row>
    <row r="346" spans="1:68" ht="27" hidden="1" customHeight="1" x14ac:dyDescent="0.25">
      <c r="A346" s="54" t="s">
        <v>555</v>
      </c>
      <c r="B346" s="54" t="s">
        <v>556</v>
      </c>
      <c r="C346" s="31">
        <v>4301031305</v>
      </c>
      <c r="D346" s="777">
        <v>4607091389845</v>
      </c>
      <c r="E346" s="778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4301031306</v>
      </c>
      <c r="D347" s="777">
        <v>4680115882881</v>
      </c>
      <c r="E347" s="778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7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8"/>
      <c r="P348" s="782" t="s">
        <v>71</v>
      </c>
      <c r="Q348" s="783"/>
      <c r="R348" s="783"/>
      <c r="S348" s="783"/>
      <c r="T348" s="783"/>
      <c r="U348" s="783"/>
      <c r="V348" s="784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hidden="1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8"/>
      <c r="P349" s="782" t="s">
        <v>71</v>
      </c>
      <c r="Q349" s="783"/>
      <c r="R349" s="783"/>
      <c r="S349" s="783"/>
      <c r="T349" s="783"/>
      <c r="U349" s="783"/>
      <c r="V349" s="784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hidden="1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9"/>
      <c r="AB350" s="769"/>
      <c r="AC350" s="769"/>
    </row>
    <row r="351" spans="1:68" ht="37.5" hidden="1" customHeight="1" x14ac:dyDescent="0.25">
      <c r="A351" s="54" t="s">
        <v>560</v>
      </c>
      <c r="B351" s="54" t="s">
        <v>561</v>
      </c>
      <c r="C351" s="31">
        <v>4301051517</v>
      </c>
      <c r="D351" s="777">
        <v>4680115883390</v>
      </c>
      <c r="E351" s="778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9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7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8"/>
      <c r="P352" s="782" t="s">
        <v>71</v>
      </c>
      <c r="Q352" s="783"/>
      <c r="R352" s="783"/>
      <c r="S352" s="783"/>
      <c r="T352" s="783"/>
      <c r="U352" s="783"/>
      <c r="V352" s="784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hidden="1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8"/>
      <c r="P353" s="782" t="s">
        <v>71</v>
      </c>
      <c r="Q353" s="783"/>
      <c r="R353" s="783"/>
      <c r="S353" s="783"/>
      <c r="T353" s="783"/>
      <c r="U353" s="783"/>
      <c r="V353" s="784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hidden="1" customHeight="1" x14ac:dyDescent="0.25">
      <c r="A354" s="801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hidden="1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9"/>
      <c r="AB355" s="769"/>
      <c r="AC355" s="769"/>
    </row>
    <row r="356" spans="1:68" ht="27" hidden="1" customHeight="1" x14ac:dyDescent="0.25">
      <c r="A356" s="54" t="s">
        <v>564</v>
      </c>
      <c r="B356" s="54" t="s">
        <v>565</v>
      </c>
      <c r="C356" s="31">
        <v>4301012024</v>
      </c>
      <c r="D356" s="777">
        <v>4680115885615</v>
      </c>
      <c r="E356" s="778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77</v>
      </c>
      <c r="N356" s="33"/>
      <c r="O356" s="32">
        <v>55</v>
      </c>
      <c r="P356" s="9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0</v>
      </c>
      <c r="Y356" s="774">
        <f t="shared" ref="Y356:Y364" si="71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hidden="1" customHeight="1" x14ac:dyDescent="0.25">
      <c r="A357" s="54" t="s">
        <v>567</v>
      </c>
      <c r="B357" s="54" t="s">
        <v>568</v>
      </c>
      <c r="C357" s="31">
        <v>4301011911</v>
      </c>
      <c r="D357" s="777">
        <v>4680115885554</v>
      </c>
      <c r="E357" s="778"/>
      <c r="F357" s="772">
        <v>1.35</v>
      </c>
      <c r="G357" s="32">
        <v>8</v>
      </c>
      <c r="H357" s="772">
        <v>10.8</v>
      </c>
      <c r="I357" s="772">
        <v>11.28</v>
      </c>
      <c r="J357" s="32">
        <v>48</v>
      </c>
      <c r="K357" s="32" t="s">
        <v>121</v>
      </c>
      <c r="L357" s="32"/>
      <c r="M357" s="33" t="s">
        <v>153</v>
      </c>
      <c r="N357" s="33"/>
      <c r="O357" s="32">
        <v>55</v>
      </c>
      <c r="P357" s="119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0</v>
      </c>
      <c r="Y357" s="774">
        <f t="shared" si="71"/>
        <v>0</v>
      </c>
      <c r="Z357" s="36" t="str">
        <f>IFERROR(IF(Y357=0,"",ROUNDUP(Y357/H357,0)*0.02039),"")</f>
        <v/>
      </c>
      <c r="AA357" s="56"/>
      <c r="AB357" s="57"/>
      <c r="AC357" s="423" t="s">
        <v>569</v>
      </c>
      <c r="AG357" s="64"/>
      <c r="AJ357" s="68"/>
      <c r="AK357" s="68">
        <v>0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hidden="1" customHeight="1" x14ac:dyDescent="0.25">
      <c r="A358" s="54" t="s">
        <v>567</v>
      </c>
      <c r="B358" s="54" t="s">
        <v>570</v>
      </c>
      <c r="C358" s="31">
        <v>4301012016</v>
      </c>
      <c r="D358" s="777">
        <v>4680115885554</v>
      </c>
      <c r="E358" s="778"/>
      <c r="F358" s="772">
        <v>1.35</v>
      </c>
      <c r="G358" s="32">
        <v>8</v>
      </c>
      <c r="H358" s="772">
        <v>10.8</v>
      </c>
      <c r="I358" s="772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3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0</v>
      </c>
      <c r="Y358" s="774">
        <f t="shared" si="71"/>
        <v>0</v>
      </c>
      <c r="Z358" s="36" t="str">
        <f>IFERROR(IF(Y358=0,"",ROUNDUP(Y358/H358,0)*0.02175),"")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0</v>
      </c>
      <c r="BN358" s="64">
        <f t="shared" si="73"/>
        <v>0</v>
      </c>
      <c r="BO358" s="64">
        <f t="shared" si="74"/>
        <v>0</v>
      </c>
      <c r="BP358" s="64">
        <f t="shared" si="75"/>
        <v>0</v>
      </c>
    </row>
    <row r="359" spans="1:68" ht="37.5" hidden="1" customHeight="1" x14ac:dyDescent="0.25">
      <c r="A359" s="54" t="s">
        <v>572</v>
      </c>
      <c r="B359" s="54" t="s">
        <v>573</v>
      </c>
      <c r="C359" s="31">
        <v>4301011858</v>
      </c>
      <c r="D359" s="777">
        <v>4680115885646</v>
      </c>
      <c r="E359" s="778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122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0</v>
      </c>
      <c r="Y359" s="774">
        <f t="shared" si="71"/>
        <v>0</v>
      </c>
      <c r="Z359" s="36" t="str">
        <f>IFERROR(IF(Y359=0,"",ROUNDUP(Y359/H359,0)*0.02175),"")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hidden="1" customHeight="1" x14ac:dyDescent="0.25">
      <c r="A360" s="54" t="s">
        <v>575</v>
      </c>
      <c r="B360" s="54" t="s">
        <v>576</v>
      </c>
      <c r="C360" s="31">
        <v>4301011857</v>
      </c>
      <c r="D360" s="777">
        <v>4680115885622</v>
      </c>
      <c r="E360" s="778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122</v>
      </c>
      <c r="N360" s="33"/>
      <c r="O360" s="32">
        <v>55</v>
      </c>
      <c r="P360" s="12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hidden="1" customHeight="1" x14ac:dyDescent="0.25">
      <c r="A361" s="54" t="s">
        <v>577</v>
      </c>
      <c r="B361" s="54" t="s">
        <v>578</v>
      </c>
      <c r="C361" s="31">
        <v>4301011573</v>
      </c>
      <c r="D361" s="777">
        <v>4680115881938</v>
      </c>
      <c r="E361" s="778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122</v>
      </c>
      <c r="N361" s="33"/>
      <c r="O361" s="32">
        <v>90</v>
      </c>
      <c r="P361" s="9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hidden="1" customHeight="1" x14ac:dyDescent="0.25">
      <c r="A362" s="54" t="s">
        <v>580</v>
      </c>
      <c r="B362" s="54" t="s">
        <v>581</v>
      </c>
      <c r="C362" s="31">
        <v>4301010944</v>
      </c>
      <c r="D362" s="777">
        <v>4607091387346</v>
      </c>
      <c r="E362" s="778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hidden="1" customHeight="1" x14ac:dyDescent="0.25">
      <c r="A363" s="54" t="s">
        <v>583</v>
      </c>
      <c r="B363" s="54" t="s">
        <v>584</v>
      </c>
      <c r="C363" s="31">
        <v>4301011323</v>
      </c>
      <c r="D363" s="777">
        <v>4607091386011</v>
      </c>
      <c r="E363" s="778"/>
      <c r="F363" s="772">
        <v>0.5</v>
      </c>
      <c r="G363" s="32">
        <v>10</v>
      </c>
      <c r="H363" s="772">
        <v>5</v>
      </c>
      <c r="I363" s="772">
        <v>5.21</v>
      </c>
      <c r="J363" s="32">
        <v>132</v>
      </c>
      <c r="K363" s="32" t="s">
        <v>76</v>
      </c>
      <c r="L363" s="32"/>
      <c r="M363" s="33" t="s">
        <v>77</v>
      </c>
      <c r="N363" s="33"/>
      <c r="O363" s="32">
        <v>55</v>
      </c>
      <c r="P363" s="11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585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hidden="1" customHeight="1" x14ac:dyDescent="0.25">
      <c r="A364" s="54" t="s">
        <v>586</v>
      </c>
      <c r="B364" s="54" t="s">
        <v>587</v>
      </c>
      <c r="C364" s="31">
        <v>4301011859</v>
      </c>
      <c r="D364" s="777">
        <v>4680115885608</v>
      </c>
      <c r="E364" s="778"/>
      <c r="F364" s="772">
        <v>0.4</v>
      </c>
      <c r="G364" s="32">
        <v>10</v>
      </c>
      <c r="H364" s="772">
        <v>4</v>
      </c>
      <c r="I364" s="772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1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571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hidden="1" x14ac:dyDescent="0.2">
      <c r="A365" s="787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8"/>
      <c r="P365" s="782" t="s">
        <v>71</v>
      </c>
      <c r="Q365" s="783"/>
      <c r="R365" s="783"/>
      <c r="S365" s="783"/>
      <c r="T365" s="783"/>
      <c r="U365" s="783"/>
      <c r="V365" s="784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0</v>
      </c>
      <c r="Y365" s="775">
        <f>IFERROR(Y356/H356,"0")+IFERROR(Y357/H357,"0")+IFERROR(Y358/H358,"0")+IFERROR(Y359/H359,"0")+IFERROR(Y360/H360,"0")+IFERROR(Y361/H361,"0")+IFERROR(Y362/H362,"0")+IFERROR(Y363/H363,"0")+IFERROR(Y364/H364,"0")</f>
        <v>0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6"/>
      <c r="AB365" s="776"/>
      <c r="AC365" s="776"/>
    </row>
    <row r="366" spans="1:68" hidden="1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8"/>
      <c r="P366" s="782" t="s">
        <v>71</v>
      </c>
      <c r="Q366" s="783"/>
      <c r="R366" s="783"/>
      <c r="S366" s="783"/>
      <c r="T366" s="783"/>
      <c r="U366" s="783"/>
      <c r="V366" s="784"/>
      <c r="W366" s="37" t="s">
        <v>69</v>
      </c>
      <c r="X366" s="775">
        <f>IFERROR(SUM(X356:X364),"0")</f>
        <v>0</v>
      </c>
      <c r="Y366" s="775">
        <f>IFERROR(SUM(Y356:Y364),"0")</f>
        <v>0</v>
      </c>
      <c r="Z366" s="37"/>
      <c r="AA366" s="776"/>
      <c r="AB366" s="776"/>
      <c r="AC366" s="776"/>
    </row>
    <row r="367" spans="1:68" ht="14.25" hidden="1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9"/>
      <c r="AB367" s="769"/>
      <c r="AC367" s="769"/>
    </row>
    <row r="368" spans="1:68" ht="27" hidden="1" customHeight="1" x14ac:dyDescent="0.25">
      <c r="A368" s="54" t="s">
        <v>588</v>
      </c>
      <c r="B368" s="54" t="s">
        <v>589</v>
      </c>
      <c r="C368" s="31">
        <v>4301030878</v>
      </c>
      <c r="D368" s="777">
        <v>4607091387193</v>
      </c>
      <c r="E368" s="778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12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0</v>
      </c>
      <c r="Y368" s="774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591</v>
      </c>
      <c r="B369" s="54" t="s">
        <v>592</v>
      </c>
      <c r="C369" s="31">
        <v>4301031153</v>
      </c>
      <c r="D369" s="777">
        <v>4607091387230</v>
      </c>
      <c r="E369" s="778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11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0</v>
      </c>
      <c r="Y369" s="77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594</v>
      </c>
      <c r="B370" s="54" t="s">
        <v>595</v>
      </c>
      <c r="C370" s="31">
        <v>4301031154</v>
      </c>
      <c r="D370" s="777">
        <v>4607091387292</v>
      </c>
      <c r="E370" s="778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11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597</v>
      </c>
      <c r="B371" s="54" t="s">
        <v>598</v>
      </c>
      <c r="C371" s="31">
        <v>4301031152</v>
      </c>
      <c r="D371" s="777">
        <v>4607091387285</v>
      </c>
      <c r="E371" s="778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7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8"/>
      <c r="P372" s="782" t="s">
        <v>71</v>
      </c>
      <c r="Q372" s="783"/>
      <c r="R372" s="783"/>
      <c r="S372" s="783"/>
      <c r="T372" s="783"/>
      <c r="U372" s="783"/>
      <c r="V372" s="784"/>
      <c r="W372" s="37" t="s">
        <v>72</v>
      </c>
      <c r="X372" s="775">
        <f>IFERROR(X368/H368,"0")+IFERROR(X369/H369,"0")+IFERROR(X370/H370,"0")+IFERROR(X371/H371,"0")</f>
        <v>0</v>
      </c>
      <c r="Y372" s="775">
        <f>IFERROR(Y368/H368,"0")+IFERROR(Y369/H369,"0")+IFERROR(Y370/H370,"0")+IFERROR(Y371/H371,"0")</f>
        <v>0</v>
      </c>
      <c r="Z372" s="775">
        <f>IFERROR(IF(Z368="",0,Z368),"0")+IFERROR(IF(Z369="",0,Z369),"0")+IFERROR(IF(Z370="",0,Z370),"0")+IFERROR(IF(Z371="",0,Z371),"0")</f>
        <v>0</v>
      </c>
      <c r="AA372" s="776"/>
      <c r="AB372" s="776"/>
      <c r="AC372" s="776"/>
    </row>
    <row r="373" spans="1:68" hidden="1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8"/>
      <c r="P373" s="782" t="s">
        <v>71</v>
      </c>
      <c r="Q373" s="783"/>
      <c r="R373" s="783"/>
      <c r="S373" s="783"/>
      <c r="T373" s="783"/>
      <c r="U373" s="783"/>
      <c r="V373" s="784"/>
      <c r="W373" s="37" t="s">
        <v>69</v>
      </c>
      <c r="X373" s="775">
        <f>IFERROR(SUM(X368:X371),"0")</f>
        <v>0</v>
      </c>
      <c r="Y373" s="775">
        <f>IFERROR(SUM(Y368:Y371),"0")</f>
        <v>0</v>
      </c>
      <c r="Z373" s="37"/>
      <c r="AA373" s="776"/>
      <c r="AB373" s="776"/>
      <c r="AC373" s="776"/>
    </row>
    <row r="374" spans="1:68" ht="14.25" hidden="1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9"/>
      <c r="AB374" s="769"/>
      <c r="AC374" s="769"/>
    </row>
    <row r="375" spans="1:68" ht="48" hidden="1" customHeight="1" x14ac:dyDescent="0.25">
      <c r="A375" s="54" t="s">
        <v>599</v>
      </c>
      <c r="B375" s="54" t="s">
        <v>600</v>
      </c>
      <c r="C375" s="31">
        <v>4301051100</v>
      </c>
      <c r="D375" s="777">
        <v>4607091387766</v>
      </c>
      <c r="E375" s="778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77</v>
      </c>
      <c r="N375" s="33"/>
      <c r="O375" s="32">
        <v>40</v>
      </c>
      <c r="P375" s="10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0</v>
      </c>
      <c r="Y375" s="774">
        <f t="shared" ref="Y375:Y380" si="76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0</v>
      </c>
      <c r="BN375" s="64">
        <f t="shared" ref="BN375:BN380" si="78">IFERROR(Y375*I375/H375,"0")</f>
        <v>0</v>
      </c>
      <c r="BO375" s="64">
        <f t="shared" ref="BO375:BO380" si="79">IFERROR(1/J375*(X375/H375),"0")</f>
        <v>0</v>
      </c>
      <c r="BP375" s="64">
        <f t="shared" ref="BP375:BP380" si="80">IFERROR(1/J375*(Y375/H375),"0")</f>
        <v>0</v>
      </c>
    </row>
    <row r="376" spans="1:68" ht="37.5" hidden="1" customHeight="1" x14ac:dyDescent="0.25">
      <c r="A376" s="54" t="s">
        <v>602</v>
      </c>
      <c r="B376" s="54" t="s">
        <v>603</v>
      </c>
      <c r="C376" s="31">
        <v>4301051116</v>
      </c>
      <c r="D376" s="777">
        <v>4607091387957</v>
      </c>
      <c r="E376" s="778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9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hidden="1" customHeight="1" x14ac:dyDescent="0.25">
      <c r="A377" s="54" t="s">
        <v>605</v>
      </c>
      <c r="B377" s="54" t="s">
        <v>606</v>
      </c>
      <c r="C377" s="31">
        <v>4301051115</v>
      </c>
      <c r="D377" s="777">
        <v>4607091387964</v>
      </c>
      <c r="E377" s="778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hidden="1" customHeight="1" x14ac:dyDescent="0.25">
      <c r="A378" s="54" t="s">
        <v>608</v>
      </c>
      <c r="B378" s="54" t="s">
        <v>609</v>
      </c>
      <c r="C378" s="31">
        <v>4301051705</v>
      </c>
      <c r="D378" s="777">
        <v>4680115884588</v>
      </c>
      <c r="E378" s="778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2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hidden="1" customHeight="1" x14ac:dyDescent="0.25">
      <c r="A379" s="54" t="s">
        <v>611</v>
      </c>
      <c r="B379" s="54" t="s">
        <v>612</v>
      </c>
      <c r="C379" s="31">
        <v>4301051130</v>
      </c>
      <c r="D379" s="777">
        <v>4607091387537</v>
      </c>
      <c r="E379" s="778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hidden="1" customHeight="1" x14ac:dyDescent="0.25">
      <c r="A380" s="54" t="s">
        <v>614</v>
      </c>
      <c r="B380" s="54" t="s">
        <v>615</v>
      </c>
      <c r="C380" s="31">
        <v>4301051132</v>
      </c>
      <c r="D380" s="777">
        <v>4607091387513</v>
      </c>
      <c r="E380" s="778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0</v>
      </c>
      <c r="Y380" s="774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hidden="1" x14ac:dyDescent="0.2">
      <c r="A381" s="787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8"/>
      <c r="P381" s="782" t="s">
        <v>71</v>
      </c>
      <c r="Q381" s="783"/>
      <c r="R381" s="783"/>
      <c r="S381" s="783"/>
      <c r="T381" s="783"/>
      <c r="U381" s="783"/>
      <c r="V381" s="784"/>
      <c r="W381" s="37" t="s">
        <v>72</v>
      </c>
      <c r="X381" s="775">
        <f>IFERROR(X375/H375,"0")+IFERROR(X376/H376,"0")+IFERROR(X377/H377,"0")+IFERROR(X378/H378,"0")+IFERROR(X379/H379,"0")+IFERROR(X380/H380,"0")</f>
        <v>0</v>
      </c>
      <c r="Y381" s="775">
        <f>IFERROR(Y375/H375,"0")+IFERROR(Y376/H376,"0")+IFERROR(Y377/H377,"0")+IFERROR(Y378/H378,"0")+IFERROR(Y379/H379,"0")+IFERROR(Y380/H380,"0")</f>
        <v>0</v>
      </c>
      <c r="Z381" s="775">
        <f>IFERROR(IF(Z375="",0,Z375),"0")+IFERROR(IF(Z376="",0,Z376),"0")+IFERROR(IF(Z377="",0,Z377),"0")+IFERROR(IF(Z378="",0,Z378),"0")+IFERROR(IF(Z379="",0,Z379),"0")+IFERROR(IF(Z380="",0,Z380),"0")</f>
        <v>0</v>
      </c>
      <c r="AA381" s="776"/>
      <c r="AB381" s="776"/>
      <c r="AC381" s="776"/>
    </row>
    <row r="382" spans="1:68" hidden="1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8"/>
      <c r="P382" s="782" t="s">
        <v>71</v>
      </c>
      <c r="Q382" s="783"/>
      <c r="R382" s="783"/>
      <c r="S382" s="783"/>
      <c r="T382" s="783"/>
      <c r="U382" s="783"/>
      <c r="V382" s="784"/>
      <c r="W382" s="37" t="s">
        <v>69</v>
      </c>
      <c r="X382" s="775">
        <f>IFERROR(SUM(X375:X380),"0")</f>
        <v>0</v>
      </c>
      <c r="Y382" s="775">
        <f>IFERROR(SUM(Y375:Y380),"0")</f>
        <v>0</v>
      </c>
      <c r="Z382" s="37"/>
      <c r="AA382" s="776"/>
      <c r="AB382" s="776"/>
      <c r="AC382" s="776"/>
    </row>
    <row r="383" spans="1:68" ht="14.25" hidden="1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9"/>
      <c r="AB383" s="769"/>
      <c r="AC383" s="769"/>
    </row>
    <row r="384" spans="1:68" ht="37.5" customHeight="1" x14ac:dyDescent="0.25">
      <c r="A384" s="54" t="s">
        <v>617</v>
      </c>
      <c r="B384" s="54" t="s">
        <v>618</v>
      </c>
      <c r="C384" s="31">
        <v>4301060379</v>
      </c>
      <c r="D384" s="777">
        <v>4607091380880</v>
      </c>
      <c r="E384" s="778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213</v>
      </c>
      <c r="Y384" s="774">
        <f>IFERROR(IF(X384="",0,CEILING((X384/$H384),1)*$H384),"")</f>
        <v>218.4</v>
      </c>
      <c r="Z384" s="36">
        <f>IFERROR(IF(Y384=0,"",ROUNDUP(Y384/H384,0)*0.02175),"")</f>
        <v>0.5655</v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227.30142857142857</v>
      </c>
      <c r="BN384" s="64">
        <f>IFERROR(Y384*I384/H384,"0")</f>
        <v>233.06400000000002</v>
      </c>
      <c r="BO384" s="64">
        <f>IFERROR(1/J384*(X384/H384),"0")</f>
        <v>0.45280612244897955</v>
      </c>
      <c r="BP384" s="64">
        <f>IFERROR(1/J384*(Y384/H384),"0")</f>
        <v>0.46428571428571425</v>
      </c>
    </row>
    <row r="385" spans="1:68" ht="37.5" customHeight="1" x14ac:dyDescent="0.25">
      <c r="A385" s="54" t="s">
        <v>620</v>
      </c>
      <c r="B385" s="54" t="s">
        <v>621</v>
      </c>
      <c r="C385" s="31">
        <v>4301060308</v>
      </c>
      <c r="D385" s="777">
        <v>4607091384482</v>
      </c>
      <c r="E385" s="778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119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462</v>
      </c>
      <c r="Y385" s="774">
        <f>IFERROR(IF(X385="",0,CEILING((X385/$H385),1)*$H385),"")</f>
        <v>468</v>
      </c>
      <c r="Z385" s="36">
        <f>IFERROR(IF(Y385=0,"",ROUNDUP(Y385/H385,0)*0.02175),"")</f>
        <v>1.3049999999999999</v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495.40615384615393</v>
      </c>
      <c r="BN385" s="64">
        <f>IFERROR(Y385*I385/H385,"0")</f>
        <v>501.84000000000003</v>
      </c>
      <c r="BO385" s="64">
        <f>IFERROR(1/J385*(X385/H385),"0")</f>
        <v>1.0576923076923077</v>
      </c>
      <c r="BP385" s="64">
        <f>IFERROR(1/J385*(Y385/H385),"0")</f>
        <v>1.0714285714285714</v>
      </c>
    </row>
    <row r="386" spans="1:68" ht="16.5" hidden="1" customHeight="1" x14ac:dyDescent="0.25">
      <c r="A386" s="54" t="s">
        <v>623</v>
      </c>
      <c r="B386" s="54" t="s">
        <v>624</v>
      </c>
      <c r="C386" s="31">
        <v>4301060325</v>
      </c>
      <c r="D386" s="777">
        <v>4607091380897</v>
      </c>
      <c r="E386" s="778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0</v>
      </c>
      <c r="Y386" s="774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787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8"/>
      <c r="P387" s="782" t="s">
        <v>71</v>
      </c>
      <c r="Q387" s="783"/>
      <c r="R387" s="783"/>
      <c r="S387" s="783"/>
      <c r="T387" s="783"/>
      <c r="U387" s="783"/>
      <c r="V387" s="784"/>
      <c r="W387" s="37" t="s">
        <v>72</v>
      </c>
      <c r="X387" s="775">
        <f>IFERROR(X384/H384,"0")+IFERROR(X385/H385,"0")+IFERROR(X386/H386,"0")</f>
        <v>84.587912087912088</v>
      </c>
      <c r="Y387" s="775">
        <f>IFERROR(Y384/H384,"0")+IFERROR(Y385/H385,"0")+IFERROR(Y386/H386,"0")</f>
        <v>86</v>
      </c>
      <c r="Z387" s="775">
        <f>IFERROR(IF(Z384="",0,Z384),"0")+IFERROR(IF(Z385="",0,Z385),"0")+IFERROR(IF(Z386="",0,Z386),"0")</f>
        <v>1.8704999999999998</v>
      </c>
      <c r="AA387" s="776"/>
      <c r="AB387" s="776"/>
      <c r="AC387" s="776"/>
    </row>
    <row r="388" spans="1:68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8"/>
      <c r="P388" s="782" t="s">
        <v>71</v>
      </c>
      <c r="Q388" s="783"/>
      <c r="R388" s="783"/>
      <c r="S388" s="783"/>
      <c r="T388" s="783"/>
      <c r="U388" s="783"/>
      <c r="V388" s="784"/>
      <c r="W388" s="37" t="s">
        <v>69</v>
      </c>
      <c r="X388" s="775">
        <f>IFERROR(SUM(X384:X386),"0")</f>
        <v>675</v>
      </c>
      <c r="Y388" s="775">
        <f>IFERROR(SUM(Y384:Y386),"0")</f>
        <v>686.4</v>
      </c>
      <c r="Z388" s="37"/>
      <c r="AA388" s="776"/>
      <c r="AB388" s="776"/>
      <c r="AC388" s="776"/>
    </row>
    <row r="389" spans="1:68" ht="14.25" hidden="1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9"/>
      <c r="AB389" s="769"/>
      <c r="AC389" s="769"/>
    </row>
    <row r="390" spans="1:68" ht="16.5" hidden="1" customHeight="1" x14ac:dyDescent="0.25">
      <c r="A390" s="54" t="s">
        <v>626</v>
      </c>
      <c r="B390" s="54" t="s">
        <v>627</v>
      </c>
      <c r="C390" s="31">
        <v>4301030232</v>
      </c>
      <c r="D390" s="777">
        <v>4607091388374</v>
      </c>
      <c r="E390" s="778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1041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630</v>
      </c>
      <c r="B391" s="54" t="s">
        <v>631</v>
      </c>
      <c r="C391" s="31">
        <v>4301030235</v>
      </c>
      <c r="D391" s="777">
        <v>4607091388381</v>
      </c>
      <c r="E391" s="778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803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633</v>
      </c>
      <c r="B392" s="54" t="s">
        <v>634</v>
      </c>
      <c r="C392" s="31">
        <v>4301032015</v>
      </c>
      <c r="D392" s="777">
        <v>4607091383102</v>
      </c>
      <c r="E392" s="778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9</v>
      </c>
      <c r="Y392" s="774">
        <f>IFERROR(IF(X392="",0,CEILING((X392/$H392),1)*$H392),"")</f>
        <v>10.199999999999999</v>
      </c>
      <c r="Z392" s="36">
        <f>IFERROR(IF(Y392=0,"",ROUNDUP(Y392/H392,0)*0.00753),"")</f>
        <v>3.0120000000000001E-2</v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10.500000000000002</v>
      </c>
      <c r="BN392" s="64">
        <f>IFERROR(Y392*I392/H392,"0")</f>
        <v>11.9</v>
      </c>
      <c r="BO392" s="64">
        <f>IFERROR(1/J392*(X392/H392),"0")</f>
        <v>2.2624434389140274E-2</v>
      </c>
      <c r="BP392" s="64">
        <f>IFERROR(1/J392*(Y392/H392),"0")</f>
        <v>2.564102564102564E-2</v>
      </c>
    </row>
    <row r="393" spans="1:68" ht="27" customHeight="1" x14ac:dyDescent="0.25">
      <c r="A393" s="54" t="s">
        <v>636</v>
      </c>
      <c r="B393" s="54" t="s">
        <v>637</v>
      </c>
      <c r="C393" s="31">
        <v>4301030233</v>
      </c>
      <c r="D393" s="777">
        <v>4607091388404</v>
      </c>
      <c r="E393" s="778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77</v>
      </c>
      <c r="Y393" s="774">
        <f>IFERROR(IF(X393="",0,CEILING((X393/$H393),1)*$H393),"")</f>
        <v>79.05</v>
      </c>
      <c r="Z393" s="36">
        <f>IFERROR(IF(Y393=0,"",ROUNDUP(Y393/H393,0)*0.00753),"")</f>
        <v>0.23343</v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87.568627450980387</v>
      </c>
      <c r="BN393" s="64">
        <f>IFERROR(Y393*I393/H393,"0")</f>
        <v>89.899999999999991</v>
      </c>
      <c r="BO393" s="64">
        <f>IFERROR(1/J393*(X393/H393),"0")</f>
        <v>0.19356460532931122</v>
      </c>
      <c r="BP393" s="64">
        <f>IFERROR(1/J393*(Y393/H393),"0")</f>
        <v>0.19871794871794871</v>
      </c>
    </row>
    <row r="394" spans="1:68" x14ac:dyDescent="0.2">
      <c r="A394" s="787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8"/>
      <c r="P394" s="782" t="s">
        <v>71</v>
      </c>
      <c r="Q394" s="783"/>
      <c r="R394" s="783"/>
      <c r="S394" s="783"/>
      <c r="T394" s="783"/>
      <c r="U394" s="783"/>
      <c r="V394" s="784"/>
      <c r="W394" s="37" t="s">
        <v>72</v>
      </c>
      <c r="X394" s="775">
        <f>IFERROR(X390/H390,"0")+IFERROR(X391/H391,"0")+IFERROR(X392/H392,"0")+IFERROR(X393/H393,"0")</f>
        <v>33.725490196078432</v>
      </c>
      <c r="Y394" s="775">
        <f>IFERROR(Y390/H390,"0")+IFERROR(Y391/H391,"0")+IFERROR(Y392/H392,"0")+IFERROR(Y393/H393,"0")</f>
        <v>35</v>
      </c>
      <c r="Z394" s="775">
        <f>IFERROR(IF(Z390="",0,Z390),"0")+IFERROR(IF(Z391="",0,Z391),"0")+IFERROR(IF(Z392="",0,Z392),"0")+IFERROR(IF(Z393="",0,Z393),"0")</f>
        <v>0.26355000000000001</v>
      </c>
      <c r="AA394" s="776"/>
      <c r="AB394" s="776"/>
      <c r="AC394" s="776"/>
    </row>
    <row r="395" spans="1:68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8"/>
      <c r="P395" s="782" t="s">
        <v>71</v>
      </c>
      <c r="Q395" s="783"/>
      <c r="R395" s="783"/>
      <c r="S395" s="783"/>
      <c r="T395" s="783"/>
      <c r="U395" s="783"/>
      <c r="V395" s="784"/>
      <c r="W395" s="37" t="s">
        <v>69</v>
      </c>
      <c r="X395" s="775">
        <f>IFERROR(SUM(X390:X393),"0")</f>
        <v>86</v>
      </c>
      <c r="Y395" s="775">
        <f>IFERROR(SUM(Y390:Y393),"0")</f>
        <v>89.25</v>
      </c>
      <c r="Z395" s="37"/>
      <c r="AA395" s="776"/>
      <c r="AB395" s="776"/>
      <c r="AC395" s="776"/>
    </row>
    <row r="396" spans="1:68" ht="14.25" hidden="1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9"/>
      <c r="AB396" s="769"/>
      <c r="AC396" s="769"/>
    </row>
    <row r="397" spans="1:68" ht="16.5" hidden="1" customHeight="1" x14ac:dyDescent="0.25">
      <c r="A397" s="54" t="s">
        <v>639</v>
      </c>
      <c r="B397" s="54" t="s">
        <v>640</v>
      </c>
      <c r="C397" s="31">
        <v>4301180007</v>
      </c>
      <c r="D397" s="777">
        <v>4680115881808</v>
      </c>
      <c r="E397" s="778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9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0</v>
      </c>
      <c r="Y397" s="774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643</v>
      </c>
      <c r="B398" s="54" t="s">
        <v>644</v>
      </c>
      <c r="C398" s="31">
        <v>4301180006</v>
      </c>
      <c r="D398" s="777">
        <v>4680115881822</v>
      </c>
      <c r="E398" s="778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10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0</v>
      </c>
      <c r="Y398" s="774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4301180001</v>
      </c>
      <c r="D399" s="777">
        <v>4680115880016</v>
      </c>
      <c r="E399" s="778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10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0</v>
      </c>
      <c r="Y399" s="774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787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8"/>
      <c r="P400" s="782" t="s">
        <v>71</v>
      </c>
      <c r="Q400" s="783"/>
      <c r="R400" s="783"/>
      <c r="S400" s="783"/>
      <c r="T400" s="783"/>
      <c r="U400" s="783"/>
      <c r="V400" s="784"/>
      <c r="W400" s="37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hidden="1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8"/>
      <c r="P401" s="782" t="s">
        <v>71</v>
      </c>
      <c r="Q401" s="783"/>
      <c r="R401" s="783"/>
      <c r="S401" s="783"/>
      <c r="T401" s="783"/>
      <c r="U401" s="783"/>
      <c r="V401" s="784"/>
      <c r="W401" s="37" t="s">
        <v>69</v>
      </c>
      <c r="X401" s="775">
        <f>IFERROR(SUM(X397:X399),"0")</f>
        <v>0</v>
      </c>
      <c r="Y401" s="775">
        <f>IFERROR(SUM(Y397:Y399),"0")</f>
        <v>0</v>
      </c>
      <c r="Z401" s="37"/>
      <c r="AA401" s="776"/>
      <c r="AB401" s="776"/>
      <c r="AC401" s="776"/>
    </row>
    <row r="402" spans="1:68" ht="16.5" hidden="1" customHeight="1" x14ac:dyDescent="0.25">
      <c r="A402" s="801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hidden="1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9"/>
      <c r="AB403" s="769"/>
      <c r="AC403" s="769"/>
    </row>
    <row r="404" spans="1:68" ht="27" hidden="1" customHeight="1" x14ac:dyDescent="0.25">
      <c r="A404" s="54" t="s">
        <v>648</v>
      </c>
      <c r="B404" s="54" t="s">
        <v>649</v>
      </c>
      <c r="C404" s="31">
        <v>4301031066</v>
      </c>
      <c r="D404" s="777">
        <v>4607091383836</v>
      </c>
      <c r="E404" s="778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0</v>
      </c>
      <c r="Y404" s="77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7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8"/>
      <c r="P405" s="782" t="s">
        <v>71</v>
      </c>
      <c r="Q405" s="783"/>
      <c r="R405" s="783"/>
      <c r="S405" s="783"/>
      <c r="T405" s="783"/>
      <c r="U405" s="783"/>
      <c r="V405" s="784"/>
      <c r="W405" s="37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hidden="1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8"/>
      <c r="P406" s="782" t="s">
        <v>71</v>
      </c>
      <c r="Q406" s="783"/>
      <c r="R406" s="783"/>
      <c r="S406" s="783"/>
      <c r="T406" s="783"/>
      <c r="U406" s="783"/>
      <c r="V406" s="784"/>
      <c r="W406" s="37" t="s">
        <v>69</v>
      </c>
      <c r="X406" s="775">
        <f>IFERROR(SUM(X404:X404),"0")</f>
        <v>0</v>
      </c>
      <c r="Y406" s="775">
        <f>IFERROR(SUM(Y404:Y404),"0")</f>
        <v>0</v>
      </c>
      <c r="Z406" s="37"/>
      <c r="AA406" s="776"/>
      <c r="AB406" s="776"/>
      <c r="AC406" s="776"/>
    </row>
    <row r="407" spans="1:68" ht="14.25" hidden="1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9"/>
      <c r="AB407" s="769"/>
      <c r="AC407" s="769"/>
    </row>
    <row r="408" spans="1:68" ht="37.5" hidden="1" customHeight="1" x14ac:dyDescent="0.25">
      <c r="A408" s="54" t="s">
        <v>651</v>
      </c>
      <c r="B408" s="54" t="s">
        <v>652</v>
      </c>
      <c r="C408" s="31">
        <v>4301051142</v>
      </c>
      <c r="D408" s="777">
        <v>4607091387919</v>
      </c>
      <c r="E408" s="778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12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0</v>
      </c>
      <c r="Y408" s="77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654</v>
      </c>
      <c r="B409" s="54" t="s">
        <v>655</v>
      </c>
      <c r="C409" s="31">
        <v>4301051461</v>
      </c>
      <c r="D409" s="777">
        <v>4680115883604</v>
      </c>
      <c r="E409" s="778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77</v>
      </c>
      <c r="N409" s="33"/>
      <c r="O409" s="32">
        <v>45</v>
      </c>
      <c r="P409" s="11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0</v>
      </c>
      <c r="Y409" s="7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657</v>
      </c>
      <c r="B410" s="54" t="s">
        <v>658</v>
      </c>
      <c r="C410" s="31">
        <v>4301051485</v>
      </c>
      <c r="D410" s="777">
        <v>4680115883567</v>
      </c>
      <c r="E410" s="778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11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0</v>
      </c>
      <c r="Y410" s="774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787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8"/>
      <c r="P411" s="782" t="s">
        <v>71</v>
      </c>
      <c r="Q411" s="783"/>
      <c r="R411" s="783"/>
      <c r="S411" s="783"/>
      <c r="T411" s="783"/>
      <c r="U411" s="783"/>
      <c r="V411" s="784"/>
      <c r="W411" s="37" t="s">
        <v>72</v>
      </c>
      <c r="X411" s="775">
        <f>IFERROR(X408/H408,"0")+IFERROR(X409/H409,"0")+IFERROR(X410/H410,"0")</f>
        <v>0</v>
      </c>
      <c r="Y411" s="775">
        <f>IFERROR(Y408/H408,"0")+IFERROR(Y409/H409,"0")+IFERROR(Y410/H410,"0")</f>
        <v>0</v>
      </c>
      <c r="Z411" s="775">
        <f>IFERROR(IF(Z408="",0,Z408),"0")+IFERROR(IF(Z409="",0,Z409),"0")+IFERROR(IF(Z410="",0,Z410),"0")</f>
        <v>0</v>
      </c>
      <c r="AA411" s="776"/>
      <c r="AB411" s="776"/>
      <c r="AC411" s="776"/>
    </row>
    <row r="412" spans="1:68" hidden="1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8"/>
      <c r="P412" s="782" t="s">
        <v>71</v>
      </c>
      <c r="Q412" s="783"/>
      <c r="R412" s="783"/>
      <c r="S412" s="783"/>
      <c r="T412" s="783"/>
      <c r="U412" s="783"/>
      <c r="V412" s="784"/>
      <c r="W412" s="37" t="s">
        <v>69</v>
      </c>
      <c r="X412" s="775">
        <f>IFERROR(SUM(X408:X410),"0")</f>
        <v>0</v>
      </c>
      <c r="Y412" s="775">
        <f>IFERROR(SUM(Y408:Y410),"0")</f>
        <v>0</v>
      </c>
      <c r="Z412" s="37"/>
      <c r="AA412" s="776"/>
      <c r="AB412" s="776"/>
      <c r="AC412" s="776"/>
    </row>
    <row r="413" spans="1:68" ht="27.75" hidden="1" customHeight="1" x14ac:dyDescent="0.2">
      <c r="A413" s="843" t="s">
        <v>660</v>
      </c>
      <c r="B413" s="844"/>
      <c r="C413" s="844"/>
      <c r="D413" s="844"/>
      <c r="E413" s="844"/>
      <c r="F413" s="844"/>
      <c r="G413" s="844"/>
      <c r="H413" s="844"/>
      <c r="I413" s="844"/>
      <c r="J413" s="844"/>
      <c r="K413" s="844"/>
      <c r="L413" s="844"/>
      <c r="M413" s="844"/>
      <c r="N413" s="844"/>
      <c r="O413" s="844"/>
      <c r="P413" s="844"/>
      <c r="Q413" s="844"/>
      <c r="R413" s="844"/>
      <c r="S413" s="844"/>
      <c r="T413" s="844"/>
      <c r="U413" s="844"/>
      <c r="V413" s="844"/>
      <c r="W413" s="844"/>
      <c r="X413" s="844"/>
      <c r="Y413" s="844"/>
      <c r="Z413" s="844"/>
      <c r="AA413" s="48"/>
      <c r="AB413" s="48"/>
      <c r="AC413" s="48"/>
    </row>
    <row r="414" spans="1:68" ht="16.5" hidden="1" customHeight="1" x14ac:dyDescent="0.25">
      <c r="A414" s="801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hidden="1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9"/>
      <c r="AB415" s="769"/>
      <c r="AC415" s="769"/>
    </row>
    <row r="416" spans="1:68" ht="27" hidden="1" customHeight="1" x14ac:dyDescent="0.25">
      <c r="A416" s="54" t="s">
        <v>662</v>
      </c>
      <c r="B416" s="54" t="s">
        <v>663</v>
      </c>
      <c r="C416" s="31">
        <v>4301011946</v>
      </c>
      <c r="D416" s="777">
        <v>4680115884847</v>
      </c>
      <c r="E416" s="778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91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0</v>
      </c>
      <c r="Y416" s="774">
        <f t="shared" ref="Y416:Y426" si="81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customHeight="1" x14ac:dyDescent="0.25">
      <c r="A417" s="54" t="s">
        <v>662</v>
      </c>
      <c r="B417" s="54" t="s">
        <v>665</v>
      </c>
      <c r="C417" s="31">
        <v>4301011869</v>
      </c>
      <c r="D417" s="777">
        <v>4680115884847</v>
      </c>
      <c r="E417" s="778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11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950</v>
      </c>
      <c r="Y417" s="774">
        <f t="shared" si="81"/>
        <v>960</v>
      </c>
      <c r="Z417" s="36">
        <f>IFERROR(IF(Y417=0,"",ROUNDUP(Y417/H417,0)*0.02175),"")</f>
        <v>1.3919999999999999</v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980.4</v>
      </c>
      <c r="BN417" s="64">
        <f t="shared" si="83"/>
        <v>990.72</v>
      </c>
      <c r="BO417" s="64">
        <f t="shared" si="84"/>
        <v>1.3194444444444444</v>
      </c>
      <c r="BP417" s="64">
        <f t="shared" si="85"/>
        <v>1.3333333333333333</v>
      </c>
    </row>
    <row r="418" spans="1:68" ht="27" hidden="1" customHeight="1" x14ac:dyDescent="0.25">
      <c r="A418" s="54" t="s">
        <v>667</v>
      </c>
      <c r="B418" s="54" t="s">
        <v>668</v>
      </c>
      <c r="C418" s="31">
        <v>4301011947</v>
      </c>
      <c r="D418" s="777">
        <v>4680115884854</v>
      </c>
      <c r="E418" s="778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114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0</v>
      </c>
      <c r="Y418" s="774">
        <f t="shared" si="81"/>
        <v>0</v>
      </c>
      <c r="Z418" s="36" t="str">
        <f>IFERROR(IF(Y418=0,"",ROUNDUP(Y418/H418,0)*0.02039),"")</f>
        <v/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0</v>
      </c>
      <c r="BN418" s="64">
        <f t="shared" si="83"/>
        <v>0</v>
      </c>
      <c r="BO418" s="64">
        <f t="shared" si="84"/>
        <v>0</v>
      </c>
      <c r="BP418" s="64">
        <f t="shared" si="85"/>
        <v>0</v>
      </c>
    </row>
    <row r="419" spans="1:68" ht="27" hidden="1" customHeight="1" x14ac:dyDescent="0.25">
      <c r="A419" s="54" t="s">
        <v>667</v>
      </c>
      <c r="B419" s="54" t="s">
        <v>669</v>
      </c>
      <c r="C419" s="31">
        <v>4301011870</v>
      </c>
      <c r="D419" s="777">
        <v>4680115884854</v>
      </c>
      <c r="E419" s="778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9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0</v>
      </c>
      <c r="Y419" s="774">
        <f t="shared" si="81"/>
        <v>0</v>
      </c>
      <c r="Z419" s="36" t="str">
        <f>IFERROR(IF(Y419=0,"",ROUNDUP(Y419/H419,0)*0.02175),"")</f>
        <v/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0</v>
      </c>
      <c r="BN419" s="64">
        <f t="shared" si="83"/>
        <v>0</v>
      </c>
      <c r="BO419" s="64">
        <f t="shared" si="84"/>
        <v>0</v>
      </c>
      <c r="BP419" s="64">
        <f t="shared" si="85"/>
        <v>0</v>
      </c>
    </row>
    <row r="420" spans="1:68" ht="27" hidden="1" customHeight="1" x14ac:dyDescent="0.25">
      <c r="A420" s="54" t="s">
        <v>671</v>
      </c>
      <c r="B420" s="54" t="s">
        <v>672</v>
      </c>
      <c r="C420" s="31">
        <v>4301011339</v>
      </c>
      <c r="D420" s="777">
        <v>4607091383997</v>
      </c>
      <c r="E420" s="778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68</v>
      </c>
      <c r="N420" s="33"/>
      <c r="O420" s="32">
        <v>60</v>
      </c>
      <c r="P420" s="115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0</v>
      </c>
      <c r="Y420" s="774">
        <f t="shared" si="81"/>
        <v>0</v>
      </c>
      <c r="Z420" s="36" t="str">
        <f>IFERROR(IF(Y420=0,"",ROUNDUP(Y420/H420,0)*0.02175),"")</f>
        <v/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2"/>
        <v>0</v>
      </c>
      <c r="BN420" s="64">
        <f t="shared" si="83"/>
        <v>0</v>
      </c>
      <c r="BO420" s="64">
        <f t="shared" si="84"/>
        <v>0</v>
      </c>
      <c r="BP420" s="64">
        <f t="shared" si="85"/>
        <v>0</v>
      </c>
    </row>
    <row r="421" spans="1:68" ht="27" hidden="1" customHeight="1" x14ac:dyDescent="0.25">
      <c r="A421" s="54" t="s">
        <v>674</v>
      </c>
      <c r="B421" s="54" t="s">
        <v>675</v>
      </c>
      <c r="C421" s="31">
        <v>4301011943</v>
      </c>
      <c r="D421" s="777">
        <v>4680115884830</v>
      </c>
      <c r="E421" s="778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/>
      <c r="M421" s="33" t="s">
        <v>153</v>
      </c>
      <c r="N421" s="33"/>
      <c r="O421" s="32">
        <v>60</v>
      </c>
      <c r="P421" s="119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0</v>
      </c>
      <c r="Y421" s="774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664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4301011867</v>
      </c>
      <c r="D422" s="777">
        <v>4680115884830</v>
      </c>
      <c r="E422" s="778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 t="s">
        <v>149</v>
      </c>
      <c r="M422" s="33" t="s">
        <v>68</v>
      </c>
      <c r="N422" s="33"/>
      <c r="O422" s="32">
        <v>60</v>
      </c>
      <c r="P422" s="9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950</v>
      </c>
      <c r="Y422" s="774">
        <f t="shared" si="81"/>
        <v>960</v>
      </c>
      <c r="Z422" s="36">
        <f>IFERROR(IF(Y422=0,"",ROUNDUP(Y422/H422,0)*0.02175),"")</f>
        <v>1.3919999999999999</v>
      </c>
      <c r="AA422" s="56"/>
      <c r="AB422" s="57"/>
      <c r="AC422" s="499" t="s">
        <v>677</v>
      </c>
      <c r="AG422" s="64"/>
      <c r="AJ422" s="68" t="s">
        <v>151</v>
      </c>
      <c r="AK422" s="68">
        <v>720</v>
      </c>
      <c r="BB422" s="500" t="s">
        <v>1</v>
      </c>
      <c r="BM422" s="64">
        <f t="shared" si="82"/>
        <v>980.4</v>
      </c>
      <c r="BN422" s="64">
        <f t="shared" si="83"/>
        <v>990.72</v>
      </c>
      <c r="BO422" s="64">
        <f t="shared" si="84"/>
        <v>1.3194444444444444</v>
      </c>
      <c r="BP422" s="64">
        <f t="shared" si="85"/>
        <v>1.3333333333333333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4301011433</v>
      </c>
      <c r="D423" s="777">
        <v>4680115882638</v>
      </c>
      <c r="E423" s="778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122</v>
      </c>
      <c r="N423" s="33"/>
      <c r="O423" s="32">
        <v>90</v>
      </c>
      <c r="P423" s="90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hidden="1" customHeight="1" x14ac:dyDescent="0.25">
      <c r="A424" s="54" t="s">
        <v>681</v>
      </c>
      <c r="B424" s="54" t="s">
        <v>682</v>
      </c>
      <c r="C424" s="31">
        <v>4301011952</v>
      </c>
      <c r="D424" s="777">
        <v>4680115884922</v>
      </c>
      <c r="E424" s="778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4301011868</v>
      </c>
      <c r="D425" s="777">
        <v>4680115884861</v>
      </c>
      <c r="E425" s="778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677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77">
        <v>4680115884878</v>
      </c>
      <c r="E426" s="778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88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7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8"/>
      <c r="P427" s="782" t="s">
        <v>71</v>
      </c>
      <c r="Q427" s="783"/>
      <c r="R427" s="783"/>
      <c r="S427" s="783"/>
      <c r="T427" s="783"/>
      <c r="U427" s="783"/>
      <c r="V427" s="784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126.66666666666667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128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2.7839999999999998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8"/>
      <c r="P428" s="782" t="s">
        <v>71</v>
      </c>
      <c r="Q428" s="783"/>
      <c r="R428" s="783"/>
      <c r="S428" s="783"/>
      <c r="T428" s="783"/>
      <c r="U428" s="783"/>
      <c r="V428" s="784"/>
      <c r="W428" s="37" t="s">
        <v>69</v>
      </c>
      <c r="X428" s="775">
        <f>IFERROR(SUM(X416:X426),"0")</f>
        <v>1900</v>
      </c>
      <c r="Y428" s="775">
        <f>IFERROR(SUM(Y416:Y426),"0")</f>
        <v>1920</v>
      </c>
      <c r="Z428" s="37"/>
      <c r="AA428" s="776"/>
      <c r="AB428" s="776"/>
      <c r="AC428" s="776"/>
    </row>
    <row r="429" spans="1:68" ht="14.25" hidden="1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9"/>
      <c r="AB429" s="769"/>
      <c r="AC429" s="769"/>
    </row>
    <row r="430" spans="1:68" ht="27" customHeight="1" x14ac:dyDescent="0.25">
      <c r="A430" s="54" t="s">
        <v>688</v>
      </c>
      <c r="B430" s="54" t="s">
        <v>689</v>
      </c>
      <c r="C430" s="31">
        <v>4301020178</v>
      </c>
      <c r="D430" s="777">
        <v>4607091383980</v>
      </c>
      <c r="E430" s="778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122</v>
      </c>
      <c r="N430" s="33"/>
      <c r="O430" s="32">
        <v>50</v>
      </c>
      <c r="P430" s="11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950</v>
      </c>
      <c r="Y430" s="774">
        <f>IFERROR(IF(X430="",0,CEILING((X430/$H430),1)*$H430),"")</f>
        <v>960</v>
      </c>
      <c r="Z430" s="36">
        <f>IFERROR(IF(Y430=0,"",ROUNDUP(Y430/H430,0)*0.02175),"")</f>
        <v>1.3919999999999999</v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980.4</v>
      </c>
      <c r="BN430" s="64">
        <f>IFERROR(Y430*I430/H430,"0")</f>
        <v>990.72</v>
      </c>
      <c r="BO430" s="64">
        <f>IFERROR(1/J430*(X430/H430),"0")</f>
        <v>1.3194444444444444</v>
      </c>
      <c r="BP430" s="64">
        <f>IFERROR(1/J430*(Y430/H430),"0")</f>
        <v>1.3333333333333333</v>
      </c>
    </row>
    <row r="431" spans="1:68" ht="27" hidden="1" customHeight="1" x14ac:dyDescent="0.25">
      <c r="A431" s="54" t="s">
        <v>691</v>
      </c>
      <c r="B431" s="54" t="s">
        <v>692</v>
      </c>
      <c r="C431" s="31">
        <v>4301020179</v>
      </c>
      <c r="D431" s="777">
        <v>4607091384178</v>
      </c>
      <c r="E431" s="778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122</v>
      </c>
      <c r="N431" s="33"/>
      <c r="O431" s="32">
        <v>50</v>
      </c>
      <c r="P431" s="9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7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8"/>
      <c r="P432" s="782" t="s">
        <v>71</v>
      </c>
      <c r="Q432" s="783"/>
      <c r="R432" s="783"/>
      <c r="S432" s="783"/>
      <c r="T432" s="783"/>
      <c r="U432" s="783"/>
      <c r="V432" s="784"/>
      <c r="W432" s="37" t="s">
        <v>72</v>
      </c>
      <c r="X432" s="775">
        <f>IFERROR(X430/H430,"0")+IFERROR(X431/H431,"0")</f>
        <v>63.333333333333336</v>
      </c>
      <c r="Y432" s="775">
        <f>IFERROR(Y430/H430,"0")+IFERROR(Y431/H431,"0")</f>
        <v>64</v>
      </c>
      <c r="Z432" s="775">
        <f>IFERROR(IF(Z430="",0,Z430),"0")+IFERROR(IF(Z431="",0,Z431),"0")</f>
        <v>1.3919999999999999</v>
      </c>
      <c r="AA432" s="776"/>
      <c r="AB432" s="776"/>
      <c r="AC432" s="776"/>
    </row>
    <row r="433" spans="1:68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8"/>
      <c r="P433" s="782" t="s">
        <v>71</v>
      </c>
      <c r="Q433" s="783"/>
      <c r="R433" s="783"/>
      <c r="S433" s="783"/>
      <c r="T433" s="783"/>
      <c r="U433" s="783"/>
      <c r="V433" s="784"/>
      <c r="W433" s="37" t="s">
        <v>69</v>
      </c>
      <c r="X433" s="775">
        <f>IFERROR(SUM(X430:X431),"0")</f>
        <v>950</v>
      </c>
      <c r="Y433" s="775">
        <f>IFERROR(SUM(Y430:Y431),"0")</f>
        <v>960</v>
      </c>
      <c r="Z433" s="37"/>
      <c r="AA433" s="776"/>
      <c r="AB433" s="776"/>
      <c r="AC433" s="776"/>
    </row>
    <row r="434" spans="1:68" ht="14.25" hidden="1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9"/>
      <c r="AB434" s="769"/>
      <c r="AC434" s="769"/>
    </row>
    <row r="435" spans="1:68" ht="27" hidden="1" customHeight="1" x14ac:dyDescent="0.25">
      <c r="A435" s="54" t="s">
        <v>693</v>
      </c>
      <c r="B435" s="54" t="s">
        <v>694</v>
      </c>
      <c r="C435" s="31">
        <v>4301051903</v>
      </c>
      <c r="D435" s="777">
        <v>4607091383928</v>
      </c>
      <c r="E435" s="778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77</v>
      </c>
      <c r="N435" s="33"/>
      <c r="O435" s="32">
        <v>40</v>
      </c>
      <c r="P435" s="1172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697</v>
      </c>
      <c r="B436" s="54" t="s">
        <v>698</v>
      </c>
      <c r="C436" s="31">
        <v>4301051897</v>
      </c>
      <c r="D436" s="777">
        <v>4607091384260</v>
      </c>
      <c r="E436" s="778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77</v>
      </c>
      <c r="N436" s="33"/>
      <c r="O436" s="32">
        <v>40</v>
      </c>
      <c r="P436" s="1187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8</v>
      </c>
      <c r="Y436" s="774">
        <f>IFERROR(IF(X436="",0,CEILING((X436/$H436),1)*$H436),"")</f>
        <v>9</v>
      </c>
      <c r="Z436" s="36">
        <f>IFERROR(IF(Y436=0,"",ROUNDUP(Y436/H436,0)*0.02175),"")</f>
        <v>2.1749999999999999E-2</v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8.5013333333333332</v>
      </c>
      <c r="BN436" s="64">
        <f>IFERROR(Y436*I436/H436,"0")</f>
        <v>9.5640000000000001</v>
      </c>
      <c r="BO436" s="64">
        <f>IFERROR(1/J436*(X436/H436),"0")</f>
        <v>1.5873015873015872E-2</v>
      </c>
      <c r="BP436" s="64">
        <f>IFERROR(1/J436*(Y436/H436),"0")</f>
        <v>1.7857142857142856E-2</v>
      </c>
    </row>
    <row r="437" spans="1:68" x14ac:dyDescent="0.2">
      <c r="A437" s="787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8"/>
      <c r="P437" s="782" t="s">
        <v>71</v>
      </c>
      <c r="Q437" s="783"/>
      <c r="R437" s="783"/>
      <c r="S437" s="783"/>
      <c r="T437" s="783"/>
      <c r="U437" s="783"/>
      <c r="V437" s="784"/>
      <c r="W437" s="37" t="s">
        <v>72</v>
      </c>
      <c r="X437" s="775">
        <f>IFERROR(X435/H435,"0")+IFERROR(X436/H436,"0")</f>
        <v>0.88888888888888884</v>
      </c>
      <c r="Y437" s="775">
        <f>IFERROR(Y435/H435,"0")+IFERROR(Y436/H436,"0")</f>
        <v>1</v>
      </c>
      <c r="Z437" s="775">
        <f>IFERROR(IF(Z435="",0,Z435),"0")+IFERROR(IF(Z436="",0,Z436),"0")</f>
        <v>2.1749999999999999E-2</v>
      </c>
      <c r="AA437" s="776"/>
      <c r="AB437" s="776"/>
      <c r="AC437" s="776"/>
    </row>
    <row r="438" spans="1:68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8"/>
      <c r="P438" s="782" t="s">
        <v>71</v>
      </c>
      <c r="Q438" s="783"/>
      <c r="R438" s="783"/>
      <c r="S438" s="783"/>
      <c r="T438" s="783"/>
      <c r="U438" s="783"/>
      <c r="V438" s="784"/>
      <c r="W438" s="37" t="s">
        <v>69</v>
      </c>
      <c r="X438" s="775">
        <f>IFERROR(SUM(X435:X436),"0")</f>
        <v>8</v>
      </c>
      <c r="Y438" s="775">
        <f>IFERROR(SUM(Y435:Y436),"0")</f>
        <v>9</v>
      </c>
      <c r="Z438" s="37"/>
      <c r="AA438" s="776"/>
      <c r="AB438" s="776"/>
      <c r="AC438" s="776"/>
    </row>
    <row r="439" spans="1:68" ht="14.25" hidden="1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9"/>
      <c r="AB439" s="769"/>
      <c r="AC439" s="769"/>
    </row>
    <row r="440" spans="1:68" ht="27" hidden="1" customHeight="1" x14ac:dyDescent="0.25">
      <c r="A440" s="54" t="s">
        <v>701</v>
      </c>
      <c r="B440" s="54" t="s">
        <v>702</v>
      </c>
      <c r="C440" s="31">
        <v>4301060439</v>
      </c>
      <c r="D440" s="777">
        <v>4607091384673</v>
      </c>
      <c r="E440" s="778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77</v>
      </c>
      <c r="N440" s="33"/>
      <c r="O440" s="32">
        <v>30</v>
      </c>
      <c r="P440" s="1016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0</v>
      </c>
      <c r="Y440" s="77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87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8"/>
      <c r="P441" s="782" t="s">
        <v>71</v>
      </c>
      <c r="Q441" s="783"/>
      <c r="R441" s="783"/>
      <c r="S441" s="783"/>
      <c r="T441" s="783"/>
      <c r="U441" s="783"/>
      <c r="V441" s="784"/>
      <c r="W441" s="37" t="s">
        <v>72</v>
      </c>
      <c r="X441" s="775">
        <f>IFERROR(X440/H440,"0")</f>
        <v>0</v>
      </c>
      <c r="Y441" s="775">
        <f>IFERROR(Y440/H440,"0")</f>
        <v>0</v>
      </c>
      <c r="Z441" s="775">
        <f>IFERROR(IF(Z440="",0,Z440),"0")</f>
        <v>0</v>
      </c>
      <c r="AA441" s="776"/>
      <c r="AB441" s="776"/>
      <c r="AC441" s="776"/>
    </row>
    <row r="442" spans="1:68" hidden="1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8"/>
      <c r="P442" s="782" t="s">
        <v>71</v>
      </c>
      <c r="Q442" s="783"/>
      <c r="R442" s="783"/>
      <c r="S442" s="783"/>
      <c r="T442" s="783"/>
      <c r="U442" s="783"/>
      <c r="V442" s="784"/>
      <c r="W442" s="37" t="s">
        <v>69</v>
      </c>
      <c r="X442" s="775">
        <f>IFERROR(SUM(X440:X440),"0")</f>
        <v>0</v>
      </c>
      <c r="Y442" s="775">
        <f>IFERROR(SUM(Y440:Y440),"0")</f>
        <v>0</v>
      </c>
      <c r="Z442" s="37"/>
      <c r="AA442" s="776"/>
      <c r="AB442" s="776"/>
      <c r="AC442" s="776"/>
    </row>
    <row r="443" spans="1:68" ht="16.5" hidden="1" customHeight="1" x14ac:dyDescent="0.25">
      <c r="A443" s="801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hidden="1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9"/>
      <c r="AB444" s="769"/>
      <c r="AC444" s="769"/>
    </row>
    <row r="445" spans="1:68" ht="27" hidden="1" customHeight="1" x14ac:dyDescent="0.25">
      <c r="A445" s="54" t="s">
        <v>706</v>
      </c>
      <c r="B445" s="54" t="s">
        <v>707</v>
      </c>
      <c r="C445" s="31">
        <v>4301011873</v>
      </c>
      <c r="D445" s="777">
        <v>4680115881907</v>
      </c>
      <c r="E445" s="778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hidden="1" customHeight="1" x14ac:dyDescent="0.25">
      <c r="A446" s="54" t="s">
        <v>706</v>
      </c>
      <c r="B446" s="54" t="s">
        <v>709</v>
      </c>
      <c r="C446" s="31">
        <v>4301011483</v>
      </c>
      <c r="D446" s="777">
        <v>4680115881907</v>
      </c>
      <c r="E446" s="778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hidden="1" customHeight="1" x14ac:dyDescent="0.25">
      <c r="A447" s="54" t="s">
        <v>711</v>
      </c>
      <c r="B447" s="54" t="s">
        <v>712</v>
      </c>
      <c r="C447" s="31">
        <v>4301011872</v>
      </c>
      <c r="D447" s="777">
        <v>4680115883925</v>
      </c>
      <c r="E447" s="778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118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hidden="1" customHeight="1" x14ac:dyDescent="0.25">
      <c r="A448" s="54" t="s">
        <v>711</v>
      </c>
      <c r="B448" s="54" t="s">
        <v>713</v>
      </c>
      <c r="C448" s="31">
        <v>4301011655</v>
      </c>
      <c r="D448" s="777">
        <v>4680115883925</v>
      </c>
      <c r="E448" s="778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hidden="1" customHeight="1" x14ac:dyDescent="0.25">
      <c r="A449" s="54" t="s">
        <v>714</v>
      </c>
      <c r="B449" s="54" t="s">
        <v>715</v>
      </c>
      <c r="C449" s="31">
        <v>4301011312</v>
      </c>
      <c r="D449" s="777">
        <v>4607091384192</v>
      </c>
      <c r="E449" s="778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122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0</v>
      </c>
      <c r="Y449" s="774">
        <f t="shared" si="86"/>
        <v>0</v>
      </c>
      <c r="Z449" s="36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hidden="1" customHeight="1" x14ac:dyDescent="0.25">
      <c r="A450" s="54" t="s">
        <v>717</v>
      </c>
      <c r="B450" s="54" t="s">
        <v>718</v>
      </c>
      <c r="C450" s="31">
        <v>4301011874</v>
      </c>
      <c r="D450" s="777">
        <v>4680115884892</v>
      </c>
      <c r="E450" s="778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68</v>
      </c>
      <c r="N450" s="33"/>
      <c r="O450" s="32">
        <v>60</v>
      </c>
      <c r="P450" s="95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hidden="1" customHeight="1" x14ac:dyDescent="0.25">
      <c r="A451" s="54" t="s">
        <v>720</v>
      </c>
      <c r="B451" s="54" t="s">
        <v>721</v>
      </c>
      <c r="C451" s="31">
        <v>4301011875</v>
      </c>
      <c r="D451" s="777">
        <v>4680115884885</v>
      </c>
      <c r="E451" s="778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98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0</v>
      </c>
      <c r="Y451" s="774">
        <f t="shared" si="86"/>
        <v>0</v>
      </c>
      <c r="Z451" s="36" t="str">
        <f t="shared" si="87"/>
        <v/>
      </c>
      <c r="AA451" s="56"/>
      <c r="AB451" s="57"/>
      <c r="AC451" s="531" t="s">
        <v>719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hidden="1" customHeight="1" x14ac:dyDescent="0.25">
      <c r="A452" s="54" t="s">
        <v>722</v>
      </c>
      <c r="B452" s="54" t="s">
        <v>723</v>
      </c>
      <c r="C452" s="31">
        <v>4301011871</v>
      </c>
      <c r="D452" s="777">
        <v>4680115884908</v>
      </c>
      <c r="E452" s="778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82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0</v>
      </c>
      <c r="Y452" s="774">
        <f t="shared" si="86"/>
        <v>0</v>
      </c>
      <c r="Z452" s="36" t="str">
        <f>IFERROR(IF(Y452=0,"",ROUNDUP(Y452/H452,0)*0.00902),"")</f>
        <v/>
      </c>
      <c r="AA452" s="56"/>
      <c r="AB452" s="57"/>
      <c r="AC452" s="533" t="s">
        <v>719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hidden="1" x14ac:dyDescent="0.2">
      <c r="A453" s="787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8"/>
      <c r="P453" s="782" t="s">
        <v>71</v>
      </c>
      <c r="Q453" s="783"/>
      <c r="R453" s="783"/>
      <c r="S453" s="783"/>
      <c r="T453" s="783"/>
      <c r="U453" s="783"/>
      <c r="V453" s="784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hidden="1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8"/>
      <c r="P454" s="782" t="s">
        <v>71</v>
      </c>
      <c r="Q454" s="783"/>
      <c r="R454" s="783"/>
      <c r="S454" s="783"/>
      <c r="T454" s="783"/>
      <c r="U454" s="783"/>
      <c r="V454" s="784"/>
      <c r="W454" s="37" t="s">
        <v>69</v>
      </c>
      <c r="X454" s="775">
        <f>IFERROR(SUM(X445:X452),"0")</f>
        <v>0</v>
      </c>
      <c r="Y454" s="775">
        <f>IFERROR(SUM(Y445:Y452),"0")</f>
        <v>0</v>
      </c>
      <c r="Z454" s="37"/>
      <c r="AA454" s="776"/>
      <c r="AB454" s="776"/>
      <c r="AC454" s="776"/>
    </row>
    <row r="455" spans="1:68" ht="14.25" hidden="1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9"/>
      <c r="AB455" s="769"/>
      <c r="AC455" s="769"/>
    </row>
    <row r="456" spans="1:68" ht="27" hidden="1" customHeight="1" x14ac:dyDescent="0.25">
      <c r="A456" s="54" t="s">
        <v>724</v>
      </c>
      <c r="B456" s="54" t="s">
        <v>725</v>
      </c>
      <c r="C456" s="31">
        <v>4301031303</v>
      </c>
      <c r="D456" s="777">
        <v>4607091384802</v>
      </c>
      <c r="E456" s="778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9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0</v>
      </c>
      <c r="Y456" s="774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727</v>
      </c>
      <c r="B457" s="54" t="s">
        <v>728</v>
      </c>
      <c r="C457" s="31">
        <v>4301031304</v>
      </c>
      <c r="D457" s="777">
        <v>4607091384826</v>
      </c>
      <c r="E457" s="778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87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8"/>
      <c r="P458" s="782" t="s">
        <v>71</v>
      </c>
      <c r="Q458" s="783"/>
      <c r="R458" s="783"/>
      <c r="S458" s="783"/>
      <c r="T458" s="783"/>
      <c r="U458" s="783"/>
      <c r="V458" s="784"/>
      <c r="W458" s="37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hidden="1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8"/>
      <c r="P459" s="782" t="s">
        <v>71</v>
      </c>
      <c r="Q459" s="783"/>
      <c r="R459" s="783"/>
      <c r="S459" s="783"/>
      <c r="T459" s="783"/>
      <c r="U459" s="783"/>
      <c r="V459" s="784"/>
      <c r="W459" s="37" t="s">
        <v>69</v>
      </c>
      <c r="X459" s="775">
        <f>IFERROR(SUM(X456:X457),"0")</f>
        <v>0</v>
      </c>
      <c r="Y459" s="775">
        <f>IFERROR(SUM(Y456:Y457),"0")</f>
        <v>0</v>
      </c>
      <c r="Z459" s="37"/>
      <c r="AA459" s="776"/>
      <c r="AB459" s="776"/>
      <c r="AC459" s="776"/>
    </row>
    <row r="460" spans="1:68" ht="14.25" hidden="1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9"/>
      <c r="AB460" s="769"/>
      <c r="AC460" s="769"/>
    </row>
    <row r="461" spans="1:68" ht="27" customHeight="1" x14ac:dyDescent="0.25">
      <c r="A461" s="54" t="s">
        <v>729</v>
      </c>
      <c r="B461" s="54" t="s">
        <v>730</v>
      </c>
      <c r="C461" s="31">
        <v>4301051899</v>
      </c>
      <c r="D461" s="777">
        <v>4607091384246</v>
      </c>
      <c r="E461" s="778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77</v>
      </c>
      <c r="N461" s="33"/>
      <c r="O461" s="32">
        <v>40</v>
      </c>
      <c r="P461" s="1087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781</v>
      </c>
      <c r="Y461" s="774">
        <f>IFERROR(IF(X461="",0,CEILING((X461/$H461),1)*$H461),"")</f>
        <v>783</v>
      </c>
      <c r="Z461" s="36">
        <f>IFERROR(IF(Y461=0,"",ROUNDUP(Y461/H461,0)*0.02175),"")</f>
        <v>1.8922499999999998</v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829.9426666666667</v>
      </c>
      <c r="BN461" s="64">
        <f>IFERROR(Y461*I461/H461,"0")</f>
        <v>832.06799999999998</v>
      </c>
      <c r="BO461" s="64">
        <f>IFERROR(1/J461*(X461/H461),"0")</f>
        <v>1.5496031746031744</v>
      </c>
      <c r="BP461" s="64">
        <f>IFERROR(1/J461*(Y461/H461),"0")</f>
        <v>1.5535714285714284</v>
      </c>
    </row>
    <row r="462" spans="1:68" ht="37.5" hidden="1" customHeight="1" x14ac:dyDescent="0.25">
      <c r="A462" s="54" t="s">
        <v>733</v>
      </c>
      <c r="B462" s="54" t="s">
        <v>734</v>
      </c>
      <c r="C462" s="31">
        <v>4301051901</v>
      </c>
      <c r="D462" s="777">
        <v>4680115881976</v>
      </c>
      <c r="E462" s="778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77</v>
      </c>
      <c r="N462" s="33"/>
      <c r="O462" s="32">
        <v>40</v>
      </c>
      <c r="P462" s="1050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737</v>
      </c>
      <c r="B463" s="54" t="s">
        <v>738</v>
      </c>
      <c r="C463" s="31">
        <v>4301051297</v>
      </c>
      <c r="D463" s="777">
        <v>4607091384253</v>
      </c>
      <c r="E463" s="778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737</v>
      </c>
      <c r="B464" s="54" t="s">
        <v>740</v>
      </c>
      <c r="C464" s="31">
        <v>4301051634</v>
      </c>
      <c r="D464" s="777">
        <v>4607091384253</v>
      </c>
      <c r="E464" s="778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8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0</v>
      </c>
      <c r="Y464" s="774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742</v>
      </c>
      <c r="B465" s="54" t="s">
        <v>743</v>
      </c>
      <c r="C465" s="31">
        <v>4301051444</v>
      </c>
      <c r="D465" s="777">
        <v>4680115881969</v>
      </c>
      <c r="E465" s="778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7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8"/>
      <c r="P466" s="782" t="s">
        <v>71</v>
      </c>
      <c r="Q466" s="783"/>
      <c r="R466" s="783"/>
      <c r="S466" s="783"/>
      <c r="T466" s="783"/>
      <c r="U466" s="783"/>
      <c r="V466" s="784"/>
      <c r="W466" s="37" t="s">
        <v>72</v>
      </c>
      <c r="X466" s="775">
        <f>IFERROR(X461/H461,"0")+IFERROR(X462/H462,"0")+IFERROR(X463/H463,"0")+IFERROR(X464/H464,"0")+IFERROR(X465/H465,"0")</f>
        <v>86.777777777777771</v>
      </c>
      <c r="Y466" s="775">
        <f>IFERROR(Y461/H461,"0")+IFERROR(Y462/H462,"0")+IFERROR(Y463/H463,"0")+IFERROR(Y464/H464,"0")+IFERROR(Y465/H465,"0")</f>
        <v>87</v>
      </c>
      <c r="Z466" s="775">
        <f>IFERROR(IF(Z461="",0,Z461),"0")+IFERROR(IF(Z462="",0,Z462),"0")+IFERROR(IF(Z463="",0,Z463),"0")+IFERROR(IF(Z464="",0,Z464),"0")+IFERROR(IF(Z465="",0,Z465),"0")</f>
        <v>1.8922499999999998</v>
      </c>
      <c r="AA466" s="776"/>
      <c r="AB466" s="776"/>
      <c r="AC466" s="776"/>
    </row>
    <row r="467" spans="1:68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8"/>
      <c r="P467" s="782" t="s">
        <v>71</v>
      </c>
      <c r="Q467" s="783"/>
      <c r="R467" s="783"/>
      <c r="S467" s="783"/>
      <c r="T467" s="783"/>
      <c r="U467" s="783"/>
      <c r="V467" s="784"/>
      <c r="W467" s="37" t="s">
        <v>69</v>
      </c>
      <c r="X467" s="775">
        <f>IFERROR(SUM(X461:X465),"0")</f>
        <v>781</v>
      </c>
      <c r="Y467" s="775">
        <f>IFERROR(SUM(Y461:Y465),"0")</f>
        <v>783</v>
      </c>
      <c r="Z467" s="37"/>
      <c r="AA467" s="776"/>
      <c r="AB467" s="776"/>
      <c r="AC467" s="776"/>
    </row>
    <row r="468" spans="1:68" ht="14.25" hidden="1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9"/>
      <c r="AB468" s="769"/>
      <c r="AC468" s="769"/>
    </row>
    <row r="469" spans="1:68" ht="27" hidden="1" customHeight="1" x14ac:dyDescent="0.25">
      <c r="A469" s="54" t="s">
        <v>745</v>
      </c>
      <c r="B469" s="54" t="s">
        <v>746</v>
      </c>
      <c r="C469" s="31">
        <v>4301060441</v>
      </c>
      <c r="D469" s="777">
        <v>4607091389357</v>
      </c>
      <c r="E469" s="778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77</v>
      </c>
      <c r="N469" s="33"/>
      <c r="O469" s="32">
        <v>40</v>
      </c>
      <c r="P469" s="928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87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8"/>
      <c r="P470" s="782" t="s">
        <v>71</v>
      </c>
      <c r="Q470" s="783"/>
      <c r="R470" s="783"/>
      <c r="S470" s="783"/>
      <c r="T470" s="783"/>
      <c r="U470" s="783"/>
      <c r="V470" s="784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hidden="1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8"/>
      <c r="P471" s="782" t="s">
        <v>71</v>
      </c>
      <c r="Q471" s="783"/>
      <c r="R471" s="783"/>
      <c r="S471" s="783"/>
      <c r="T471" s="783"/>
      <c r="U471" s="783"/>
      <c r="V471" s="784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hidden="1" customHeight="1" x14ac:dyDescent="0.2">
      <c r="A472" s="843" t="s">
        <v>749</v>
      </c>
      <c r="B472" s="844"/>
      <c r="C472" s="844"/>
      <c r="D472" s="844"/>
      <c r="E472" s="844"/>
      <c r="F472" s="844"/>
      <c r="G472" s="844"/>
      <c r="H472" s="844"/>
      <c r="I472" s="844"/>
      <c r="J472" s="844"/>
      <c r="K472" s="844"/>
      <c r="L472" s="844"/>
      <c r="M472" s="844"/>
      <c r="N472" s="844"/>
      <c r="O472" s="844"/>
      <c r="P472" s="844"/>
      <c r="Q472" s="844"/>
      <c r="R472" s="844"/>
      <c r="S472" s="844"/>
      <c r="T472" s="844"/>
      <c r="U472" s="844"/>
      <c r="V472" s="844"/>
      <c r="W472" s="844"/>
      <c r="X472" s="844"/>
      <c r="Y472" s="844"/>
      <c r="Z472" s="844"/>
      <c r="AA472" s="48"/>
      <c r="AB472" s="48"/>
      <c r="AC472" s="48"/>
    </row>
    <row r="473" spans="1:68" ht="16.5" hidden="1" customHeight="1" x14ac:dyDescent="0.25">
      <c r="A473" s="801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hidden="1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9"/>
      <c r="AB474" s="769"/>
      <c r="AC474" s="769"/>
    </row>
    <row r="475" spans="1:68" ht="27" hidden="1" customHeight="1" x14ac:dyDescent="0.25">
      <c r="A475" s="54" t="s">
        <v>751</v>
      </c>
      <c r="B475" s="54" t="s">
        <v>752</v>
      </c>
      <c r="C475" s="31">
        <v>4301011428</v>
      </c>
      <c r="D475" s="777">
        <v>4607091389708</v>
      </c>
      <c r="E475" s="778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122</v>
      </c>
      <c r="N475" s="33"/>
      <c r="O475" s="32">
        <v>50</v>
      </c>
      <c r="P475" s="104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87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8"/>
      <c r="P476" s="782" t="s">
        <v>71</v>
      </c>
      <c r="Q476" s="783"/>
      <c r="R476" s="783"/>
      <c r="S476" s="783"/>
      <c r="T476" s="783"/>
      <c r="U476" s="783"/>
      <c r="V476" s="784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hidden="1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8"/>
      <c r="P477" s="782" t="s">
        <v>71</v>
      </c>
      <c r="Q477" s="783"/>
      <c r="R477" s="783"/>
      <c r="S477" s="783"/>
      <c r="T477" s="783"/>
      <c r="U477" s="783"/>
      <c r="V477" s="784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hidden="1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9"/>
      <c r="AB478" s="769"/>
      <c r="AC478" s="769"/>
    </row>
    <row r="479" spans="1:68" ht="27" hidden="1" customHeight="1" x14ac:dyDescent="0.25">
      <c r="A479" s="54" t="s">
        <v>754</v>
      </c>
      <c r="B479" s="54" t="s">
        <v>755</v>
      </c>
      <c r="C479" s="31">
        <v>4301031322</v>
      </c>
      <c r="D479" s="777">
        <v>4607091389753</v>
      </c>
      <c r="E479" s="778"/>
      <c r="F479" s="772">
        <v>0.7</v>
      </c>
      <c r="G479" s="32">
        <v>6</v>
      </c>
      <c r="H479" s="772">
        <v>4.2</v>
      </c>
      <c r="I479" s="772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90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hidden="1" customHeight="1" x14ac:dyDescent="0.25">
      <c r="A480" s="54" t="s">
        <v>754</v>
      </c>
      <c r="B480" s="54" t="s">
        <v>757</v>
      </c>
      <c r="C480" s="31">
        <v>4301031355</v>
      </c>
      <c r="D480" s="777">
        <v>4607091389753</v>
      </c>
      <c r="E480" s="778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0</v>
      </c>
      <c r="Y480" s="774">
        <f t="shared" si="92"/>
        <v>0</v>
      </c>
      <c r="Z480" s="36" t="str">
        <f>IFERROR(IF(Y480=0,"",ROUNDUP(Y480/H480,0)*0.00753),"")</f>
        <v/>
      </c>
      <c r="AA480" s="56"/>
      <c r="AB480" s="57"/>
      <c r="AC480" s="555" t="s">
        <v>756</v>
      </c>
      <c r="AG480" s="64"/>
      <c r="AJ480" s="68"/>
      <c r="AK480" s="68">
        <v>0</v>
      </c>
      <c r="BB480" s="556" t="s">
        <v>1</v>
      </c>
      <c r="BM480" s="64">
        <f t="shared" si="93"/>
        <v>0</v>
      </c>
      <c r="BN480" s="64">
        <f t="shared" si="94"/>
        <v>0</v>
      </c>
      <c r="BO480" s="64">
        <f t="shared" si="95"/>
        <v>0</v>
      </c>
      <c r="BP480" s="64">
        <f t="shared" si="96"/>
        <v>0</v>
      </c>
    </row>
    <row r="481" spans="1:68" ht="27" hidden="1" customHeight="1" x14ac:dyDescent="0.25">
      <c r="A481" s="54" t="s">
        <v>754</v>
      </c>
      <c r="B481" s="54" t="s">
        <v>758</v>
      </c>
      <c r="C481" s="31">
        <v>4301031405</v>
      </c>
      <c r="D481" s="777">
        <v>4680115886100</v>
      </c>
      <c r="E481" s="778"/>
      <c r="F481" s="772">
        <v>0.9</v>
      </c>
      <c r="G481" s="32">
        <v>6</v>
      </c>
      <c r="H481" s="772">
        <v>5.4</v>
      </c>
      <c r="I481" s="772">
        <v>5.61</v>
      </c>
      <c r="J481" s="32">
        <v>132</v>
      </c>
      <c r="K481" s="32" t="s">
        <v>76</v>
      </c>
      <c r="L481" s="32"/>
      <c r="M481" s="33" t="s">
        <v>68</v>
      </c>
      <c r="N481" s="33"/>
      <c r="O481" s="32">
        <v>50</v>
      </c>
      <c r="P481" s="906" t="s">
        <v>759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0</v>
      </c>
      <c r="Y481" s="774">
        <f t="shared" si="92"/>
        <v>0</v>
      </c>
      <c r="Z481" s="36" t="str">
        <f>IFERROR(IF(Y481=0,"",ROUNDUP(Y481/H481,0)*0.00902),"")</f>
        <v/>
      </c>
      <c r="AA481" s="56"/>
      <c r="AB481" s="57"/>
      <c r="AC481" s="557" t="s">
        <v>756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hidden="1" customHeight="1" x14ac:dyDescent="0.25">
      <c r="A482" s="54" t="s">
        <v>760</v>
      </c>
      <c r="B482" s="54" t="s">
        <v>761</v>
      </c>
      <c r="C482" s="31">
        <v>4301031323</v>
      </c>
      <c r="D482" s="777">
        <v>4607091389760</v>
      </c>
      <c r="E482" s="778"/>
      <c r="F482" s="772">
        <v>0.7</v>
      </c>
      <c r="G482" s="32">
        <v>6</v>
      </c>
      <c r="H482" s="772">
        <v>4.2</v>
      </c>
      <c r="I482" s="772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4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0</v>
      </c>
      <c r="Y482" s="774">
        <f t="shared" si="92"/>
        <v>0</v>
      </c>
      <c r="Z482" s="36" t="str">
        <f>IFERROR(IF(Y482=0,"",ROUNDUP(Y482/H482,0)*0.00753),"")</f>
        <v/>
      </c>
      <c r="AA482" s="56"/>
      <c r="AB482" s="57"/>
      <c r="AC482" s="559" t="s">
        <v>762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hidden="1" customHeight="1" x14ac:dyDescent="0.25">
      <c r="A483" s="54" t="s">
        <v>760</v>
      </c>
      <c r="B483" s="54" t="s">
        <v>763</v>
      </c>
      <c r="C483" s="31">
        <v>4301031406</v>
      </c>
      <c r="D483" s="777">
        <v>4680115886117</v>
      </c>
      <c r="E483" s="778"/>
      <c r="F483" s="772">
        <v>0.9</v>
      </c>
      <c r="G483" s="32">
        <v>6</v>
      </c>
      <c r="H483" s="772">
        <v>5.4</v>
      </c>
      <c r="I483" s="772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106" t="s">
        <v>764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762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4301031325</v>
      </c>
      <c r="D484" s="777">
        <v>4607091389746</v>
      </c>
      <c r="E484" s="778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7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0</v>
      </c>
      <c r="Y484" s="774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hidden="1" customHeight="1" x14ac:dyDescent="0.25">
      <c r="A485" s="54" t="s">
        <v>765</v>
      </c>
      <c r="B485" s="54" t="s">
        <v>768</v>
      </c>
      <c r="C485" s="31">
        <v>4301031356</v>
      </c>
      <c r="D485" s="777">
        <v>4607091389746</v>
      </c>
      <c r="E485" s="778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4301031335</v>
      </c>
      <c r="D486" s="777">
        <v>4680115883147</v>
      </c>
      <c r="E486" s="778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4301031366</v>
      </c>
      <c r="D487" s="777">
        <v>4680115883147</v>
      </c>
      <c r="E487" s="778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2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hidden="1" customHeight="1" x14ac:dyDescent="0.25">
      <c r="A488" s="54" t="s">
        <v>773</v>
      </c>
      <c r="B488" s="54" t="s">
        <v>774</v>
      </c>
      <c r="C488" s="31">
        <v>4301031330</v>
      </c>
      <c r="D488" s="777">
        <v>4607091384338</v>
      </c>
      <c r="E488" s="778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hidden="1" customHeight="1" x14ac:dyDescent="0.25">
      <c r="A489" s="54" t="s">
        <v>773</v>
      </c>
      <c r="B489" s="54" t="s">
        <v>775</v>
      </c>
      <c r="C489" s="31">
        <v>4301031362</v>
      </c>
      <c r="D489" s="777">
        <v>4607091384338</v>
      </c>
      <c r="E489" s="778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hidden="1" customHeight="1" x14ac:dyDescent="0.25">
      <c r="A490" s="54" t="s">
        <v>776</v>
      </c>
      <c r="B490" s="54" t="s">
        <v>777</v>
      </c>
      <c r="C490" s="31">
        <v>4301031336</v>
      </c>
      <c r="D490" s="777">
        <v>4680115883154</v>
      </c>
      <c r="E490" s="778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778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hidden="1" customHeight="1" x14ac:dyDescent="0.25">
      <c r="A491" s="54" t="s">
        <v>776</v>
      </c>
      <c r="B491" s="54" t="s">
        <v>779</v>
      </c>
      <c r="C491" s="31">
        <v>4301031254</v>
      </c>
      <c r="D491" s="777">
        <v>4680115883154</v>
      </c>
      <c r="E491" s="778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9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780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hidden="1" customHeight="1" x14ac:dyDescent="0.25">
      <c r="A492" s="54" t="s">
        <v>776</v>
      </c>
      <c r="B492" s="54" t="s">
        <v>781</v>
      </c>
      <c r="C492" s="31">
        <v>4301031374</v>
      </c>
      <c r="D492" s="777">
        <v>4680115883154</v>
      </c>
      <c r="E492" s="778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8" t="s">
        <v>782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hidden="1" customHeight="1" x14ac:dyDescent="0.25">
      <c r="A493" s="54" t="s">
        <v>783</v>
      </c>
      <c r="B493" s="54" t="s">
        <v>784</v>
      </c>
      <c r="C493" s="31">
        <v>4301031331</v>
      </c>
      <c r="D493" s="777">
        <v>4607091389524</v>
      </c>
      <c r="E493" s="778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0</v>
      </c>
      <c r="Y493" s="774">
        <f t="shared" si="92"/>
        <v>0</v>
      </c>
      <c r="Z493" s="36" t="str">
        <f t="shared" si="97"/>
        <v/>
      </c>
      <c r="AA493" s="56"/>
      <c r="AB493" s="57"/>
      <c r="AC493" s="581" t="s">
        <v>778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hidden="1" customHeight="1" x14ac:dyDescent="0.25">
      <c r="A494" s="54" t="s">
        <v>783</v>
      </c>
      <c r="B494" s="54" t="s">
        <v>785</v>
      </c>
      <c r="C494" s="31">
        <v>4301031361</v>
      </c>
      <c r="D494" s="777">
        <v>4607091389524</v>
      </c>
      <c r="E494" s="778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4301031337</v>
      </c>
      <c r="D495" s="777">
        <v>4680115883161</v>
      </c>
      <c r="E495" s="778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hidden="1" customHeight="1" x14ac:dyDescent="0.25">
      <c r="A496" s="54" t="s">
        <v>786</v>
      </c>
      <c r="B496" s="54" t="s">
        <v>789</v>
      </c>
      <c r="C496" s="31">
        <v>4301031364</v>
      </c>
      <c r="D496" s="777">
        <v>4680115883161</v>
      </c>
      <c r="E496" s="778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1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4301031333</v>
      </c>
      <c r="D497" s="777">
        <v>4607091389531</v>
      </c>
      <c r="E497" s="778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6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hidden="1" customHeight="1" x14ac:dyDescent="0.25">
      <c r="A498" s="54" t="s">
        <v>791</v>
      </c>
      <c r="B498" s="54" t="s">
        <v>794</v>
      </c>
      <c r="C498" s="31">
        <v>4301031358</v>
      </c>
      <c r="D498" s="777">
        <v>4607091389531</v>
      </c>
      <c r="E498" s="778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89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0</v>
      </c>
      <c r="Y498" s="774">
        <f t="shared" si="92"/>
        <v>0</v>
      </c>
      <c r="Z498" s="36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hidden="1" customHeight="1" x14ac:dyDescent="0.25">
      <c r="A499" s="54" t="s">
        <v>795</v>
      </c>
      <c r="B499" s="54" t="s">
        <v>796</v>
      </c>
      <c r="C499" s="31">
        <v>4301031360</v>
      </c>
      <c r="D499" s="777">
        <v>4607091384345</v>
      </c>
      <c r="E499" s="778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hidden="1" customHeight="1" x14ac:dyDescent="0.25">
      <c r="A500" s="54" t="s">
        <v>797</v>
      </c>
      <c r="B500" s="54" t="s">
        <v>798</v>
      </c>
      <c r="C500" s="31">
        <v>4301031338</v>
      </c>
      <c r="D500" s="777">
        <v>4680115883185</v>
      </c>
      <c r="E500" s="778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762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hidden="1" customHeight="1" x14ac:dyDescent="0.25">
      <c r="A501" s="54" t="s">
        <v>797</v>
      </c>
      <c r="B501" s="54" t="s">
        <v>799</v>
      </c>
      <c r="C501" s="31">
        <v>4301031368</v>
      </c>
      <c r="D501" s="777">
        <v>4680115883185</v>
      </c>
      <c r="E501" s="778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5" t="s">
        <v>800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762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hidden="1" customHeight="1" x14ac:dyDescent="0.25">
      <c r="A502" s="54" t="s">
        <v>797</v>
      </c>
      <c r="B502" s="54" t="s">
        <v>801</v>
      </c>
      <c r="C502" s="31">
        <v>4301031255</v>
      </c>
      <c r="D502" s="777">
        <v>4680115883185</v>
      </c>
      <c r="E502" s="778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hidden="1" x14ac:dyDescent="0.2">
      <c r="A503" s="787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8"/>
      <c r="P503" s="782" t="s">
        <v>71</v>
      </c>
      <c r="Q503" s="783"/>
      <c r="R503" s="783"/>
      <c r="S503" s="783"/>
      <c r="T503" s="783"/>
      <c r="U503" s="783"/>
      <c r="V503" s="784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0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</v>
      </c>
      <c r="AA503" s="776"/>
      <c r="AB503" s="776"/>
      <c r="AC503" s="776"/>
    </row>
    <row r="504" spans="1:68" hidden="1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8"/>
      <c r="P504" s="782" t="s">
        <v>71</v>
      </c>
      <c r="Q504" s="783"/>
      <c r="R504" s="783"/>
      <c r="S504" s="783"/>
      <c r="T504" s="783"/>
      <c r="U504" s="783"/>
      <c r="V504" s="784"/>
      <c r="W504" s="37" t="s">
        <v>69</v>
      </c>
      <c r="X504" s="775">
        <f>IFERROR(SUM(X479:X502),"0")</f>
        <v>0</v>
      </c>
      <c r="Y504" s="775">
        <f>IFERROR(SUM(Y479:Y502),"0")</f>
        <v>0</v>
      </c>
      <c r="Z504" s="37"/>
      <c r="AA504" s="776"/>
      <c r="AB504" s="776"/>
      <c r="AC504" s="776"/>
    </row>
    <row r="505" spans="1:68" ht="14.25" hidden="1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9"/>
      <c r="AB505" s="769"/>
      <c r="AC505" s="769"/>
    </row>
    <row r="506" spans="1:68" ht="27" hidden="1" customHeight="1" x14ac:dyDescent="0.25">
      <c r="A506" s="54" t="s">
        <v>803</v>
      </c>
      <c r="B506" s="54" t="s">
        <v>804</v>
      </c>
      <c r="C506" s="31">
        <v>4301051284</v>
      </c>
      <c r="D506" s="777">
        <v>4607091384352</v>
      </c>
      <c r="E506" s="778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77</v>
      </c>
      <c r="N506" s="33"/>
      <c r="O506" s="32">
        <v>45</v>
      </c>
      <c r="P506" s="10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806</v>
      </c>
      <c r="B507" s="54" t="s">
        <v>807</v>
      </c>
      <c r="C507" s="31">
        <v>4301051431</v>
      </c>
      <c r="D507" s="777">
        <v>4607091389654</v>
      </c>
      <c r="E507" s="778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77</v>
      </c>
      <c r="N507" s="33"/>
      <c r="O507" s="32">
        <v>45</v>
      </c>
      <c r="P507" s="11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87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8"/>
      <c r="P508" s="782" t="s">
        <v>71</v>
      </c>
      <c r="Q508" s="783"/>
      <c r="R508" s="783"/>
      <c r="S508" s="783"/>
      <c r="T508" s="783"/>
      <c r="U508" s="783"/>
      <c r="V508" s="784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hidden="1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8"/>
      <c r="P509" s="782" t="s">
        <v>71</v>
      </c>
      <c r="Q509" s="783"/>
      <c r="R509" s="783"/>
      <c r="S509" s="783"/>
      <c r="T509" s="783"/>
      <c r="U509" s="783"/>
      <c r="V509" s="784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hidden="1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9"/>
      <c r="AB510" s="769"/>
      <c r="AC510" s="769"/>
    </row>
    <row r="511" spans="1:68" ht="27" hidden="1" customHeight="1" x14ac:dyDescent="0.25">
      <c r="A511" s="54" t="s">
        <v>809</v>
      </c>
      <c r="B511" s="54" t="s">
        <v>810</v>
      </c>
      <c r="C511" s="31">
        <v>4301032045</v>
      </c>
      <c r="D511" s="777">
        <v>4680115884335</v>
      </c>
      <c r="E511" s="778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0</v>
      </c>
      <c r="Y511" s="77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814</v>
      </c>
      <c r="B512" s="54" t="s">
        <v>815</v>
      </c>
      <c r="C512" s="31">
        <v>4301170011</v>
      </c>
      <c r="D512" s="777">
        <v>4680115884113</v>
      </c>
      <c r="E512" s="778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10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87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8"/>
      <c r="P513" s="782" t="s">
        <v>71</v>
      </c>
      <c r="Q513" s="783"/>
      <c r="R513" s="783"/>
      <c r="S513" s="783"/>
      <c r="T513" s="783"/>
      <c r="U513" s="783"/>
      <c r="V513" s="784"/>
      <c r="W513" s="37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hidden="1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8"/>
      <c r="P514" s="782" t="s">
        <v>71</v>
      </c>
      <c r="Q514" s="783"/>
      <c r="R514" s="783"/>
      <c r="S514" s="783"/>
      <c r="T514" s="783"/>
      <c r="U514" s="783"/>
      <c r="V514" s="784"/>
      <c r="W514" s="37" t="s">
        <v>69</v>
      </c>
      <c r="X514" s="775">
        <f>IFERROR(SUM(X511:X512),"0")</f>
        <v>0</v>
      </c>
      <c r="Y514" s="775">
        <f>IFERROR(SUM(Y511:Y512),"0")</f>
        <v>0</v>
      </c>
      <c r="Z514" s="37"/>
      <c r="AA514" s="776"/>
      <c r="AB514" s="776"/>
      <c r="AC514" s="776"/>
    </row>
    <row r="515" spans="1:68" ht="16.5" hidden="1" customHeight="1" x14ac:dyDescent="0.25">
      <c r="A515" s="801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hidden="1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9"/>
      <c r="AB516" s="769"/>
      <c r="AC516" s="769"/>
    </row>
    <row r="517" spans="1:68" ht="27" hidden="1" customHeight="1" x14ac:dyDescent="0.25">
      <c r="A517" s="54" t="s">
        <v>818</v>
      </c>
      <c r="B517" s="54" t="s">
        <v>819</v>
      </c>
      <c r="C517" s="31">
        <v>4301020315</v>
      </c>
      <c r="D517" s="777">
        <v>4607091389364</v>
      </c>
      <c r="E517" s="778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idden="1" x14ac:dyDescent="0.2">
      <c r="A518" s="787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8"/>
      <c r="P518" s="782" t="s">
        <v>71</v>
      </c>
      <c r="Q518" s="783"/>
      <c r="R518" s="783"/>
      <c r="S518" s="783"/>
      <c r="T518" s="783"/>
      <c r="U518" s="783"/>
      <c r="V518" s="784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hidden="1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8"/>
      <c r="P519" s="782" t="s">
        <v>71</v>
      </c>
      <c r="Q519" s="783"/>
      <c r="R519" s="783"/>
      <c r="S519" s="783"/>
      <c r="T519" s="783"/>
      <c r="U519" s="783"/>
      <c r="V519" s="784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hidden="1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9"/>
      <c r="AB520" s="769"/>
      <c r="AC520" s="769"/>
    </row>
    <row r="521" spans="1:68" ht="27" hidden="1" customHeight="1" x14ac:dyDescent="0.25">
      <c r="A521" s="54" t="s">
        <v>821</v>
      </c>
      <c r="B521" s="54" t="s">
        <v>822</v>
      </c>
      <c r="C521" s="31">
        <v>4301031324</v>
      </c>
      <c r="D521" s="777">
        <v>4607091389739</v>
      </c>
      <c r="E521" s="778"/>
      <c r="F521" s="772">
        <v>0.7</v>
      </c>
      <c r="G521" s="32">
        <v>6</v>
      </c>
      <c r="H521" s="772">
        <v>4.2</v>
      </c>
      <c r="I521" s="772">
        <v>4.43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50</v>
      </c>
      <c r="P521" s="84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0</v>
      </c>
      <c r="Y521" s="774">
        <f t="shared" ref="Y521:Y527" si="98"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1" t="s">
        <v>823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0</v>
      </c>
      <c r="BN521" s="64">
        <f t="shared" ref="BN521:BN527" si="100">IFERROR(Y521*I521/H521,"0")</f>
        <v>0</v>
      </c>
      <c r="BO521" s="64">
        <f t="shared" ref="BO521:BO527" si="101">IFERROR(1/J521*(X521/H521),"0")</f>
        <v>0</v>
      </c>
      <c r="BP521" s="64">
        <f t="shared" ref="BP521:BP527" si="102">IFERROR(1/J521*(Y521/H521),"0")</f>
        <v>0</v>
      </c>
    </row>
    <row r="522" spans="1:68" ht="27" hidden="1" customHeight="1" x14ac:dyDescent="0.25">
      <c r="A522" s="54" t="s">
        <v>821</v>
      </c>
      <c r="B522" s="54" t="s">
        <v>824</v>
      </c>
      <c r="C522" s="31">
        <v>4301031403</v>
      </c>
      <c r="D522" s="777">
        <v>4680115886094</v>
      </c>
      <c r="E522" s="778"/>
      <c r="F522" s="772">
        <v>0.9</v>
      </c>
      <c r="G522" s="32">
        <v>6</v>
      </c>
      <c r="H522" s="772">
        <v>5.4</v>
      </c>
      <c r="I522" s="772">
        <v>5.61</v>
      </c>
      <c r="J522" s="32">
        <v>132</v>
      </c>
      <c r="K522" s="32" t="s">
        <v>76</v>
      </c>
      <c r="L522" s="32"/>
      <c r="M522" s="33" t="s">
        <v>122</v>
      </c>
      <c r="N522" s="33"/>
      <c r="O522" s="32">
        <v>50</v>
      </c>
      <c r="P522" s="859" t="s">
        <v>825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0</v>
      </c>
      <c r="Y522" s="774">
        <f t="shared" si="98"/>
        <v>0</v>
      </c>
      <c r="Z522" s="36" t="str">
        <f>IFERROR(IF(Y522=0,"",ROUNDUP(Y522/H522,0)*0.00902),"")</f>
        <v/>
      </c>
      <c r="AA522" s="56"/>
      <c r="AB522" s="57"/>
      <c r="AC522" s="613" t="s">
        <v>823</v>
      </c>
      <c r="AG522" s="64"/>
      <c r="AJ522" s="68"/>
      <c r="AK522" s="68">
        <v>0</v>
      </c>
      <c r="BB522" s="614" t="s">
        <v>1</v>
      </c>
      <c r="BM522" s="64">
        <f t="shared" si="99"/>
        <v>0</v>
      </c>
      <c r="BN522" s="64">
        <f t="shared" si="100"/>
        <v>0</v>
      </c>
      <c r="BO522" s="64">
        <f t="shared" si="101"/>
        <v>0</v>
      </c>
      <c r="BP522" s="64">
        <f t="shared" si="102"/>
        <v>0</v>
      </c>
    </row>
    <row r="523" spans="1:68" ht="27" hidden="1" customHeight="1" x14ac:dyDescent="0.25">
      <c r="A523" s="54" t="s">
        <v>826</v>
      </c>
      <c r="B523" s="54" t="s">
        <v>827</v>
      </c>
      <c r="C523" s="31">
        <v>4301031363</v>
      </c>
      <c r="D523" s="777">
        <v>4607091389425</v>
      </c>
      <c r="E523" s="778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89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hidden="1" customHeight="1" x14ac:dyDescent="0.25">
      <c r="A524" s="54" t="s">
        <v>829</v>
      </c>
      <c r="B524" s="54" t="s">
        <v>830</v>
      </c>
      <c r="C524" s="31">
        <v>4301031334</v>
      </c>
      <c r="D524" s="777">
        <v>4680115880771</v>
      </c>
      <c r="E524" s="778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hidden="1" customHeight="1" x14ac:dyDescent="0.25">
      <c r="A525" s="54" t="s">
        <v>829</v>
      </c>
      <c r="B525" s="54" t="s">
        <v>832</v>
      </c>
      <c r="C525" s="31">
        <v>4301031373</v>
      </c>
      <c r="D525" s="777">
        <v>4680115880771</v>
      </c>
      <c r="E525" s="778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77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hidden="1" customHeight="1" x14ac:dyDescent="0.25">
      <c r="A526" s="54" t="s">
        <v>834</v>
      </c>
      <c r="B526" s="54" t="s">
        <v>835</v>
      </c>
      <c r="C526" s="31">
        <v>4301031359</v>
      </c>
      <c r="D526" s="777">
        <v>4607091389500</v>
      </c>
      <c r="E526" s="778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hidden="1" customHeight="1" x14ac:dyDescent="0.25">
      <c r="A527" s="54" t="s">
        <v>834</v>
      </c>
      <c r="B527" s="54" t="s">
        <v>836</v>
      </c>
      <c r="C527" s="31">
        <v>4301031327</v>
      </c>
      <c r="D527" s="777">
        <v>4607091389500</v>
      </c>
      <c r="E527" s="778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hidden="1" x14ac:dyDescent="0.2">
      <c r="A528" s="787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8"/>
      <c r="P528" s="782" t="s">
        <v>71</v>
      </c>
      <c r="Q528" s="783"/>
      <c r="R528" s="783"/>
      <c r="S528" s="783"/>
      <c r="T528" s="783"/>
      <c r="U528" s="783"/>
      <c r="V528" s="784"/>
      <c r="W528" s="37" t="s">
        <v>72</v>
      </c>
      <c r="X528" s="775">
        <f>IFERROR(X521/H521,"0")+IFERROR(X522/H522,"0")+IFERROR(X523/H523,"0")+IFERROR(X524/H524,"0")+IFERROR(X525/H525,"0")+IFERROR(X526/H526,"0")+IFERROR(X527/H527,"0")</f>
        <v>0</v>
      </c>
      <c r="Y528" s="775">
        <f>IFERROR(Y521/H521,"0")+IFERROR(Y522/H522,"0")+IFERROR(Y523/H523,"0")+IFERROR(Y524/H524,"0")+IFERROR(Y525/H525,"0")+IFERROR(Y526/H526,"0")+IFERROR(Y527/H527,"0")</f>
        <v>0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776"/>
      <c r="AB528" s="776"/>
      <c r="AC528" s="776"/>
    </row>
    <row r="529" spans="1:68" hidden="1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8"/>
      <c r="P529" s="782" t="s">
        <v>71</v>
      </c>
      <c r="Q529" s="783"/>
      <c r="R529" s="783"/>
      <c r="S529" s="783"/>
      <c r="T529" s="783"/>
      <c r="U529" s="783"/>
      <c r="V529" s="784"/>
      <c r="W529" s="37" t="s">
        <v>69</v>
      </c>
      <c r="X529" s="775">
        <f>IFERROR(SUM(X521:X527),"0")</f>
        <v>0</v>
      </c>
      <c r="Y529" s="775">
        <f>IFERROR(SUM(Y521:Y527),"0")</f>
        <v>0</v>
      </c>
      <c r="Z529" s="37"/>
      <c r="AA529" s="776"/>
      <c r="AB529" s="776"/>
      <c r="AC529" s="776"/>
    </row>
    <row r="530" spans="1:68" ht="14.25" hidden="1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9"/>
      <c r="AB530" s="769"/>
      <c r="AC530" s="769"/>
    </row>
    <row r="531" spans="1:68" ht="27" hidden="1" customHeight="1" x14ac:dyDescent="0.25">
      <c r="A531" s="54" t="s">
        <v>837</v>
      </c>
      <c r="B531" s="54" t="s">
        <v>838</v>
      </c>
      <c r="C531" s="31">
        <v>4301032046</v>
      </c>
      <c r="D531" s="777">
        <v>4680115884359</v>
      </c>
      <c r="E531" s="778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82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87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8"/>
      <c r="P532" s="782" t="s">
        <v>71</v>
      </c>
      <c r="Q532" s="783"/>
      <c r="R532" s="783"/>
      <c r="S532" s="783"/>
      <c r="T532" s="783"/>
      <c r="U532" s="783"/>
      <c r="V532" s="784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hidden="1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8"/>
      <c r="P533" s="782" t="s">
        <v>71</v>
      </c>
      <c r="Q533" s="783"/>
      <c r="R533" s="783"/>
      <c r="S533" s="783"/>
      <c r="T533" s="783"/>
      <c r="U533" s="783"/>
      <c r="V533" s="784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hidden="1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9"/>
      <c r="AB534" s="769"/>
      <c r="AC534" s="769"/>
    </row>
    <row r="535" spans="1:68" ht="27" hidden="1" customHeight="1" x14ac:dyDescent="0.25">
      <c r="A535" s="54" t="s">
        <v>840</v>
      </c>
      <c r="B535" s="54" t="s">
        <v>841</v>
      </c>
      <c r="C535" s="31">
        <v>4301040357</v>
      </c>
      <c r="D535" s="777">
        <v>4680115884564</v>
      </c>
      <c r="E535" s="778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105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0</v>
      </c>
      <c r="Y535" s="774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7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8"/>
      <c r="P536" s="782" t="s">
        <v>71</v>
      </c>
      <c r="Q536" s="783"/>
      <c r="R536" s="783"/>
      <c r="S536" s="783"/>
      <c r="T536" s="783"/>
      <c r="U536" s="783"/>
      <c r="V536" s="784"/>
      <c r="W536" s="37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hidden="1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8"/>
      <c r="P537" s="782" t="s">
        <v>71</v>
      </c>
      <c r="Q537" s="783"/>
      <c r="R537" s="783"/>
      <c r="S537" s="783"/>
      <c r="T537" s="783"/>
      <c r="U537" s="783"/>
      <c r="V537" s="784"/>
      <c r="W537" s="37" t="s">
        <v>69</v>
      </c>
      <c r="X537" s="775">
        <f>IFERROR(SUM(X535:X535),"0")</f>
        <v>0</v>
      </c>
      <c r="Y537" s="775">
        <f>IFERROR(SUM(Y535:Y535),"0")</f>
        <v>0</v>
      </c>
      <c r="Z537" s="37"/>
      <c r="AA537" s="776"/>
      <c r="AB537" s="776"/>
      <c r="AC537" s="776"/>
    </row>
    <row r="538" spans="1:68" ht="16.5" hidden="1" customHeight="1" x14ac:dyDescent="0.25">
      <c r="A538" s="801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hidden="1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9"/>
      <c r="AB539" s="769"/>
      <c r="AC539" s="769"/>
    </row>
    <row r="540" spans="1:68" ht="27" hidden="1" customHeight="1" x14ac:dyDescent="0.25">
      <c r="A540" s="54" t="s">
        <v>844</v>
      </c>
      <c r="B540" s="54" t="s">
        <v>845</v>
      </c>
      <c r="C540" s="31">
        <v>4301031294</v>
      </c>
      <c r="D540" s="777">
        <v>4680115885189</v>
      </c>
      <c r="E540" s="778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847</v>
      </c>
      <c r="B541" s="54" t="s">
        <v>848</v>
      </c>
      <c r="C541" s="31">
        <v>4301031293</v>
      </c>
      <c r="D541" s="777">
        <v>4680115885172</v>
      </c>
      <c r="E541" s="778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4301031291</v>
      </c>
      <c r="D542" s="777">
        <v>4680115885110</v>
      </c>
      <c r="E542" s="778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4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0</v>
      </c>
      <c r="Y542" s="77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852</v>
      </c>
      <c r="B543" s="54" t="s">
        <v>853</v>
      </c>
      <c r="C543" s="31">
        <v>4301031329</v>
      </c>
      <c r="D543" s="777">
        <v>4680115885219</v>
      </c>
      <c r="E543" s="778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92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87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8"/>
      <c r="P544" s="782" t="s">
        <v>71</v>
      </c>
      <c r="Q544" s="783"/>
      <c r="R544" s="783"/>
      <c r="S544" s="783"/>
      <c r="T544" s="783"/>
      <c r="U544" s="783"/>
      <c r="V544" s="784"/>
      <c r="W544" s="37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hidden="1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8"/>
      <c r="P545" s="782" t="s">
        <v>71</v>
      </c>
      <c r="Q545" s="783"/>
      <c r="R545" s="783"/>
      <c r="S545" s="783"/>
      <c r="T545" s="783"/>
      <c r="U545" s="783"/>
      <c r="V545" s="784"/>
      <c r="W545" s="37" t="s">
        <v>69</v>
      </c>
      <c r="X545" s="775">
        <f>IFERROR(SUM(X540:X543),"0")</f>
        <v>0</v>
      </c>
      <c r="Y545" s="775">
        <f>IFERROR(SUM(Y540:Y543),"0")</f>
        <v>0</v>
      </c>
      <c r="Z545" s="37"/>
      <c r="AA545" s="776"/>
      <c r="AB545" s="776"/>
      <c r="AC545" s="776"/>
    </row>
    <row r="546" spans="1:68" ht="16.5" hidden="1" customHeight="1" x14ac:dyDescent="0.25">
      <c r="A546" s="801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hidden="1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9"/>
      <c r="AB547" s="769"/>
      <c r="AC547" s="769"/>
    </row>
    <row r="548" spans="1:68" ht="27" hidden="1" customHeight="1" x14ac:dyDescent="0.25">
      <c r="A548" s="54" t="s">
        <v>856</v>
      </c>
      <c r="B548" s="54" t="s">
        <v>857</v>
      </c>
      <c r="C548" s="31">
        <v>4301031261</v>
      </c>
      <c r="D548" s="777">
        <v>4680115885103</v>
      </c>
      <c r="E548" s="778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89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87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8"/>
      <c r="P549" s="782" t="s">
        <v>71</v>
      </c>
      <c r="Q549" s="783"/>
      <c r="R549" s="783"/>
      <c r="S549" s="783"/>
      <c r="T549" s="783"/>
      <c r="U549" s="783"/>
      <c r="V549" s="784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hidden="1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8"/>
      <c r="P550" s="782" t="s">
        <v>71</v>
      </c>
      <c r="Q550" s="783"/>
      <c r="R550" s="783"/>
      <c r="S550" s="783"/>
      <c r="T550" s="783"/>
      <c r="U550" s="783"/>
      <c r="V550" s="784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hidden="1" customHeight="1" x14ac:dyDescent="0.2">
      <c r="A551" s="843" t="s">
        <v>859</v>
      </c>
      <c r="B551" s="844"/>
      <c r="C551" s="844"/>
      <c r="D551" s="844"/>
      <c r="E551" s="844"/>
      <c r="F551" s="844"/>
      <c r="G551" s="844"/>
      <c r="H551" s="844"/>
      <c r="I551" s="844"/>
      <c r="J551" s="844"/>
      <c r="K551" s="844"/>
      <c r="L551" s="844"/>
      <c r="M551" s="844"/>
      <c r="N551" s="844"/>
      <c r="O551" s="844"/>
      <c r="P551" s="844"/>
      <c r="Q551" s="844"/>
      <c r="R551" s="844"/>
      <c r="S551" s="844"/>
      <c r="T551" s="844"/>
      <c r="U551" s="844"/>
      <c r="V551" s="844"/>
      <c r="W551" s="844"/>
      <c r="X551" s="844"/>
      <c r="Y551" s="844"/>
      <c r="Z551" s="844"/>
      <c r="AA551" s="48"/>
      <c r="AB551" s="48"/>
      <c r="AC551" s="48"/>
    </row>
    <row r="552" spans="1:68" ht="16.5" hidden="1" customHeight="1" x14ac:dyDescent="0.25">
      <c r="A552" s="801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hidden="1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9"/>
      <c r="AB553" s="769"/>
      <c r="AC553" s="769"/>
    </row>
    <row r="554" spans="1:68" ht="27" customHeight="1" x14ac:dyDescent="0.25">
      <c r="A554" s="54" t="s">
        <v>860</v>
      </c>
      <c r="B554" s="54" t="s">
        <v>861</v>
      </c>
      <c r="C554" s="31">
        <v>4301011795</v>
      </c>
      <c r="D554" s="777">
        <v>4607091389067</v>
      </c>
      <c r="E554" s="778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122</v>
      </c>
      <c r="N554" s="33"/>
      <c r="O554" s="32">
        <v>60</v>
      </c>
      <c r="P554" s="10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88</v>
      </c>
      <c r="Y554" s="774">
        <f t="shared" ref="Y554:Y564" si="103">IFERROR(IF(X554="",0,CEILING((X554/$H554),1)*$H554),"")</f>
        <v>89.76</v>
      </c>
      <c r="Z554" s="36">
        <f t="shared" ref="Z554:Z559" si="104">IFERROR(IF(Y554=0,"",ROUNDUP(Y554/H554,0)*0.01196),"")</f>
        <v>0.20332</v>
      </c>
      <c r="AA554" s="56"/>
      <c r="AB554" s="57"/>
      <c r="AC554" s="639" t="s">
        <v>125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94</v>
      </c>
      <c r="BN554" s="64">
        <f t="shared" ref="BN554:BN564" si="106">IFERROR(Y554*I554/H554,"0")</f>
        <v>95.88</v>
      </c>
      <c r="BO554" s="64">
        <f t="shared" ref="BO554:BO564" si="107">IFERROR(1/J554*(X554/H554),"0")</f>
        <v>0.16025641025641024</v>
      </c>
      <c r="BP554" s="64">
        <f t="shared" ref="BP554:BP564" si="108">IFERROR(1/J554*(Y554/H554),"0")</f>
        <v>0.16346153846153846</v>
      </c>
    </row>
    <row r="555" spans="1:68" ht="27" customHeight="1" x14ac:dyDescent="0.25">
      <c r="A555" s="54" t="s">
        <v>862</v>
      </c>
      <c r="B555" s="54" t="s">
        <v>863</v>
      </c>
      <c r="C555" s="31">
        <v>4301011961</v>
      </c>
      <c r="D555" s="777">
        <v>4680115885271</v>
      </c>
      <c r="E555" s="778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122</v>
      </c>
      <c r="N555" s="33"/>
      <c r="O555" s="32">
        <v>60</v>
      </c>
      <c r="P555" s="11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109</v>
      </c>
      <c r="Y555" s="774">
        <f t="shared" si="103"/>
        <v>110.88000000000001</v>
      </c>
      <c r="Z555" s="36">
        <f t="shared" si="104"/>
        <v>0.25115999999999999</v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116.43181818181817</v>
      </c>
      <c r="BN555" s="64">
        <f t="shared" si="106"/>
        <v>118.44</v>
      </c>
      <c r="BO555" s="64">
        <f t="shared" si="107"/>
        <v>0.19849941724941728</v>
      </c>
      <c r="BP555" s="64">
        <f t="shared" si="108"/>
        <v>0.20192307692307693</v>
      </c>
    </row>
    <row r="556" spans="1:68" ht="16.5" hidden="1" customHeight="1" x14ac:dyDescent="0.25">
      <c r="A556" s="54" t="s">
        <v>865</v>
      </c>
      <c r="B556" s="54" t="s">
        <v>866</v>
      </c>
      <c r="C556" s="31">
        <v>4301011774</v>
      </c>
      <c r="D556" s="777">
        <v>4680115884502</v>
      </c>
      <c r="E556" s="778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9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customHeight="1" x14ac:dyDescent="0.25">
      <c r="A557" s="54" t="s">
        <v>868</v>
      </c>
      <c r="B557" s="54" t="s">
        <v>869</v>
      </c>
      <c r="C557" s="31">
        <v>4301011771</v>
      </c>
      <c r="D557" s="777">
        <v>4607091389104</v>
      </c>
      <c r="E557" s="778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1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1250</v>
      </c>
      <c r="Y557" s="774">
        <f t="shared" si="103"/>
        <v>1251.3600000000001</v>
      </c>
      <c r="Z557" s="36">
        <f t="shared" si="104"/>
        <v>2.8345199999999999</v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1335.2272727272727</v>
      </c>
      <c r="BN557" s="64">
        <f t="shared" si="106"/>
        <v>1336.6799999999998</v>
      </c>
      <c r="BO557" s="64">
        <f t="shared" si="107"/>
        <v>2.2763694638694636</v>
      </c>
      <c r="BP557" s="64">
        <f t="shared" si="108"/>
        <v>2.2788461538461542</v>
      </c>
    </row>
    <row r="558" spans="1:68" ht="16.5" hidden="1" customHeight="1" x14ac:dyDescent="0.25">
      <c r="A558" s="54" t="s">
        <v>871</v>
      </c>
      <c r="B558" s="54" t="s">
        <v>872</v>
      </c>
      <c r="C558" s="31">
        <v>4301011799</v>
      </c>
      <c r="D558" s="777">
        <v>4680115884519</v>
      </c>
      <c r="E558" s="778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77</v>
      </c>
      <c r="N558" s="33"/>
      <c r="O558" s="32">
        <v>60</v>
      </c>
      <c r="P558" s="9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874</v>
      </c>
      <c r="B559" s="54" t="s">
        <v>875</v>
      </c>
      <c r="C559" s="31">
        <v>4301011376</v>
      </c>
      <c r="D559" s="777">
        <v>4680115885226</v>
      </c>
      <c r="E559" s="778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77</v>
      </c>
      <c r="N559" s="33"/>
      <c r="O559" s="32">
        <v>60</v>
      </c>
      <c r="P559" s="99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700</v>
      </c>
      <c r="Y559" s="774">
        <f t="shared" si="103"/>
        <v>702.24</v>
      </c>
      <c r="Z559" s="36">
        <f t="shared" si="104"/>
        <v>1.5906800000000001</v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747.72727272727275</v>
      </c>
      <c r="BN559" s="64">
        <f t="shared" si="106"/>
        <v>750.11999999999989</v>
      </c>
      <c r="BO559" s="64">
        <f t="shared" si="107"/>
        <v>1.2747668997668997</v>
      </c>
      <c r="BP559" s="64">
        <f t="shared" si="108"/>
        <v>1.278846153846154</v>
      </c>
    </row>
    <row r="560" spans="1:68" ht="27" customHeight="1" x14ac:dyDescent="0.25">
      <c r="A560" s="54" t="s">
        <v>877</v>
      </c>
      <c r="B560" s="54" t="s">
        <v>878</v>
      </c>
      <c r="C560" s="31">
        <v>4301011778</v>
      </c>
      <c r="D560" s="777">
        <v>4680115880603</v>
      </c>
      <c r="E560" s="778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122</v>
      </c>
      <c r="N560" s="33"/>
      <c r="O560" s="32">
        <v>60</v>
      </c>
      <c r="P560" s="11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15</v>
      </c>
      <c r="Y560" s="774">
        <f t="shared" si="103"/>
        <v>18</v>
      </c>
      <c r="Z560" s="36">
        <f>IFERROR(IF(Y560=0,"",ROUNDUP(Y560/H560,0)*0.00902),"")</f>
        <v>4.5100000000000001E-2</v>
      </c>
      <c r="AA560" s="56"/>
      <c r="AB560" s="57"/>
      <c r="AC560" s="651" t="s">
        <v>125</v>
      </c>
      <c r="AG560" s="64"/>
      <c r="AJ560" s="68"/>
      <c r="AK560" s="68">
        <v>0</v>
      </c>
      <c r="BB560" s="652" t="s">
        <v>1</v>
      </c>
      <c r="BM560" s="64">
        <f t="shared" si="105"/>
        <v>15.875</v>
      </c>
      <c r="BN560" s="64">
        <f t="shared" si="106"/>
        <v>19.05</v>
      </c>
      <c r="BO560" s="64">
        <f t="shared" si="107"/>
        <v>3.1565656565656568E-2</v>
      </c>
      <c r="BP560" s="64">
        <f t="shared" si="108"/>
        <v>3.787878787878788E-2</v>
      </c>
    </row>
    <row r="561" spans="1:68" ht="27" hidden="1" customHeight="1" x14ac:dyDescent="0.25">
      <c r="A561" s="54" t="s">
        <v>877</v>
      </c>
      <c r="B561" s="54" t="s">
        <v>879</v>
      </c>
      <c r="C561" s="31">
        <v>4301012035</v>
      </c>
      <c r="D561" s="777">
        <v>4680115880603</v>
      </c>
      <c r="E561" s="778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122</v>
      </c>
      <c r="N561" s="33"/>
      <c r="O561" s="32">
        <v>60</v>
      </c>
      <c r="P561" s="104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125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4301012036</v>
      </c>
      <c r="D562" s="777">
        <v>4680115882782</v>
      </c>
      <c r="E562" s="778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122</v>
      </c>
      <c r="N562" s="33"/>
      <c r="O562" s="32">
        <v>60</v>
      </c>
      <c r="P562" s="8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882</v>
      </c>
      <c r="B563" s="54" t="s">
        <v>883</v>
      </c>
      <c r="C563" s="31">
        <v>4301011784</v>
      </c>
      <c r="D563" s="777">
        <v>4607091389982</v>
      </c>
      <c r="E563" s="778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122</v>
      </c>
      <c r="N563" s="33"/>
      <c r="O563" s="32">
        <v>60</v>
      </c>
      <c r="P563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0</v>
      </c>
      <c r="Y563" s="774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882</v>
      </c>
      <c r="B564" s="54" t="s">
        <v>884</v>
      </c>
      <c r="C564" s="31">
        <v>4301012034</v>
      </c>
      <c r="D564" s="777">
        <v>4607091389982</v>
      </c>
      <c r="E564" s="778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0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x14ac:dyDescent="0.2">
      <c r="A565" s="787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8"/>
      <c r="P565" s="782" t="s">
        <v>71</v>
      </c>
      <c r="Q565" s="783"/>
      <c r="R565" s="783"/>
      <c r="S565" s="783"/>
      <c r="T565" s="783"/>
      <c r="U565" s="783"/>
      <c r="V565" s="784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410.7954545454545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413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4.9247799999999993</v>
      </c>
      <c r="AA565" s="776"/>
      <c r="AB565" s="776"/>
      <c r="AC565" s="776"/>
    </row>
    <row r="566" spans="1:68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8"/>
      <c r="P566" s="782" t="s">
        <v>71</v>
      </c>
      <c r="Q566" s="783"/>
      <c r="R566" s="783"/>
      <c r="S566" s="783"/>
      <c r="T566" s="783"/>
      <c r="U566" s="783"/>
      <c r="V566" s="784"/>
      <c r="W566" s="37" t="s">
        <v>69</v>
      </c>
      <c r="X566" s="775">
        <f>IFERROR(SUM(X554:X564),"0")</f>
        <v>2162</v>
      </c>
      <c r="Y566" s="775">
        <f>IFERROR(SUM(Y554:Y564),"0")</f>
        <v>2172.2400000000002</v>
      </c>
      <c r="Z566" s="37"/>
      <c r="AA566" s="776"/>
      <c r="AB566" s="776"/>
      <c r="AC566" s="776"/>
    </row>
    <row r="567" spans="1:68" ht="14.25" hidden="1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9"/>
      <c r="AB567" s="769"/>
      <c r="AC567" s="769"/>
    </row>
    <row r="568" spans="1:68" ht="16.5" customHeight="1" x14ac:dyDescent="0.25">
      <c r="A568" s="54" t="s">
        <v>885</v>
      </c>
      <c r="B568" s="54" t="s">
        <v>886</v>
      </c>
      <c r="C568" s="31">
        <v>4301020222</v>
      </c>
      <c r="D568" s="777">
        <v>4607091388930</v>
      </c>
      <c r="E568" s="778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122</v>
      </c>
      <c r="N568" s="33"/>
      <c r="O568" s="32">
        <v>55</v>
      </c>
      <c r="P568" s="11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700</v>
      </c>
      <c r="Y568" s="774">
        <f>IFERROR(IF(X568="",0,CEILING((X568/$H568),1)*$H568),"")</f>
        <v>702.24</v>
      </c>
      <c r="Z568" s="36">
        <f>IFERROR(IF(Y568=0,"",ROUNDUP(Y568/H568,0)*0.01196),"")</f>
        <v>1.5906800000000001</v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747.72727272727275</v>
      </c>
      <c r="BN568" s="64">
        <f>IFERROR(Y568*I568/H568,"0")</f>
        <v>750.11999999999989</v>
      </c>
      <c r="BO568" s="64">
        <f>IFERROR(1/J568*(X568/H568),"0")</f>
        <v>1.2747668997668997</v>
      </c>
      <c r="BP568" s="64">
        <f>IFERROR(1/J568*(Y568/H568),"0")</f>
        <v>1.278846153846154</v>
      </c>
    </row>
    <row r="569" spans="1:68" ht="16.5" customHeight="1" x14ac:dyDescent="0.25">
      <c r="A569" s="54" t="s">
        <v>888</v>
      </c>
      <c r="B569" s="54" t="s">
        <v>889</v>
      </c>
      <c r="C569" s="31">
        <v>4301020206</v>
      </c>
      <c r="D569" s="777">
        <v>4680115880054</v>
      </c>
      <c r="E569" s="778"/>
      <c r="F569" s="772">
        <v>0.6</v>
      </c>
      <c r="G569" s="32">
        <v>6</v>
      </c>
      <c r="H569" s="772">
        <v>3.6</v>
      </c>
      <c r="I569" s="772">
        <v>3.81</v>
      </c>
      <c r="J569" s="32">
        <v>132</v>
      </c>
      <c r="K569" s="32" t="s">
        <v>76</v>
      </c>
      <c r="L569" s="32"/>
      <c r="M569" s="33" t="s">
        <v>122</v>
      </c>
      <c r="N569" s="33"/>
      <c r="O569" s="32">
        <v>55</v>
      </c>
      <c r="P569" s="10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180</v>
      </c>
      <c r="Y569" s="774">
        <f>IFERROR(IF(X569="",0,CEILING((X569/$H569),1)*$H569),"")</f>
        <v>180</v>
      </c>
      <c r="Z569" s="36">
        <f>IFERROR(IF(Y569=0,"",ROUNDUP(Y569/H569,0)*0.00902),"")</f>
        <v>0.45100000000000001</v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190.49999999999997</v>
      </c>
      <c r="BN569" s="64">
        <f>IFERROR(Y569*I569/H569,"0")</f>
        <v>190.49999999999997</v>
      </c>
      <c r="BO569" s="64">
        <f>IFERROR(1/J569*(X569/H569),"0")</f>
        <v>0.37878787878787878</v>
      </c>
      <c r="BP569" s="64">
        <f>IFERROR(1/J569*(Y569/H569),"0")</f>
        <v>0.37878787878787878</v>
      </c>
    </row>
    <row r="570" spans="1:68" ht="16.5" hidden="1" customHeight="1" x14ac:dyDescent="0.25">
      <c r="A570" s="54" t="s">
        <v>888</v>
      </c>
      <c r="B570" s="54" t="s">
        <v>890</v>
      </c>
      <c r="C570" s="31">
        <v>4301020364</v>
      </c>
      <c r="D570" s="777">
        <v>4680115880054</v>
      </c>
      <c r="E570" s="778"/>
      <c r="F570" s="772">
        <v>0.6</v>
      </c>
      <c r="G570" s="32">
        <v>8</v>
      </c>
      <c r="H570" s="772">
        <v>4.8</v>
      </c>
      <c r="I570" s="772">
        <v>6.96</v>
      </c>
      <c r="J570" s="32">
        <v>120</v>
      </c>
      <c r="K570" s="32" t="s">
        <v>76</v>
      </c>
      <c r="L570" s="32"/>
      <c r="M570" s="33" t="s">
        <v>122</v>
      </c>
      <c r="N570" s="33"/>
      <c r="O570" s="32">
        <v>55</v>
      </c>
      <c r="P570" s="846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87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8"/>
      <c r="P571" s="782" t="s">
        <v>71</v>
      </c>
      <c r="Q571" s="783"/>
      <c r="R571" s="783"/>
      <c r="S571" s="783"/>
      <c r="T571" s="783"/>
      <c r="U571" s="783"/>
      <c r="V571" s="784"/>
      <c r="W571" s="37" t="s">
        <v>72</v>
      </c>
      <c r="X571" s="775">
        <f>IFERROR(X568/H568,"0")+IFERROR(X569/H569,"0")+IFERROR(X570/H570,"0")</f>
        <v>182.57575757575756</v>
      </c>
      <c r="Y571" s="775">
        <f>IFERROR(Y568/H568,"0")+IFERROR(Y569/H569,"0")+IFERROR(Y570/H570,"0")</f>
        <v>183</v>
      </c>
      <c r="Z571" s="775">
        <f>IFERROR(IF(Z568="",0,Z568),"0")+IFERROR(IF(Z569="",0,Z569),"0")+IFERROR(IF(Z570="",0,Z570),"0")</f>
        <v>2.0416799999999999</v>
      </c>
      <c r="AA571" s="776"/>
      <c r="AB571" s="776"/>
      <c r="AC571" s="776"/>
    </row>
    <row r="572" spans="1:68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8"/>
      <c r="P572" s="782" t="s">
        <v>71</v>
      </c>
      <c r="Q572" s="783"/>
      <c r="R572" s="783"/>
      <c r="S572" s="783"/>
      <c r="T572" s="783"/>
      <c r="U572" s="783"/>
      <c r="V572" s="784"/>
      <c r="W572" s="37" t="s">
        <v>69</v>
      </c>
      <c r="X572" s="775">
        <f>IFERROR(SUM(X568:X570),"0")</f>
        <v>880</v>
      </c>
      <c r="Y572" s="775">
        <f>IFERROR(SUM(Y568:Y570),"0")</f>
        <v>882.24</v>
      </c>
      <c r="Z572" s="37"/>
      <c r="AA572" s="776"/>
      <c r="AB572" s="776"/>
      <c r="AC572" s="776"/>
    </row>
    <row r="573" spans="1:68" ht="14.25" hidden="1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9"/>
      <c r="AB573" s="769"/>
      <c r="AC573" s="769"/>
    </row>
    <row r="574" spans="1:68" ht="27" customHeight="1" x14ac:dyDescent="0.25">
      <c r="A574" s="54" t="s">
        <v>891</v>
      </c>
      <c r="B574" s="54" t="s">
        <v>892</v>
      </c>
      <c r="C574" s="31">
        <v>4301031252</v>
      </c>
      <c r="D574" s="777">
        <v>4680115883116</v>
      </c>
      <c r="E574" s="778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122</v>
      </c>
      <c r="N574" s="33"/>
      <c r="O574" s="32">
        <v>60</v>
      </c>
      <c r="P574" s="92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201</v>
      </c>
      <c r="Y574" s="774">
        <f t="shared" ref="Y574:Y582" si="109">IFERROR(IF(X574="",0,CEILING((X574/$H574),1)*$H574),"")</f>
        <v>205.92000000000002</v>
      </c>
      <c r="Z574" s="36">
        <f>IFERROR(IF(Y574=0,"",ROUNDUP(Y574/H574,0)*0.01196),"")</f>
        <v>0.46644000000000002</v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214.70454545454541</v>
      </c>
      <c r="BN574" s="64">
        <f t="shared" ref="BN574:BN582" si="111">IFERROR(Y574*I574/H574,"0")</f>
        <v>219.95999999999998</v>
      </c>
      <c r="BO574" s="64">
        <f t="shared" ref="BO574:BO582" si="112">IFERROR(1/J574*(X574/H574),"0")</f>
        <v>0.36604020979020974</v>
      </c>
      <c r="BP574" s="64">
        <f t="shared" ref="BP574:BP582" si="113">IFERROR(1/J574*(Y574/H574),"0")</f>
        <v>0.375</v>
      </c>
    </row>
    <row r="575" spans="1:68" ht="27" customHeight="1" x14ac:dyDescent="0.25">
      <c r="A575" s="54" t="s">
        <v>894</v>
      </c>
      <c r="B575" s="54" t="s">
        <v>895</v>
      </c>
      <c r="C575" s="31">
        <v>4301031248</v>
      </c>
      <c r="D575" s="777">
        <v>4680115883093</v>
      </c>
      <c r="E575" s="778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112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135</v>
      </c>
      <c r="Y575" s="774">
        <f t="shared" si="109"/>
        <v>137.28</v>
      </c>
      <c r="Z575" s="36">
        <f>IFERROR(IF(Y575=0,"",ROUNDUP(Y575/H575,0)*0.01196),"")</f>
        <v>0.31096000000000001</v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144.20454545454544</v>
      </c>
      <c r="BN575" s="64">
        <f t="shared" si="111"/>
        <v>146.63999999999999</v>
      </c>
      <c r="BO575" s="64">
        <f t="shared" si="112"/>
        <v>0.24584790209790208</v>
      </c>
      <c r="BP575" s="64">
        <f t="shared" si="113"/>
        <v>0.25</v>
      </c>
    </row>
    <row r="576" spans="1:68" ht="27" customHeight="1" x14ac:dyDescent="0.25">
      <c r="A576" s="54" t="s">
        <v>897</v>
      </c>
      <c r="B576" s="54" t="s">
        <v>898</v>
      </c>
      <c r="C576" s="31">
        <v>4301031250</v>
      </c>
      <c r="D576" s="777">
        <v>4680115883109</v>
      </c>
      <c r="E576" s="778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11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418</v>
      </c>
      <c r="Y576" s="774">
        <f t="shared" si="109"/>
        <v>422.40000000000003</v>
      </c>
      <c r="Z576" s="36">
        <f>IFERROR(IF(Y576=0,"",ROUNDUP(Y576/H576,0)*0.01196),"")</f>
        <v>0.95679999999999998</v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446.5</v>
      </c>
      <c r="BN576" s="64">
        <f t="shared" si="111"/>
        <v>451.20000000000005</v>
      </c>
      <c r="BO576" s="64">
        <f t="shared" si="112"/>
        <v>0.76121794871794868</v>
      </c>
      <c r="BP576" s="64">
        <f t="shared" si="113"/>
        <v>0.76923076923076927</v>
      </c>
    </row>
    <row r="577" spans="1:68" ht="27" hidden="1" customHeight="1" x14ac:dyDescent="0.25">
      <c r="A577" s="54" t="s">
        <v>900</v>
      </c>
      <c r="B577" s="54" t="s">
        <v>901</v>
      </c>
      <c r="C577" s="31">
        <v>4301031249</v>
      </c>
      <c r="D577" s="777">
        <v>4680115882072</v>
      </c>
      <c r="E577" s="778"/>
      <c r="F577" s="772">
        <v>0.6</v>
      </c>
      <c r="G577" s="32">
        <v>6</v>
      </c>
      <c r="H577" s="772">
        <v>3.6</v>
      </c>
      <c r="I577" s="772">
        <v>3.81</v>
      </c>
      <c r="J577" s="32">
        <v>132</v>
      </c>
      <c r="K577" s="32" t="s">
        <v>76</v>
      </c>
      <c r="L577" s="32"/>
      <c r="M577" s="33" t="s">
        <v>122</v>
      </c>
      <c r="N577" s="33"/>
      <c r="O577" s="32">
        <v>60</v>
      </c>
      <c r="P577" s="112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IFERROR(IF(Y577=0,"",ROUNDUP(Y577/H577,0)*0.00902),"")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900</v>
      </c>
      <c r="B578" s="54" t="s">
        <v>903</v>
      </c>
      <c r="C578" s="31">
        <v>4301031383</v>
      </c>
      <c r="D578" s="777">
        <v>4680115882072</v>
      </c>
      <c r="E578" s="778"/>
      <c r="F578" s="772">
        <v>0.6</v>
      </c>
      <c r="G578" s="32">
        <v>8</v>
      </c>
      <c r="H578" s="772">
        <v>4.8</v>
      </c>
      <c r="I578" s="772">
        <v>6.96</v>
      </c>
      <c r="J578" s="32">
        <v>120</v>
      </c>
      <c r="K578" s="32" t="s">
        <v>76</v>
      </c>
      <c r="L578" s="32"/>
      <c r="M578" s="33" t="s">
        <v>122</v>
      </c>
      <c r="N578" s="33"/>
      <c r="O578" s="32">
        <v>60</v>
      </c>
      <c r="P578" s="110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IFERROR(IF(Y578=0,"",ROUNDUP(Y578/H578,0)*0.00937),"")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hidden="1" customHeight="1" x14ac:dyDescent="0.25">
      <c r="A579" s="54" t="s">
        <v>904</v>
      </c>
      <c r="B579" s="54" t="s">
        <v>905</v>
      </c>
      <c r="C579" s="31">
        <v>4301031251</v>
      </c>
      <c r="D579" s="777">
        <v>4680115882102</v>
      </c>
      <c r="E579" s="778"/>
      <c r="F579" s="772">
        <v>0.6</v>
      </c>
      <c r="G579" s="32">
        <v>6</v>
      </c>
      <c r="H579" s="772">
        <v>3.6</v>
      </c>
      <c r="I579" s="772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20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IFERROR(IF(Y579=0,"",ROUNDUP(Y579/H579,0)*0.00902),"")</f>
        <v/>
      </c>
      <c r="AA579" s="56"/>
      <c r="AB579" s="57"/>
      <c r="AC579" s="677" t="s">
        <v>896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hidden="1" customHeight="1" x14ac:dyDescent="0.25">
      <c r="A580" s="54" t="s">
        <v>904</v>
      </c>
      <c r="B580" s="54" t="s">
        <v>906</v>
      </c>
      <c r="C580" s="31">
        <v>4301031385</v>
      </c>
      <c r="D580" s="777">
        <v>4680115882102</v>
      </c>
      <c r="E580" s="778"/>
      <c r="F580" s="772">
        <v>0.6</v>
      </c>
      <c r="G580" s="32">
        <v>8</v>
      </c>
      <c r="H580" s="772">
        <v>4.8</v>
      </c>
      <c r="I580" s="772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907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hidden="1" customHeight="1" x14ac:dyDescent="0.25">
      <c r="A581" s="54" t="s">
        <v>908</v>
      </c>
      <c r="B581" s="54" t="s">
        <v>909</v>
      </c>
      <c r="C581" s="31">
        <v>4301031253</v>
      </c>
      <c r="D581" s="777">
        <v>4680115882096</v>
      </c>
      <c r="E581" s="778"/>
      <c r="F581" s="772">
        <v>0.6</v>
      </c>
      <c r="G581" s="32">
        <v>6</v>
      </c>
      <c r="H581" s="772">
        <v>3.6</v>
      </c>
      <c r="I581" s="772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908</v>
      </c>
      <c r="B582" s="54" t="s">
        <v>910</v>
      </c>
      <c r="C582" s="31">
        <v>4301031384</v>
      </c>
      <c r="D582" s="777">
        <v>4680115882096</v>
      </c>
      <c r="E582" s="778"/>
      <c r="F582" s="772">
        <v>0.6</v>
      </c>
      <c r="G582" s="32">
        <v>8</v>
      </c>
      <c r="H582" s="772">
        <v>4.8</v>
      </c>
      <c r="I582" s="772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0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911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x14ac:dyDescent="0.2">
      <c r="A583" s="787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8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142.80303030303028</v>
      </c>
      <c r="Y583" s="775">
        <f>IFERROR(Y574/H574,"0")+IFERROR(Y575/H575,"0")+IFERROR(Y576/H576,"0")+IFERROR(Y577/H577,"0")+IFERROR(Y578/H578,"0")+IFERROR(Y579/H579,"0")+IFERROR(Y580/H580,"0")+IFERROR(Y581/H581,"0")+IFERROR(Y582/H582,"0")</f>
        <v>145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1.7342</v>
      </c>
      <c r="AA583" s="776"/>
      <c r="AB583" s="776"/>
      <c r="AC583" s="776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8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5">
        <f>IFERROR(SUM(X574:X582),"0")</f>
        <v>754</v>
      </c>
      <c r="Y584" s="775">
        <f>IFERROR(SUM(Y574:Y582),"0")</f>
        <v>765.60000000000014</v>
      </c>
      <c r="Z584" s="37"/>
      <c r="AA584" s="776"/>
      <c r="AB584" s="776"/>
      <c r="AC584" s="776"/>
    </row>
    <row r="585" spans="1:68" ht="14.25" hidden="1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9"/>
      <c r="AB585" s="769"/>
      <c r="AC585" s="769"/>
    </row>
    <row r="586" spans="1:68" ht="27" hidden="1" customHeight="1" x14ac:dyDescent="0.25">
      <c r="A586" s="54" t="s">
        <v>912</v>
      </c>
      <c r="B586" s="54" t="s">
        <v>913</v>
      </c>
      <c r="C586" s="31">
        <v>4301051230</v>
      </c>
      <c r="D586" s="777">
        <v>4607091383409</v>
      </c>
      <c r="E586" s="778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0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915</v>
      </c>
      <c r="B587" s="54" t="s">
        <v>916</v>
      </c>
      <c r="C587" s="31">
        <v>4301051231</v>
      </c>
      <c r="D587" s="777">
        <v>4607091383416</v>
      </c>
      <c r="E587" s="778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hidden="1" customHeight="1" x14ac:dyDescent="0.25">
      <c r="A588" s="54" t="s">
        <v>918</v>
      </c>
      <c r="B588" s="54" t="s">
        <v>919</v>
      </c>
      <c r="C588" s="31">
        <v>4301051058</v>
      </c>
      <c r="D588" s="777">
        <v>4680115883536</v>
      </c>
      <c r="E588" s="778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113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87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8"/>
      <c r="P589" s="782" t="s">
        <v>71</v>
      </c>
      <c r="Q589" s="783"/>
      <c r="R589" s="783"/>
      <c r="S589" s="783"/>
      <c r="T589" s="783"/>
      <c r="U589" s="783"/>
      <c r="V589" s="784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hidden="1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8"/>
      <c r="P590" s="782" t="s">
        <v>71</v>
      </c>
      <c r="Q590" s="783"/>
      <c r="R590" s="783"/>
      <c r="S590" s="783"/>
      <c r="T590" s="783"/>
      <c r="U590" s="783"/>
      <c r="V590" s="784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hidden="1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9"/>
      <c r="AB591" s="769"/>
      <c r="AC591" s="769"/>
    </row>
    <row r="592" spans="1:68" ht="27" hidden="1" customHeight="1" x14ac:dyDescent="0.25">
      <c r="A592" s="54" t="s">
        <v>921</v>
      </c>
      <c r="B592" s="54" t="s">
        <v>922</v>
      </c>
      <c r="C592" s="31">
        <v>4301060363</v>
      </c>
      <c r="D592" s="777">
        <v>4680115885035</v>
      </c>
      <c r="E592" s="778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924</v>
      </c>
      <c r="B593" s="54" t="s">
        <v>925</v>
      </c>
      <c r="C593" s="31">
        <v>4301060436</v>
      </c>
      <c r="D593" s="777">
        <v>4680115885936</v>
      </c>
      <c r="E593" s="778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944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87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8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hidden="1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8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hidden="1" customHeight="1" x14ac:dyDescent="0.2">
      <c r="A596" s="843" t="s">
        <v>927</v>
      </c>
      <c r="B596" s="844"/>
      <c r="C596" s="844"/>
      <c r="D596" s="844"/>
      <c r="E596" s="844"/>
      <c r="F596" s="844"/>
      <c r="G596" s="844"/>
      <c r="H596" s="844"/>
      <c r="I596" s="844"/>
      <c r="J596" s="844"/>
      <c r="K596" s="844"/>
      <c r="L596" s="844"/>
      <c r="M596" s="844"/>
      <c r="N596" s="844"/>
      <c r="O596" s="844"/>
      <c r="P596" s="844"/>
      <c r="Q596" s="844"/>
      <c r="R596" s="844"/>
      <c r="S596" s="844"/>
      <c r="T596" s="844"/>
      <c r="U596" s="844"/>
      <c r="V596" s="844"/>
      <c r="W596" s="844"/>
      <c r="X596" s="844"/>
      <c r="Y596" s="844"/>
      <c r="Z596" s="844"/>
      <c r="AA596" s="48"/>
      <c r="AB596" s="48"/>
      <c r="AC596" s="48"/>
    </row>
    <row r="597" spans="1:68" ht="16.5" hidden="1" customHeight="1" x14ac:dyDescent="0.25">
      <c r="A597" s="801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hidden="1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9"/>
      <c r="AB598" s="769"/>
      <c r="AC598" s="769"/>
    </row>
    <row r="599" spans="1:68" ht="27" hidden="1" customHeight="1" x14ac:dyDescent="0.25">
      <c r="A599" s="54" t="s">
        <v>928</v>
      </c>
      <c r="B599" s="54" t="s">
        <v>929</v>
      </c>
      <c r="C599" s="31">
        <v>4301011763</v>
      </c>
      <c r="D599" s="777">
        <v>4640242181011</v>
      </c>
      <c r="E599" s="778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77</v>
      </c>
      <c r="N599" s="33"/>
      <c r="O599" s="32">
        <v>55</v>
      </c>
      <c r="P599" s="1192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hidden="1" customHeight="1" x14ac:dyDescent="0.25">
      <c r="A600" s="54" t="s">
        <v>932</v>
      </c>
      <c r="B600" s="54" t="s">
        <v>933</v>
      </c>
      <c r="C600" s="31">
        <v>4301011585</v>
      </c>
      <c r="D600" s="777">
        <v>4640242180441</v>
      </c>
      <c r="E600" s="778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122</v>
      </c>
      <c r="N600" s="33"/>
      <c r="O600" s="32">
        <v>50</v>
      </c>
      <c r="P600" s="793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hidden="1" customHeight="1" x14ac:dyDescent="0.25">
      <c r="A601" s="54" t="s">
        <v>936</v>
      </c>
      <c r="B601" s="54" t="s">
        <v>937</v>
      </c>
      <c r="C601" s="31">
        <v>4301011584</v>
      </c>
      <c r="D601" s="777">
        <v>4640242180564</v>
      </c>
      <c r="E601" s="778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122</v>
      </c>
      <c r="N601" s="33"/>
      <c r="O601" s="32">
        <v>50</v>
      </c>
      <c r="P601" s="1161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0</v>
      </c>
      <c r="Y601" s="774">
        <f t="shared" si="114"/>
        <v>0</v>
      </c>
      <c r="Z601" s="36" t="str">
        <f>IFERROR(IF(Y601=0,"",ROUNDUP(Y601/H601,0)*0.02175),"")</f>
        <v/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0</v>
      </c>
      <c r="BN601" s="64">
        <f t="shared" si="116"/>
        <v>0</v>
      </c>
      <c r="BO601" s="64">
        <f t="shared" si="117"/>
        <v>0</v>
      </c>
      <c r="BP601" s="64">
        <f t="shared" si="118"/>
        <v>0</v>
      </c>
    </row>
    <row r="602" spans="1:68" ht="27" hidden="1" customHeight="1" x14ac:dyDescent="0.25">
      <c r="A602" s="54" t="s">
        <v>940</v>
      </c>
      <c r="B602" s="54" t="s">
        <v>941</v>
      </c>
      <c r="C602" s="31">
        <v>4301011762</v>
      </c>
      <c r="D602" s="777">
        <v>4640242180922</v>
      </c>
      <c r="E602" s="778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122</v>
      </c>
      <c r="N602" s="33"/>
      <c r="O602" s="32">
        <v>55</v>
      </c>
      <c r="P602" s="1024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hidden="1" customHeight="1" x14ac:dyDescent="0.25">
      <c r="A603" s="54" t="s">
        <v>944</v>
      </c>
      <c r="B603" s="54" t="s">
        <v>945</v>
      </c>
      <c r="C603" s="31">
        <v>4301011764</v>
      </c>
      <c r="D603" s="777">
        <v>4640242181189</v>
      </c>
      <c r="E603" s="778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77</v>
      </c>
      <c r="N603" s="33"/>
      <c r="O603" s="32">
        <v>55</v>
      </c>
      <c r="P603" s="1163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hidden="1" customHeight="1" x14ac:dyDescent="0.25">
      <c r="A604" s="54" t="s">
        <v>947</v>
      </c>
      <c r="B604" s="54" t="s">
        <v>948</v>
      </c>
      <c r="C604" s="31">
        <v>4301011551</v>
      </c>
      <c r="D604" s="777">
        <v>4640242180038</v>
      </c>
      <c r="E604" s="778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122</v>
      </c>
      <c r="N604" s="33"/>
      <c r="O604" s="32">
        <v>50</v>
      </c>
      <c r="P604" s="1032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4301011765</v>
      </c>
      <c r="D605" s="777">
        <v>4640242181172</v>
      </c>
      <c r="E605" s="778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122</v>
      </c>
      <c r="N605" s="33"/>
      <c r="O605" s="32">
        <v>55</v>
      </c>
      <c r="P605" s="1075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idden="1" x14ac:dyDescent="0.2">
      <c r="A606" s="787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8"/>
      <c r="P606" s="782" t="s">
        <v>71</v>
      </c>
      <c r="Q606" s="783"/>
      <c r="R606" s="783"/>
      <c r="S606" s="783"/>
      <c r="T606" s="783"/>
      <c r="U606" s="783"/>
      <c r="V606" s="784"/>
      <c r="W606" s="37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hidden="1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8"/>
      <c r="P607" s="782" t="s">
        <v>71</v>
      </c>
      <c r="Q607" s="783"/>
      <c r="R607" s="783"/>
      <c r="S607" s="783"/>
      <c r="T607" s="783"/>
      <c r="U607" s="783"/>
      <c r="V607" s="784"/>
      <c r="W607" s="37" t="s">
        <v>69</v>
      </c>
      <c r="X607" s="775">
        <f>IFERROR(SUM(X599:X605),"0")</f>
        <v>0</v>
      </c>
      <c r="Y607" s="775">
        <f>IFERROR(SUM(Y599:Y605),"0")</f>
        <v>0</v>
      </c>
      <c r="Z607" s="37"/>
      <c r="AA607" s="776"/>
      <c r="AB607" s="776"/>
      <c r="AC607" s="776"/>
    </row>
    <row r="608" spans="1:68" ht="14.25" hidden="1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9"/>
      <c r="AB608" s="769"/>
      <c r="AC608" s="769"/>
    </row>
    <row r="609" spans="1:68" ht="16.5" hidden="1" customHeight="1" x14ac:dyDescent="0.25">
      <c r="A609" s="54" t="s">
        <v>953</v>
      </c>
      <c r="B609" s="54" t="s">
        <v>954</v>
      </c>
      <c r="C609" s="31">
        <v>4301020269</v>
      </c>
      <c r="D609" s="777">
        <v>4640242180519</v>
      </c>
      <c r="E609" s="778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77</v>
      </c>
      <c r="N609" s="33"/>
      <c r="O609" s="32">
        <v>50</v>
      </c>
      <c r="P609" s="1005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957</v>
      </c>
      <c r="B610" s="54" t="s">
        <v>958</v>
      </c>
      <c r="C610" s="31">
        <v>4301020260</v>
      </c>
      <c r="D610" s="777">
        <v>4640242180526</v>
      </c>
      <c r="E610" s="778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122</v>
      </c>
      <c r="N610" s="33"/>
      <c r="O610" s="32">
        <v>50</v>
      </c>
      <c r="P610" s="911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960</v>
      </c>
      <c r="B611" s="54" t="s">
        <v>961</v>
      </c>
      <c r="C611" s="31">
        <v>4301020309</v>
      </c>
      <c r="D611" s="777">
        <v>4640242180090</v>
      </c>
      <c r="E611" s="778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122</v>
      </c>
      <c r="N611" s="33"/>
      <c r="O611" s="32">
        <v>50</v>
      </c>
      <c r="P611" s="1015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964</v>
      </c>
      <c r="B612" s="54" t="s">
        <v>965</v>
      </c>
      <c r="C612" s="31">
        <v>4301020295</v>
      </c>
      <c r="D612" s="777">
        <v>4640242181363</v>
      </c>
      <c r="E612" s="778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122</v>
      </c>
      <c r="N612" s="33"/>
      <c r="O612" s="32">
        <v>50</v>
      </c>
      <c r="P612" s="1028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787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8"/>
      <c r="P613" s="782" t="s">
        <v>71</v>
      </c>
      <c r="Q613" s="783"/>
      <c r="R613" s="783"/>
      <c r="S613" s="783"/>
      <c r="T613" s="783"/>
      <c r="U613" s="783"/>
      <c r="V613" s="784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hidden="1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8"/>
      <c r="P614" s="782" t="s">
        <v>71</v>
      </c>
      <c r="Q614" s="783"/>
      <c r="R614" s="783"/>
      <c r="S614" s="783"/>
      <c r="T614" s="783"/>
      <c r="U614" s="783"/>
      <c r="V614" s="784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hidden="1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9"/>
      <c r="AB615" s="769"/>
      <c r="AC615" s="769"/>
    </row>
    <row r="616" spans="1:68" ht="27" hidden="1" customHeight="1" x14ac:dyDescent="0.25">
      <c r="A616" s="54" t="s">
        <v>967</v>
      </c>
      <c r="B616" s="54" t="s">
        <v>968</v>
      </c>
      <c r="C616" s="31">
        <v>4301031280</v>
      </c>
      <c r="D616" s="777">
        <v>4640242180816</v>
      </c>
      <c r="E616" s="778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3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hidden="1" customHeight="1" x14ac:dyDescent="0.25">
      <c r="A617" s="54" t="s">
        <v>971</v>
      </c>
      <c r="B617" s="54" t="s">
        <v>972</v>
      </c>
      <c r="C617" s="31">
        <v>4301031244</v>
      </c>
      <c r="D617" s="777">
        <v>4640242180595</v>
      </c>
      <c r="E617" s="778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987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0</v>
      </c>
      <c r="Y617" s="774">
        <f t="shared" si="119"/>
        <v>0</v>
      </c>
      <c r="Z617" s="36" t="str">
        <f>IFERROR(IF(Y617=0,"",ROUNDUP(Y617/H617,0)*0.00753),"")</f>
        <v/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0</v>
      </c>
      <c r="BN617" s="64">
        <f t="shared" si="121"/>
        <v>0</v>
      </c>
      <c r="BO617" s="64">
        <f t="shared" si="122"/>
        <v>0</v>
      </c>
      <c r="BP617" s="64">
        <f t="shared" si="123"/>
        <v>0</v>
      </c>
    </row>
    <row r="618" spans="1:68" ht="27" hidden="1" customHeight="1" x14ac:dyDescent="0.25">
      <c r="A618" s="54" t="s">
        <v>975</v>
      </c>
      <c r="B618" s="54" t="s">
        <v>976</v>
      </c>
      <c r="C618" s="31">
        <v>4301031289</v>
      </c>
      <c r="D618" s="777">
        <v>4640242181615</v>
      </c>
      <c r="E618" s="778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4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hidden="1" customHeight="1" x14ac:dyDescent="0.25">
      <c r="A619" s="54" t="s">
        <v>979</v>
      </c>
      <c r="B619" s="54" t="s">
        <v>980</v>
      </c>
      <c r="C619" s="31">
        <v>4301031285</v>
      </c>
      <c r="D619" s="777">
        <v>4640242181639</v>
      </c>
      <c r="E619" s="778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22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hidden="1" customHeight="1" x14ac:dyDescent="0.25">
      <c r="A620" s="54" t="s">
        <v>983</v>
      </c>
      <c r="B620" s="54" t="s">
        <v>984</v>
      </c>
      <c r="C620" s="31">
        <v>4301031287</v>
      </c>
      <c r="D620" s="777">
        <v>4640242181622</v>
      </c>
      <c r="E620" s="778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83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hidden="1" customHeight="1" x14ac:dyDescent="0.25">
      <c r="A621" s="54" t="s">
        <v>987</v>
      </c>
      <c r="B621" s="54" t="s">
        <v>988</v>
      </c>
      <c r="C621" s="31">
        <v>4301031203</v>
      </c>
      <c r="D621" s="777">
        <v>4640242180908</v>
      </c>
      <c r="E621" s="778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28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990</v>
      </c>
      <c r="B622" s="54" t="s">
        <v>991</v>
      </c>
      <c r="C622" s="31">
        <v>4301031200</v>
      </c>
      <c r="D622" s="777">
        <v>4640242180489</v>
      </c>
      <c r="E622" s="778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03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idden="1" x14ac:dyDescent="0.2">
      <c r="A623" s="787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8"/>
      <c r="P623" s="782" t="s">
        <v>71</v>
      </c>
      <c r="Q623" s="783"/>
      <c r="R623" s="783"/>
      <c r="S623" s="783"/>
      <c r="T623" s="783"/>
      <c r="U623" s="783"/>
      <c r="V623" s="784"/>
      <c r="W623" s="37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hidden="1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8"/>
      <c r="P624" s="782" t="s">
        <v>71</v>
      </c>
      <c r="Q624" s="783"/>
      <c r="R624" s="783"/>
      <c r="S624" s="783"/>
      <c r="T624" s="783"/>
      <c r="U624" s="783"/>
      <c r="V624" s="784"/>
      <c r="W624" s="37" t="s">
        <v>69</v>
      </c>
      <c r="X624" s="775">
        <f>IFERROR(SUM(X616:X622),"0")</f>
        <v>0</v>
      </c>
      <c r="Y624" s="775">
        <f>IFERROR(SUM(Y616:Y622),"0")</f>
        <v>0</v>
      </c>
      <c r="Z624" s="37"/>
      <c r="AA624" s="776"/>
      <c r="AB624" s="776"/>
      <c r="AC624" s="776"/>
    </row>
    <row r="625" spans="1:68" ht="14.25" hidden="1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9"/>
      <c r="AB625" s="769"/>
      <c r="AC625" s="769"/>
    </row>
    <row r="626" spans="1:68" ht="27" hidden="1" customHeight="1" x14ac:dyDescent="0.25">
      <c r="A626" s="54" t="s">
        <v>993</v>
      </c>
      <c r="B626" s="54" t="s">
        <v>994</v>
      </c>
      <c r="C626" s="31">
        <v>4301051746</v>
      </c>
      <c r="D626" s="777">
        <v>4640242180533</v>
      </c>
      <c r="E626" s="778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77</v>
      </c>
      <c r="N626" s="33"/>
      <c r="O626" s="32">
        <v>40</v>
      </c>
      <c r="P626" s="808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0</v>
      </c>
      <c r="Y626" s="774">
        <f t="shared" ref="Y626:Y633" si="124"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0</v>
      </c>
      <c r="BN626" s="64">
        <f t="shared" ref="BN626:BN633" si="126">IFERROR(Y626*I626/H626,"0")</f>
        <v>0</v>
      </c>
      <c r="BO626" s="64">
        <f t="shared" ref="BO626:BO633" si="127">IFERROR(1/J626*(X626/H626),"0")</f>
        <v>0</v>
      </c>
      <c r="BP626" s="64">
        <f t="shared" ref="BP626:BP633" si="128">IFERROR(1/J626*(Y626/H626),"0")</f>
        <v>0</v>
      </c>
    </row>
    <row r="627" spans="1:68" ht="27" hidden="1" customHeight="1" x14ac:dyDescent="0.25">
      <c r="A627" s="54" t="s">
        <v>993</v>
      </c>
      <c r="B627" s="54" t="s">
        <v>997</v>
      </c>
      <c r="C627" s="31">
        <v>4301051887</v>
      </c>
      <c r="D627" s="777">
        <v>4640242180533</v>
      </c>
      <c r="E627" s="778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77</v>
      </c>
      <c r="N627" s="33"/>
      <c r="O627" s="32">
        <v>45</v>
      </c>
      <c r="P627" s="990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hidden="1" customHeight="1" x14ac:dyDescent="0.25">
      <c r="A628" s="54" t="s">
        <v>999</v>
      </c>
      <c r="B628" s="54" t="s">
        <v>1000</v>
      </c>
      <c r="C628" s="31">
        <v>4301051510</v>
      </c>
      <c r="D628" s="777">
        <v>4640242180540</v>
      </c>
      <c r="E628" s="778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68</v>
      </c>
      <c r="N628" s="33"/>
      <c r="O628" s="32">
        <v>30</v>
      </c>
      <c r="P628" s="819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4301051933</v>
      </c>
      <c r="D629" s="777">
        <v>4640242180540</v>
      </c>
      <c r="E629" s="778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77</v>
      </c>
      <c r="N629" s="33"/>
      <c r="O629" s="32">
        <v>45</v>
      </c>
      <c r="P629" s="1037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4301051390</v>
      </c>
      <c r="D630" s="777">
        <v>4640242181233</v>
      </c>
      <c r="E630" s="778"/>
      <c r="F630" s="772">
        <v>0.3</v>
      </c>
      <c r="G630" s="32">
        <v>6</v>
      </c>
      <c r="H630" s="772">
        <v>1.8</v>
      </c>
      <c r="I630" s="772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01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IFERROR(IF(Y630=0,"",ROUNDUP(Y630/H630,0)*0.00502),"")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hidden="1" customHeight="1" x14ac:dyDescent="0.25">
      <c r="A631" s="54" t="s">
        <v>1005</v>
      </c>
      <c r="B631" s="54" t="s">
        <v>1008</v>
      </c>
      <c r="C631" s="31">
        <v>4301051920</v>
      </c>
      <c r="D631" s="777">
        <v>4640242181233</v>
      </c>
      <c r="E631" s="778"/>
      <c r="F631" s="772">
        <v>0.3</v>
      </c>
      <c r="G631" s="32">
        <v>6</v>
      </c>
      <c r="H631" s="772">
        <v>1.8</v>
      </c>
      <c r="I631" s="772">
        <v>2.0640000000000001</v>
      </c>
      <c r="J631" s="32">
        <v>182</v>
      </c>
      <c r="K631" s="32" t="s">
        <v>186</v>
      </c>
      <c r="L631" s="32"/>
      <c r="M631" s="33" t="s">
        <v>170</v>
      </c>
      <c r="N631" s="33"/>
      <c r="O631" s="32">
        <v>45</v>
      </c>
      <c r="P631" s="1089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IFERROR(IF(Y631=0,"",ROUNDUP(Y631/H631,0)*0.00651),"")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1010</v>
      </c>
      <c r="B632" s="54" t="s">
        <v>1011</v>
      </c>
      <c r="C632" s="31">
        <v>4301051448</v>
      </c>
      <c r="D632" s="777">
        <v>4640242181226</v>
      </c>
      <c r="E632" s="778"/>
      <c r="F632" s="772">
        <v>0.3</v>
      </c>
      <c r="G632" s="32">
        <v>6</v>
      </c>
      <c r="H632" s="772">
        <v>1.8</v>
      </c>
      <c r="I632" s="772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42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1010</v>
      </c>
      <c r="B633" s="54" t="s">
        <v>1013</v>
      </c>
      <c r="C633" s="31">
        <v>4301051921</v>
      </c>
      <c r="D633" s="777">
        <v>4640242181226</v>
      </c>
      <c r="E633" s="778"/>
      <c r="F633" s="772">
        <v>0.3</v>
      </c>
      <c r="G633" s="32">
        <v>6</v>
      </c>
      <c r="H633" s="772">
        <v>1.8</v>
      </c>
      <c r="I633" s="772">
        <v>2.052</v>
      </c>
      <c r="J633" s="32">
        <v>182</v>
      </c>
      <c r="K633" s="32" t="s">
        <v>186</v>
      </c>
      <c r="L633" s="32"/>
      <c r="M633" s="33" t="s">
        <v>170</v>
      </c>
      <c r="N633" s="33"/>
      <c r="O633" s="32">
        <v>45</v>
      </c>
      <c r="P633" s="1049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idden="1" x14ac:dyDescent="0.2">
      <c r="A634" s="787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8"/>
      <c r="P634" s="782" t="s">
        <v>71</v>
      </c>
      <c r="Q634" s="783"/>
      <c r="R634" s="783"/>
      <c r="S634" s="783"/>
      <c r="T634" s="783"/>
      <c r="U634" s="783"/>
      <c r="V634" s="784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0</v>
      </c>
      <c r="Y634" s="775">
        <f>IFERROR(Y626/H626,"0")+IFERROR(Y627/H627,"0")+IFERROR(Y628/H628,"0")+IFERROR(Y629/H629,"0")+IFERROR(Y630/H630,"0")+IFERROR(Y631/H631,"0")+IFERROR(Y632/H632,"0")+IFERROR(Y633/H633,"0")</f>
        <v>0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776"/>
      <c r="AB634" s="776"/>
      <c r="AC634" s="776"/>
    </row>
    <row r="635" spans="1:68" hidden="1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8"/>
      <c r="P635" s="782" t="s">
        <v>71</v>
      </c>
      <c r="Q635" s="783"/>
      <c r="R635" s="783"/>
      <c r="S635" s="783"/>
      <c r="T635" s="783"/>
      <c r="U635" s="783"/>
      <c r="V635" s="784"/>
      <c r="W635" s="37" t="s">
        <v>69</v>
      </c>
      <c r="X635" s="775">
        <f>IFERROR(SUM(X626:X633),"0")</f>
        <v>0</v>
      </c>
      <c r="Y635" s="775">
        <f>IFERROR(SUM(Y626:Y633),"0")</f>
        <v>0</v>
      </c>
      <c r="Z635" s="37"/>
      <c r="AA635" s="776"/>
      <c r="AB635" s="776"/>
      <c r="AC635" s="776"/>
    </row>
    <row r="636" spans="1:68" ht="14.25" hidden="1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9"/>
      <c r="AB636" s="769"/>
      <c r="AC636" s="769"/>
    </row>
    <row r="637" spans="1:68" ht="27" hidden="1" customHeight="1" x14ac:dyDescent="0.25">
      <c r="A637" s="54" t="s">
        <v>1015</v>
      </c>
      <c r="B637" s="54" t="s">
        <v>1016</v>
      </c>
      <c r="C637" s="31">
        <v>4301060408</v>
      </c>
      <c r="D637" s="777">
        <v>4640242180120</v>
      </c>
      <c r="E637" s="778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879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1015</v>
      </c>
      <c r="B638" s="54" t="s">
        <v>1019</v>
      </c>
      <c r="C638" s="31">
        <v>4301060354</v>
      </c>
      <c r="D638" s="777">
        <v>4640242180120</v>
      </c>
      <c r="E638" s="778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882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1021</v>
      </c>
      <c r="B639" s="54" t="s">
        <v>1022</v>
      </c>
      <c r="C639" s="31">
        <v>4301060407</v>
      </c>
      <c r="D639" s="777">
        <v>4640242180137</v>
      </c>
      <c r="E639" s="778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1107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4301060355</v>
      </c>
      <c r="D640" s="777">
        <v>4640242180137</v>
      </c>
      <c r="E640" s="778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927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idden="1" x14ac:dyDescent="0.2">
      <c r="A641" s="787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8"/>
      <c r="P641" s="782" t="s">
        <v>71</v>
      </c>
      <c r="Q641" s="783"/>
      <c r="R641" s="783"/>
      <c r="S641" s="783"/>
      <c r="T641" s="783"/>
      <c r="U641" s="783"/>
      <c r="V641" s="784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hidden="1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8"/>
      <c r="P642" s="782" t="s">
        <v>71</v>
      </c>
      <c r="Q642" s="783"/>
      <c r="R642" s="783"/>
      <c r="S642" s="783"/>
      <c r="T642" s="783"/>
      <c r="U642" s="783"/>
      <c r="V642" s="784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hidden="1" customHeight="1" x14ac:dyDescent="0.25">
      <c r="A643" s="801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hidden="1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9"/>
      <c r="AB644" s="769"/>
      <c r="AC644" s="769"/>
    </row>
    <row r="645" spans="1:68" ht="27" hidden="1" customHeight="1" x14ac:dyDescent="0.25">
      <c r="A645" s="54" t="s">
        <v>1028</v>
      </c>
      <c r="B645" s="54" t="s">
        <v>1029</v>
      </c>
      <c r="C645" s="31">
        <v>4301011951</v>
      </c>
      <c r="D645" s="777">
        <v>4640242180045</v>
      </c>
      <c r="E645" s="778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122</v>
      </c>
      <c r="N645" s="33"/>
      <c r="O645" s="32">
        <v>55</v>
      </c>
      <c r="P645" s="881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1032</v>
      </c>
      <c r="B646" s="54" t="s">
        <v>1033</v>
      </c>
      <c r="C646" s="31">
        <v>4301011950</v>
      </c>
      <c r="D646" s="777">
        <v>4640242180601</v>
      </c>
      <c r="E646" s="778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122</v>
      </c>
      <c r="N646" s="33"/>
      <c r="O646" s="32">
        <v>55</v>
      </c>
      <c r="P646" s="1112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7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8"/>
      <c r="P647" s="782" t="s">
        <v>71</v>
      </c>
      <c r="Q647" s="783"/>
      <c r="R647" s="783"/>
      <c r="S647" s="783"/>
      <c r="T647" s="783"/>
      <c r="U647" s="783"/>
      <c r="V647" s="784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hidden="1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8"/>
      <c r="P648" s="782" t="s">
        <v>71</v>
      </c>
      <c r="Q648" s="783"/>
      <c r="R648" s="783"/>
      <c r="S648" s="783"/>
      <c r="T648" s="783"/>
      <c r="U648" s="783"/>
      <c r="V648" s="784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hidden="1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9"/>
      <c r="AB649" s="769"/>
      <c r="AC649" s="769"/>
    </row>
    <row r="650" spans="1:68" ht="27" hidden="1" customHeight="1" x14ac:dyDescent="0.25">
      <c r="A650" s="54" t="s">
        <v>1036</v>
      </c>
      <c r="B650" s="54" t="s">
        <v>1037</v>
      </c>
      <c r="C650" s="31">
        <v>4301020314</v>
      </c>
      <c r="D650" s="777">
        <v>4640242180090</v>
      </c>
      <c r="E650" s="778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122</v>
      </c>
      <c r="N650" s="33"/>
      <c r="O650" s="32">
        <v>50</v>
      </c>
      <c r="P650" s="1202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87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8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hidden="1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8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hidden="1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9"/>
      <c r="AB653" s="769"/>
      <c r="AC653" s="769"/>
    </row>
    <row r="654" spans="1:68" ht="27" hidden="1" customHeight="1" x14ac:dyDescent="0.25">
      <c r="A654" s="54" t="s">
        <v>1040</v>
      </c>
      <c r="B654" s="54" t="s">
        <v>1041</v>
      </c>
      <c r="C654" s="31">
        <v>4301031321</v>
      </c>
      <c r="D654" s="777">
        <v>4640242180076</v>
      </c>
      <c r="E654" s="778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1149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87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8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hidden="1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8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hidden="1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9"/>
      <c r="AB657" s="769"/>
      <c r="AC657" s="769"/>
    </row>
    <row r="658" spans="1:68" ht="27" hidden="1" customHeight="1" x14ac:dyDescent="0.25">
      <c r="A658" s="54" t="s">
        <v>1044</v>
      </c>
      <c r="B658" s="54" t="s">
        <v>1045</v>
      </c>
      <c r="C658" s="31">
        <v>4301051780</v>
      </c>
      <c r="D658" s="777">
        <v>4640242180106</v>
      </c>
      <c r="E658" s="778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952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87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8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hidden="1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8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07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69"/>
      <c r="P661" s="810" t="s">
        <v>1048</v>
      </c>
      <c r="Q661" s="811"/>
      <c r="R661" s="811"/>
      <c r="S661" s="811"/>
      <c r="T661" s="811"/>
      <c r="U661" s="811"/>
      <c r="V661" s="812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14911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15060.63</v>
      </c>
      <c r="Z661" s="37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69"/>
      <c r="P662" s="810" t="s">
        <v>1049</v>
      </c>
      <c r="Q662" s="811"/>
      <c r="R662" s="811"/>
      <c r="S662" s="811"/>
      <c r="T662" s="811"/>
      <c r="U662" s="811"/>
      <c r="V662" s="812"/>
      <c r="W662" s="37" t="s">
        <v>69</v>
      </c>
      <c r="X662" s="775">
        <f>IFERROR(SUM(BM22:BM658),"0")</f>
        <v>15781.547978530725</v>
      </c>
      <c r="Y662" s="775">
        <f>IFERROR(SUM(BN22:BN658),"0")</f>
        <v>15939.691999999995</v>
      </c>
      <c r="Z662" s="37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69"/>
      <c r="P663" s="810" t="s">
        <v>1050</v>
      </c>
      <c r="Q663" s="811"/>
      <c r="R663" s="811"/>
      <c r="S663" s="811"/>
      <c r="T663" s="811"/>
      <c r="U663" s="811"/>
      <c r="V663" s="812"/>
      <c r="W663" s="37" t="s">
        <v>1051</v>
      </c>
      <c r="X663" s="38">
        <f>ROUNDUP(SUM(BO22:BO658),0)</f>
        <v>28</v>
      </c>
      <c r="Y663" s="38">
        <f>ROUNDUP(SUM(BP22:BP658),0)</f>
        <v>28</v>
      </c>
      <c r="Z663" s="37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69"/>
      <c r="P664" s="810" t="s">
        <v>1052</v>
      </c>
      <c r="Q664" s="811"/>
      <c r="R664" s="811"/>
      <c r="S664" s="811"/>
      <c r="T664" s="811"/>
      <c r="U664" s="811"/>
      <c r="V664" s="812"/>
      <c r="W664" s="37" t="s">
        <v>69</v>
      </c>
      <c r="X664" s="775">
        <f>GrossWeightTotal+PalletQtyTotal*25</f>
        <v>16481.547978530725</v>
      </c>
      <c r="Y664" s="775">
        <f>GrossWeightTotalR+PalletQtyTotalR*25</f>
        <v>16639.691999999995</v>
      </c>
      <c r="Z664" s="37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69"/>
      <c r="P665" s="810" t="s">
        <v>1053</v>
      </c>
      <c r="Q665" s="811"/>
      <c r="R665" s="811"/>
      <c r="S665" s="811"/>
      <c r="T665" s="811"/>
      <c r="U665" s="811"/>
      <c r="V665" s="812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2489.4503671881967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2512</v>
      </c>
      <c r="Z665" s="37"/>
      <c r="AA665" s="776"/>
      <c r="AB665" s="776"/>
      <c r="AC665" s="776"/>
    </row>
    <row r="666" spans="1:68" ht="14.25" hidden="1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69"/>
      <c r="P666" s="810" t="s">
        <v>1054</v>
      </c>
      <c r="Q666" s="811"/>
      <c r="R666" s="811"/>
      <c r="S666" s="811"/>
      <c r="T666" s="811"/>
      <c r="U666" s="811"/>
      <c r="V666" s="812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32.503509999999999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70" t="s">
        <v>63</v>
      </c>
      <c r="C668" s="798" t="s">
        <v>116</v>
      </c>
      <c r="D668" s="883"/>
      <c r="E668" s="883"/>
      <c r="F668" s="883"/>
      <c r="G668" s="883"/>
      <c r="H668" s="809"/>
      <c r="I668" s="798" t="s">
        <v>329</v>
      </c>
      <c r="J668" s="883"/>
      <c r="K668" s="883"/>
      <c r="L668" s="883"/>
      <c r="M668" s="883"/>
      <c r="N668" s="883"/>
      <c r="O668" s="883"/>
      <c r="P668" s="883"/>
      <c r="Q668" s="883"/>
      <c r="R668" s="883"/>
      <c r="S668" s="883"/>
      <c r="T668" s="883"/>
      <c r="U668" s="883"/>
      <c r="V668" s="809"/>
      <c r="W668" s="798" t="s">
        <v>660</v>
      </c>
      <c r="X668" s="809"/>
      <c r="Y668" s="798" t="s">
        <v>749</v>
      </c>
      <c r="Z668" s="883"/>
      <c r="AA668" s="883"/>
      <c r="AB668" s="809"/>
      <c r="AC668" s="770" t="s">
        <v>859</v>
      </c>
      <c r="AD668" s="798" t="s">
        <v>927</v>
      </c>
      <c r="AE668" s="809"/>
      <c r="AF668" s="771"/>
    </row>
    <row r="669" spans="1:68" ht="14.25" customHeight="1" thickTop="1" x14ac:dyDescent="0.2">
      <c r="A669" s="849" t="s">
        <v>1057</v>
      </c>
      <c r="B669" s="798" t="s">
        <v>63</v>
      </c>
      <c r="C669" s="798" t="s">
        <v>117</v>
      </c>
      <c r="D669" s="798" t="s">
        <v>143</v>
      </c>
      <c r="E669" s="798" t="s">
        <v>225</v>
      </c>
      <c r="F669" s="798" t="s">
        <v>249</v>
      </c>
      <c r="G669" s="798" t="s">
        <v>295</v>
      </c>
      <c r="H669" s="798" t="s">
        <v>116</v>
      </c>
      <c r="I669" s="798" t="s">
        <v>330</v>
      </c>
      <c r="J669" s="798" t="s">
        <v>354</v>
      </c>
      <c r="K669" s="798" t="s">
        <v>429</v>
      </c>
      <c r="L669" s="798" t="s">
        <v>450</v>
      </c>
      <c r="M669" s="798" t="s">
        <v>474</v>
      </c>
      <c r="N669" s="771"/>
      <c r="O669" s="798" t="s">
        <v>501</v>
      </c>
      <c r="P669" s="798" t="s">
        <v>504</v>
      </c>
      <c r="Q669" s="798" t="s">
        <v>513</v>
      </c>
      <c r="R669" s="798" t="s">
        <v>529</v>
      </c>
      <c r="S669" s="798" t="s">
        <v>539</v>
      </c>
      <c r="T669" s="798" t="s">
        <v>552</v>
      </c>
      <c r="U669" s="798" t="s">
        <v>563</v>
      </c>
      <c r="V669" s="798" t="s">
        <v>647</v>
      </c>
      <c r="W669" s="798" t="s">
        <v>661</v>
      </c>
      <c r="X669" s="798" t="s">
        <v>705</v>
      </c>
      <c r="Y669" s="798" t="s">
        <v>750</v>
      </c>
      <c r="Z669" s="798" t="s">
        <v>817</v>
      </c>
      <c r="AA669" s="798" t="s">
        <v>843</v>
      </c>
      <c r="AB669" s="798" t="s">
        <v>855</v>
      </c>
      <c r="AC669" s="798" t="s">
        <v>859</v>
      </c>
      <c r="AD669" s="798" t="s">
        <v>927</v>
      </c>
      <c r="AE669" s="798" t="s">
        <v>1027</v>
      </c>
      <c r="AF669" s="771"/>
    </row>
    <row r="670" spans="1:68" ht="13.5" customHeight="1" thickBot="1" x14ac:dyDescent="0.25">
      <c r="A670" s="850"/>
      <c r="B670" s="799"/>
      <c r="C670" s="799"/>
      <c r="D670" s="799"/>
      <c r="E670" s="799"/>
      <c r="F670" s="799"/>
      <c r="G670" s="799"/>
      <c r="H670" s="799"/>
      <c r="I670" s="799"/>
      <c r="J670" s="799"/>
      <c r="K670" s="799"/>
      <c r="L670" s="799"/>
      <c r="M670" s="799"/>
      <c r="N670" s="771"/>
      <c r="O670" s="799"/>
      <c r="P670" s="799"/>
      <c r="Q670" s="799"/>
      <c r="R670" s="799"/>
      <c r="S670" s="799"/>
      <c r="T670" s="799"/>
      <c r="U670" s="799"/>
      <c r="V670" s="799"/>
      <c r="W670" s="799"/>
      <c r="X670" s="799"/>
      <c r="Y670" s="799"/>
      <c r="Z670" s="799"/>
      <c r="AA670" s="799"/>
      <c r="AB670" s="799"/>
      <c r="AC670" s="799"/>
      <c r="AD670" s="799"/>
      <c r="AE670" s="799"/>
      <c r="AF670" s="771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1009.4000000000001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770.40000000000009</v>
      </c>
      <c r="E671" s="46">
        <f>IFERROR(Y108*1,"0")+IFERROR(Y109*1,"0")+IFERROR(Y110*1,"0")+IFERROR(Y114*1,"0")+IFERROR(Y115*1,"0")+IFERROR(Y116*1,"0")+IFERROR(Y117*1,"0")+IFERROR(Y118*1,"0")+IFERROR(Y119*1,"0")</f>
        <v>1443.0000000000002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1353.9</v>
      </c>
      <c r="G671" s="46">
        <f>IFERROR(Y155*1,"0")+IFERROR(Y156*1,"0")+IFERROR(Y160*1,"0")+IFERROR(Y161*1,"0")+IFERROR(Y165*1,"0")+IFERROR(Y166*1,"0")</f>
        <v>0</v>
      </c>
      <c r="H671" s="46">
        <f>IFERROR(Y171*1,"0")+IFERROR(Y175*1,"0")+IFERROR(Y176*1,"0")+IFERROR(Y177*1,"0")+IFERROR(Y178*1,"0")+IFERROR(Y179*1,"0")+IFERROR(Y183*1,"0")+IFERROR(Y184*1,"0")</f>
        <v>0</v>
      </c>
      <c r="I671" s="46">
        <f>IFERROR(Y190*1,"0")+IFERROR(Y194*1,"0")+IFERROR(Y195*1,"0")+IFERROR(Y196*1,"0")+IFERROR(Y197*1,"0")+IFERROR(Y198*1,"0")+IFERROR(Y199*1,"0")+IFERROR(Y200*1,"0")+IFERROR(Y201*1,"0")</f>
        <v>285.60000000000002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1643.4</v>
      </c>
      <c r="K671" s="46">
        <f>IFERROR(Y250*1,"0")+IFERROR(Y251*1,"0")+IFERROR(Y252*1,"0")+IFERROR(Y253*1,"0")+IFERROR(Y254*1,"0")+IFERROR(Y255*1,"0")+IFERROR(Y256*1,"0")+IFERROR(Y257*1,"0")</f>
        <v>0</v>
      </c>
      <c r="L671" s="46">
        <f>IFERROR(Y262*1,"0")+IFERROR(Y263*1,"0")+IFERROR(Y264*1,"0")+IFERROR(Y265*1,"0")+IFERROR(Y266*1,"0")+IFERROR(Y267*1,"0")+IFERROR(Y268*1,"0")+IFERROR(Y269*1,"0")+IFERROR(Y270*1,"0")+IFERROR(Y274*1,"0")</f>
        <v>174.4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71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112.8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775.65</v>
      </c>
      <c r="V671" s="46">
        <f>IFERROR(Y404*1,"0")+IFERROR(Y408*1,"0")+IFERROR(Y409*1,"0")+IFERROR(Y410*1,"0")</f>
        <v>0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2889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783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0</v>
      </c>
      <c r="Z671" s="46">
        <f>IFERROR(Y517*1,"0")+IFERROR(Y521*1,"0")+IFERROR(Y522*1,"0")+IFERROR(Y523*1,"0")+IFERROR(Y524*1,"0")+IFERROR(Y525*1,"0")+IFERROR(Y526*1,"0")+IFERROR(Y527*1,"0")+IFERROR(Y531*1,"0")+IFERROR(Y535*1,"0")</f>
        <v>0</v>
      </c>
      <c r="AA671" s="46">
        <f>IFERROR(Y540*1,"0")+IFERROR(Y541*1,"0")+IFERROR(Y542*1,"0")+IFERROR(Y543*1,"0")</f>
        <v>0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3820.0800000000008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0</v>
      </c>
      <c r="AE671" s="46">
        <f>IFERROR(Y645*1,"0")+IFERROR(Y646*1,"0")+IFERROR(Y650*1,"0")+IFERROR(Y654*1,"0")+IFERROR(Y658*1,"0")</f>
        <v>0</v>
      </c>
      <c r="AF671" s="771"/>
    </row>
  </sheetData>
  <sheetProtection algorithmName="SHA-512" hashValue="c6O8LtsZQO774MVyEwpgSnwy20/QEvebetNkdQt6s5zClJt0fWBCNIE0mHulaoMu/xaTC26DCIZuVk/LPsm/Fw==" saltValue="kB0Upue5NcJ3VC2H/l9t1Q==" spinCount="100000" sheet="1" objects="1" scenarios="1" sort="0" autoFilter="0" pivotTables="0"/>
  <autoFilter ref="A18:AF66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9"/>
        <filter val="1 038,00"/>
        <filter val="1 250,00"/>
        <filter val="1 364,00"/>
        <filter val="1 900,00"/>
        <filter val="10,00"/>
        <filter val="107,52"/>
        <filter val="109,00"/>
        <filter val="112,00"/>
        <filter val="12,00"/>
        <filter val="120,00"/>
        <filter val="126,67"/>
        <filter val="135,00"/>
        <filter val="135,24"/>
        <filter val="14 911,00"/>
        <filter val="14,00"/>
        <filter val="142,80"/>
        <filter val="15 781,55"/>
        <filter val="15,00"/>
        <filter val="152,00"/>
        <filter val="157,00"/>
        <filter val="16 481,55"/>
        <filter val="16,53"/>
        <filter val="165,00"/>
        <filter val="166,00"/>
        <filter val="168,00"/>
        <filter val="169,00"/>
        <filter val="18,33"/>
        <filter val="180,00"/>
        <filter val="182,58"/>
        <filter val="2 162,00"/>
        <filter val="2 489,45"/>
        <filter val="201,00"/>
        <filter val="213,00"/>
        <filter val="218,00"/>
        <filter val="233,00"/>
        <filter val="275,00"/>
        <filter val="28"/>
        <filter val="280,00"/>
        <filter val="284,00"/>
        <filter val="288,00"/>
        <filter val="30,00"/>
        <filter val="312,00"/>
        <filter val="314,00"/>
        <filter val="324,00"/>
        <filter val="33,73"/>
        <filter val="35,00"/>
        <filter val="398,00"/>
        <filter val="4,00"/>
        <filter val="41,00"/>
        <filter val="410,80"/>
        <filter val="418,00"/>
        <filter val="44,00"/>
        <filter val="46,67"/>
        <filter val="462,00"/>
        <filter val="473,53"/>
        <filter val="5,00"/>
        <filter val="52,00"/>
        <filter val="55,56"/>
        <filter val="56,30"/>
        <filter val="58,00"/>
        <filter val="59,00"/>
        <filter val="60,00"/>
        <filter val="600,00"/>
        <filter val="63,33"/>
        <filter val="65,56"/>
        <filter val="651,00"/>
        <filter val="675,00"/>
        <filter val="7,02"/>
        <filter val="7,31"/>
        <filter val="700,00"/>
        <filter val="72,00"/>
        <filter val="754,00"/>
        <filter val="77,00"/>
        <filter val="781,00"/>
        <filter val="79,00"/>
        <filter val="8,00"/>
        <filter val="80,36"/>
        <filter val="84,59"/>
        <filter val="86,00"/>
        <filter val="86,78"/>
        <filter val="88,00"/>
        <filter val="88,85"/>
        <filter val="880,00"/>
        <filter val="9,00"/>
        <filter val="90,00"/>
        <filter val="900,00"/>
        <filter val="93,00"/>
        <filter val="95,93"/>
        <filter val="950,00"/>
        <filter val="97,59"/>
        <filter val="998,00"/>
      </filters>
    </filterColumn>
    <filterColumn colId="29" showButton="0"/>
    <filterColumn colId="30" showButton="0"/>
  </autoFilter>
  <mergeCells count="1184"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A8:C8"/>
    <mergeCell ref="A73:O74"/>
    <mergeCell ref="P124:T124"/>
    <mergeCell ref="Y17:Y18"/>
    <mergeCell ref="U17:V17"/>
    <mergeCell ref="D293:E293"/>
    <mergeCell ref="P163:V163"/>
    <mergeCell ref="P360:T360"/>
    <mergeCell ref="D32:E32"/>
    <mergeCell ref="P595:V595"/>
    <mergeCell ref="A153:Z153"/>
    <mergeCell ref="D268:E268"/>
    <mergeCell ref="D97:E97"/>
    <mergeCell ref="P449:T449"/>
    <mergeCell ref="A10:C10"/>
    <mergeCell ref="P126:T126"/>
    <mergeCell ref="A413:Z413"/>
    <mergeCell ref="P161:T161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P507:T507"/>
    <mergeCell ref="P363:T363"/>
    <mergeCell ref="D17:E18"/>
    <mergeCell ref="A213:O214"/>
    <mergeCell ref="A151:O152"/>
    <mergeCell ref="D542:E542"/>
    <mergeCell ref="V12:W12"/>
    <mergeCell ref="P319:T319"/>
    <mergeCell ref="D262:E262"/>
    <mergeCell ref="P368:T368"/>
    <mergeCell ref="D237:E237"/>
    <mergeCell ref="A44:O45"/>
    <mergeCell ref="A608:Z608"/>
    <mergeCell ref="P85:T85"/>
    <mergeCell ref="P650:T650"/>
    <mergeCell ref="D522:E522"/>
    <mergeCell ref="A202:O203"/>
    <mergeCell ref="A329:O330"/>
    <mergeCell ref="P579:T579"/>
    <mergeCell ref="P408:T408"/>
    <mergeCell ref="D218:E218"/>
    <mergeCell ref="P137:V137"/>
    <mergeCell ref="A258:O259"/>
    <mergeCell ref="A249:Z249"/>
    <mergeCell ref="A314:Z314"/>
    <mergeCell ref="P289:V289"/>
    <mergeCell ref="A534:Z534"/>
    <mergeCell ref="A539:Z539"/>
    <mergeCell ref="P239:V239"/>
    <mergeCell ref="P519:V519"/>
    <mergeCell ref="C668:H668"/>
    <mergeCell ref="A565:O566"/>
    <mergeCell ref="D266:E266"/>
    <mergeCell ref="P149:T149"/>
    <mergeCell ref="D95:E95"/>
    <mergeCell ref="P74:V74"/>
    <mergeCell ref="P447:T447"/>
    <mergeCell ref="P410:T410"/>
    <mergeCell ref="P385:T385"/>
    <mergeCell ref="P372:V372"/>
    <mergeCell ref="P659:V659"/>
    <mergeCell ref="P661:V661"/>
    <mergeCell ref="A657:Z657"/>
    <mergeCell ref="P599:T599"/>
    <mergeCell ref="A131:Z131"/>
    <mergeCell ref="P71:T71"/>
    <mergeCell ref="X17:X18"/>
    <mergeCell ref="A136:O137"/>
    <mergeCell ref="D127:E127"/>
    <mergeCell ref="P357:T357"/>
    <mergeCell ref="D29:E29"/>
    <mergeCell ref="D265:E265"/>
    <mergeCell ref="D216:E216"/>
    <mergeCell ref="A20:Z20"/>
    <mergeCell ref="D452:E452"/>
    <mergeCell ref="A318:Z318"/>
    <mergeCell ref="D252:E252"/>
    <mergeCell ref="P529:V529"/>
    <mergeCell ref="P421:T421"/>
    <mergeCell ref="P656:V656"/>
    <mergeCell ref="A411:O412"/>
    <mergeCell ref="P110:T110"/>
    <mergeCell ref="Q5:R5"/>
    <mergeCell ref="A589:O590"/>
    <mergeCell ref="D576:E576"/>
    <mergeCell ref="A649:Z649"/>
    <mergeCell ref="A478:Z478"/>
    <mergeCell ref="P484:T484"/>
    <mergeCell ref="P288:T288"/>
    <mergeCell ref="D234:E234"/>
    <mergeCell ref="P70:T70"/>
    <mergeCell ref="P65:T65"/>
    <mergeCell ref="P263:T263"/>
    <mergeCell ref="A60:O61"/>
    <mergeCell ref="D244:E244"/>
    <mergeCell ref="P228:T228"/>
    <mergeCell ref="P499:T499"/>
    <mergeCell ref="D342:E342"/>
    <mergeCell ref="D171:E171"/>
    <mergeCell ref="D336:E336"/>
    <mergeCell ref="P293:T293"/>
    <mergeCell ref="D578:E578"/>
    <mergeCell ref="Q6:R6"/>
    <mergeCell ref="P200:T200"/>
    <mergeCell ref="P513:V513"/>
    <mergeCell ref="P134:T134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M669:M670"/>
    <mergeCell ref="P432:V432"/>
    <mergeCell ref="O669:O670"/>
    <mergeCell ref="P262:T262"/>
    <mergeCell ref="A107:Z107"/>
    <mergeCell ref="P353:V353"/>
    <mergeCell ref="P93:T9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P199:T199"/>
    <mergeCell ref="P568:T568"/>
    <mergeCell ref="P435:T435"/>
    <mergeCell ref="F17:F18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P427:V427"/>
    <mergeCell ref="D483:E483"/>
    <mergeCell ref="P83:T83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P467:V467"/>
    <mergeCell ref="P442:V442"/>
    <mergeCell ref="A25:Z25"/>
    <mergeCell ref="D626:E626"/>
    <mergeCell ref="D430:E430"/>
    <mergeCell ref="P67:T67"/>
    <mergeCell ref="D175:E175"/>
    <mergeCell ref="P601:T601"/>
    <mergeCell ref="A36:O37"/>
    <mergeCell ref="P253:T253"/>
    <mergeCell ref="D392:E392"/>
    <mergeCell ref="D221:E221"/>
    <mergeCell ref="A636:Z636"/>
    <mergeCell ref="V11:W11"/>
    <mergeCell ref="D628:E628"/>
    <mergeCell ref="D457:E457"/>
    <mergeCell ref="D165:E165"/>
    <mergeCell ref="A655:O656"/>
    <mergeCell ref="P603:T603"/>
    <mergeCell ref="P486:T486"/>
    <mergeCell ref="D475:E475"/>
    <mergeCell ref="P2:W3"/>
    <mergeCell ref="D560:E560"/>
    <mergeCell ref="P133:T133"/>
    <mergeCell ref="P298:T298"/>
    <mergeCell ref="P127:T127"/>
    <mergeCell ref="P369:T369"/>
    <mergeCell ref="D241:E241"/>
    <mergeCell ref="P347:T347"/>
    <mergeCell ref="P198:T198"/>
    <mergeCell ref="D35:E35"/>
    <mergeCell ref="P418:T418"/>
    <mergeCell ref="A170:Z170"/>
    <mergeCell ref="D228:E228"/>
    <mergeCell ref="P54:T54"/>
    <mergeCell ref="A613:O614"/>
    <mergeCell ref="P654:T654"/>
    <mergeCell ref="D575:E575"/>
    <mergeCell ref="D10:E10"/>
    <mergeCell ref="D526:E526"/>
    <mergeCell ref="D404:E404"/>
    <mergeCell ref="P312:V312"/>
    <mergeCell ref="P64:T64"/>
    <mergeCell ref="D562:E562"/>
    <mergeCell ref="P362:T362"/>
    <mergeCell ref="P135:T135"/>
    <mergeCell ref="D305:E305"/>
    <mergeCell ref="D34:E34"/>
    <mergeCell ref="D243:E243"/>
    <mergeCell ref="D270:E270"/>
    <mergeCell ref="F10:G10"/>
    <mergeCell ref="P420:T420"/>
    <mergeCell ref="D397:E397"/>
    <mergeCell ref="A75:Z75"/>
    <mergeCell ref="P584:V584"/>
    <mergeCell ref="M17:M18"/>
    <mergeCell ref="O17:O18"/>
    <mergeCell ref="C669:C670"/>
    <mergeCell ref="P336:T336"/>
    <mergeCell ref="A596:Z596"/>
    <mergeCell ref="E669:E670"/>
    <mergeCell ref="P258:V258"/>
    <mergeCell ref="A453:O454"/>
    <mergeCell ref="A248:Z248"/>
    <mergeCell ref="P430:T430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183:T183"/>
    <mergeCell ref="P352:V352"/>
    <mergeCell ref="A106:Z106"/>
    <mergeCell ref="A597:Z597"/>
    <mergeCell ref="D462:E462"/>
    <mergeCell ref="D579:E579"/>
    <mergeCell ref="A544:O545"/>
    <mergeCell ref="P128:T128"/>
    <mergeCell ref="D310:E310"/>
    <mergeCell ref="P364:T364"/>
    <mergeCell ref="P406:V406"/>
    <mergeCell ref="P342:T342"/>
    <mergeCell ref="D22:E22"/>
    <mergeCell ref="A455:Z455"/>
    <mergeCell ref="A333:O334"/>
    <mergeCell ref="D149:E149"/>
    <mergeCell ref="D618:E618"/>
    <mergeCell ref="P575:T575"/>
    <mergeCell ref="A520:Z520"/>
    <mergeCell ref="D447:E447"/>
    <mergeCell ref="D385:E385"/>
    <mergeCell ref="A320:O321"/>
    <mergeCell ref="D605:E605"/>
    <mergeCell ref="P178:T178"/>
    <mergeCell ref="P34:T34"/>
    <mergeCell ref="D86:E86"/>
    <mergeCell ref="A400:O401"/>
    <mergeCell ref="P270:T270"/>
    <mergeCell ref="D257:E257"/>
    <mergeCell ref="P463:T463"/>
    <mergeCell ref="D384:E384"/>
    <mergeCell ref="P192:V192"/>
    <mergeCell ref="A387:O388"/>
    <mergeCell ref="P577:T577"/>
    <mergeCell ref="D449:E449"/>
    <mergeCell ref="P428:V428"/>
    <mergeCell ref="A191:O192"/>
    <mergeCell ref="P49:T49"/>
    <mergeCell ref="A551:Z551"/>
    <mergeCell ref="D150:E150"/>
    <mergeCell ref="P129:V129"/>
    <mergeCell ref="P576:T576"/>
    <mergeCell ref="P101:T101"/>
    <mergeCell ref="D557:E557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P660:V660"/>
    <mergeCell ref="D231:E231"/>
    <mergeCell ref="D358:E358"/>
    <mergeCell ref="P537:V537"/>
    <mergeCell ref="P508:V508"/>
    <mergeCell ref="D408:E408"/>
    <mergeCell ref="A389:Z389"/>
    <mergeCell ref="P635:V635"/>
    <mergeCell ref="A460:Z460"/>
    <mergeCell ref="A327:Z327"/>
    <mergeCell ref="A91:Z91"/>
    <mergeCell ref="D85:E85"/>
    <mergeCell ref="Q13:R13"/>
    <mergeCell ref="P572:V572"/>
    <mergeCell ref="P401:V401"/>
    <mergeCell ref="P339:V339"/>
    <mergeCell ref="P201:T201"/>
    <mergeCell ref="P139:T139"/>
    <mergeCell ref="P560:T560"/>
    <mergeCell ref="P176:T176"/>
    <mergeCell ref="P114:T114"/>
    <mergeCell ref="P241:T241"/>
    <mergeCell ref="Y669:Y670"/>
    <mergeCell ref="P488:T488"/>
    <mergeCell ref="AA669:AA670"/>
    <mergeCell ref="P282:T282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P639:T639"/>
    <mergeCell ref="D620:E620"/>
    <mergeCell ref="P465:T465"/>
    <mergeCell ref="D386:E386"/>
    <mergeCell ref="D323:E323"/>
    <mergeCell ref="D223:E223"/>
    <mergeCell ref="A634:O635"/>
    <mergeCell ref="P578:T578"/>
    <mergeCell ref="D521:E521"/>
    <mergeCell ref="D450:E450"/>
    <mergeCell ref="D279:E279"/>
    <mergeCell ref="D299:E299"/>
    <mergeCell ref="D207:E207"/>
    <mergeCell ref="D541:E541"/>
    <mergeCell ref="D370:E370"/>
    <mergeCell ref="P120:V120"/>
    <mergeCell ref="P405:V405"/>
    <mergeCell ref="P647:V647"/>
    <mergeCell ref="P476:V476"/>
    <mergeCell ref="D222:E222"/>
    <mergeCell ref="P35:T35"/>
    <mergeCell ref="P399:T399"/>
    <mergeCell ref="G17:G18"/>
    <mergeCell ref="P526:T526"/>
    <mergeCell ref="A594:O595"/>
    <mergeCell ref="A403:Z403"/>
    <mergeCell ref="A289:O290"/>
    <mergeCell ref="A530:Z530"/>
    <mergeCell ref="P121:V121"/>
    <mergeCell ref="D645:E645"/>
    <mergeCell ref="P382:V382"/>
    <mergeCell ref="P624:V624"/>
    <mergeCell ref="A182:Z182"/>
    <mergeCell ref="A623:O624"/>
    <mergeCell ref="A505:Z505"/>
    <mergeCell ref="A169:Z169"/>
    <mergeCell ref="P471:V471"/>
    <mergeCell ref="A296:Z296"/>
    <mergeCell ref="D288:E288"/>
    <mergeCell ref="P59:T59"/>
    <mergeCell ref="P190:T190"/>
    <mergeCell ref="D84:E84"/>
    <mergeCell ref="D155:E155"/>
    <mergeCell ref="Z17:Z18"/>
    <mergeCell ref="P173:V173"/>
    <mergeCell ref="P620:T620"/>
    <mergeCell ref="A172:O173"/>
    <mergeCell ref="AB17:AB18"/>
    <mergeCell ref="P271:V271"/>
    <mergeCell ref="P458:V458"/>
    <mergeCell ref="K17:K18"/>
    <mergeCell ref="P634:V634"/>
    <mergeCell ref="D446:E446"/>
    <mergeCell ref="A277:Z277"/>
    <mergeCell ref="P550:V550"/>
    <mergeCell ref="P44:V44"/>
    <mergeCell ref="H5:M5"/>
    <mergeCell ref="P329:V329"/>
    <mergeCell ref="A154:Z154"/>
    <mergeCell ref="P158:V158"/>
    <mergeCell ref="D212:E212"/>
    <mergeCell ref="P565:V565"/>
    <mergeCell ref="A341:Z341"/>
    <mergeCell ref="D6:M6"/>
    <mergeCell ref="P461:T461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P398:T398"/>
    <mergeCell ref="V6:W9"/>
    <mergeCell ref="D497:E497"/>
    <mergeCell ref="D364:E364"/>
    <mergeCell ref="D435:E435"/>
    <mergeCell ref="A348:O349"/>
    <mergeCell ref="P541:T541"/>
    <mergeCell ref="P274:T274"/>
    <mergeCell ref="D484:E484"/>
    <mergeCell ref="D217:E217"/>
    <mergeCell ref="P109:T109"/>
    <mergeCell ref="P222:T222"/>
    <mergeCell ref="P84:T84"/>
    <mergeCell ref="D65:E65"/>
    <mergeCell ref="P22:T22"/>
    <mergeCell ref="P618:T618"/>
    <mergeCell ref="A437:O438"/>
    <mergeCell ref="P605:T605"/>
    <mergeCell ref="D586:E586"/>
    <mergeCell ref="P394:V394"/>
    <mergeCell ref="P334:V334"/>
    <mergeCell ref="P257:T257"/>
    <mergeCell ref="D194:E194"/>
    <mergeCell ref="D512:E512"/>
    <mergeCell ref="P525:T525"/>
    <mergeCell ref="D368:E368"/>
    <mergeCell ref="D506:E506"/>
    <mergeCell ref="D319:E319"/>
    <mergeCell ref="P227:T227"/>
    <mergeCell ref="D604:E604"/>
    <mergeCell ref="P177:T177"/>
    <mergeCell ref="P33:T33"/>
    <mergeCell ref="D481:E481"/>
    <mergeCell ref="AB669:AB670"/>
    <mergeCell ref="A571:O572"/>
    <mergeCell ref="P366:V366"/>
    <mergeCell ref="P99:V99"/>
    <mergeCell ref="P664:V664"/>
    <mergeCell ref="D39:E39"/>
    <mergeCell ref="A598:Z598"/>
    <mergeCell ref="D627:E627"/>
    <mergeCell ref="P535:T535"/>
    <mergeCell ref="P316:V316"/>
    <mergeCell ref="A439:Z439"/>
    <mergeCell ref="P212:T212"/>
    <mergeCell ref="AA17:AA18"/>
    <mergeCell ref="AC17:AC18"/>
    <mergeCell ref="P485:T485"/>
    <mergeCell ref="H10:M10"/>
    <mergeCell ref="A122:Z122"/>
    <mergeCell ref="P108:T108"/>
    <mergeCell ref="P279:T279"/>
    <mergeCell ref="A591:Z591"/>
    <mergeCell ref="P666:V666"/>
    <mergeCell ref="P641:V641"/>
    <mergeCell ref="D418:E418"/>
    <mergeCell ref="D393:E393"/>
    <mergeCell ref="D654:E654"/>
    <mergeCell ref="P209:V209"/>
    <mergeCell ref="P254:T254"/>
    <mergeCell ref="P147:V147"/>
    <mergeCell ref="P251:T251"/>
    <mergeCell ref="A104:O105"/>
    <mergeCell ref="P512:T512"/>
    <mergeCell ref="P487:T487"/>
    <mergeCell ref="A157:O158"/>
    <mergeCell ref="P104:V104"/>
    <mergeCell ref="P27:T27"/>
    <mergeCell ref="P247:V247"/>
    <mergeCell ref="P561:T561"/>
    <mergeCell ref="P390:T390"/>
    <mergeCell ref="P632:T632"/>
    <mergeCell ref="A271:O272"/>
    <mergeCell ref="D206:E206"/>
    <mergeCell ref="P41:V41"/>
    <mergeCell ref="D298:E298"/>
    <mergeCell ref="P156:T156"/>
    <mergeCell ref="P56:V56"/>
    <mergeCell ref="A80:O81"/>
    <mergeCell ref="P500:T500"/>
    <mergeCell ref="Z669:Z670"/>
    <mergeCell ref="P105:V105"/>
    <mergeCell ref="D420:E420"/>
    <mergeCell ref="P256:T256"/>
    <mergeCell ref="D128:E128"/>
    <mergeCell ref="D199:E199"/>
    <mergeCell ref="P554:T554"/>
    <mergeCell ref="G669:G670"/>
    <mergeCell ref="D669:D670"/>
    <mergeCell ref="P475:T475"/>
    <mergeCell ref="F669:F670"/>
    <mergeCell ref="A294:O295"/>
    <mergeCell ref="P269:T269"/>
    <mergeCell ref="P633:T633"/>
    <mergeCell ref="P462:T462"/>
    <mergeCell ref="D256:E256"/>
    <mergeCell ref="A508:O509"/>
    <mergeCell ref="Q669:Q670"/>
    <mergeCell ref="P619:T619"/>
    <mergeCell ref="D491:E491"/>
    <mergeCell ref="P448:T448"/>
    <mergeCell ref="D347:E347"/>
    <mergeCell ref="D285:E285"/>
    <mergeCell ref="P602:T602"/>
    <mergeCell ref="P233:T233"/>
    <mergeCell ref="P540:T540"/>
    <mergeCell ref="D176:E176"/>
    <mergeCell ref="D114:E114"/>
    <mergeCell ref="P518:V518"/>
    <mergeCell ref="A583:O584"/>
    <mergeCell ref="P143:T143"/>
    <mergeCell ref="A129:O130"/>
    <mergeCell ref="P612:T612"/>
    <mergeCell ref="D362:E362"/>
    <mergeCell ref="A365:O366"/>
    <mergeCell ref="P235:T235"/>
    <mergeCell ref="P506:T506"/>
    <mergeCell ref="P306:T306"/>
    <mergeCell ref="P157:V157"/>
    <mergeCell ref="P604:T604"/>
    <mergeCell ref="P213:V213"/>
    <mergeCell ref="P207:T207"/>
    <mergeCell ref="P299:T299"/>
    <mergeCell ref="P172:V172"/>
    <mergeCell ref="P564:T564"/>
    <mergeCell ref="P393:T393"/>
    <mergeCell ref="P629:T629"/>
    <mergeCell ref="P549:V549"/>
    <mergeCell ref="P232:T232"/>
    <mergeCell ref="P665:V665"/>
    <mergeCell ref="P77:T77"/>
    <mergeCell ref="A193:Z193"/>
    <mergeCell ref="P375:T375"/>
    <mergeCell ref="P179:T179"/>
    <mergeCell ref="P446:T446"/>
    <mergeCell ref="D125:E125"/>
    <mergeCell ref="P611:T611"/>
    <mergeCell ref="P440:T440"/>
    <mergeCell ref="D554:E554"/>
    <mergeCell ref="D283:E283"/>
    <mergeCell ref="D581:E581"/>
    <mergeCell ref="J9:M9"/>
    <mergeCell ref="A532:O533"/>
    <mergeCell ref="D646:E646"/>
    <mergeCell ref="P141:T141"/>
    <mergeCell ref="P454:V454"/>
    <mergeCell ref="P206:T206"/>
    <mergeCell ref="P377:T377"/>
    <mergeCell ref="D64:E64"/>
    <mergeCell ref="D51:E51"/>
    <mergeCell ref="A38:Z38"/>
    <mergeCell ref="P152:V152"/>
    <mergeCell ref="A82:Z82"/>
    <mergeCell ref="D140:E140"/>
    <mergeCell ref="P517:T517"/>
    <mergeCell ref="D267:E267"/>
    <mergeCell ref="A340:Z340"/>
    <mergeCell ref="D425:E425"/>
    <mergeCell ref="D359:E359"/>
    <mergeCell ref="D601:E601"/>
    <mergeCell ref="P96:T96"/>
    <mergeCell ref="P669:P670"/>
    <mergeCell ref="P622:T622"/>
    <mergeCell ref="R669:R670"/>
    <mergeCell ref="P511:T511"/>
    <mergeCell ref="A441:O442"/>
    <mergeCell ref="D555:E555"/>
    <mergeCell ref="P609:T609"/>
    <mergeCell ref="A261:Z261"/>
    <mergeCell ref="P338:V338"/>
    <mergeCell ref="A546:Z546"/>
    <mergeCell ref="A350:Z350"/>
    <mergeCell ref="A138:Z138"/>
    <mergeCell ref="P373:V373"/>
    <mergeCell ref="P202:V202"/>
    <mergeCell ref="P380:T380"/>
    <mergeCell ref="A13:M13"/>
    <mergeCell ref="P536:V536"/>
    <mergeCell ref="A661:O666"/>
    <mergeCell ref="A653:Z653"/>
    <mergeCell ref="P586:T586"/>
    <mergeCell ref="P437:V437"/>
    <mergeCell ref="P73:V73"/>
    <mergeCell ref="A367:Z367"/>
    <mergeCell ref="P613:V613"/>
    <mergeCell ref="D254:E254"/>
    <mergeCell ref="P115:T115"/>
    <mergeCell ref="P302:V302"/>
    <mergeCell ref="A15:M15"/>
    <mergeCell ref="A354:Z354"/>
    <mergeCell ref="A625:Z625"/>
    <mergeCell ref="D490:E490"/>
    <mergeCell ref="D346:E346"/>
    <mergeCell ref="D658:E658"/>
    <mergeCell ref="P80:V80"/>
    <mergeCell ref="P151:V151"/>
    <mergeCell ref="P87:T87"/>
    <mergeCell ref="P451:T451"/>
    <mergeCell ref="D201:E201"/>
    <mergeCell ref="D68:E68"/>
    <mergeCell ref="P627:T627"/>
    <mergeCell ref="D633:E633"/>
    <mergeCell ref="P245:T245"/>
    <mergeCell ref="P543:T543"/>
    <mergeCell ref="D424:E424"/>
    <mergeCell ref="P491:T491"/>
    <mergeCell ref="P211:T211"/>
    <mergeCell ref="D399:E399"/>
    <mergeCell ref="D132:E132"/>
    <mergeCell ref="P558:T558"/>
    <mergeCell ref="P309:T309"/>
    <mergeCell ref="D178:E178"/>
    <mergeCell ref="P225:V225"/>
    <mergeCell ref="P88:T88"/>
    <mergeCell ref="D463:E463"/>
    <mergeCell ref="P594:V594"/>
    <mergeCell ref="P229:T229"/>
    <mergeCell ref="A518:O519"/>
    <mergeCell ref="P559:T559"/>
    <mergeCell ref="P332:T332"/>
    <mergeCell ref="P630:T630"/>
    <mergeCell ref="D465:E465"/>
    <mergeCell ref="D440:E440"/>
    <mergeCell ref="D269:E269"/>
    <mergeCell ref="P217:T217"/>
    <mergeCell ref="D419:E419"/>
    <mergeCell ref="D219:E219"/>
    <mergeCell ref="P425:T425"/>
    <mergeCell ref="A549:O550"/>
    <mergeCell ref="T6:U9"/>
    <mergeCell ref="D582:E582"/>
    <mergeCell ref="A647:O648"/>
    <mergeCell ref="Q10:R10"/>
    <mergeCell ref="A429:Z429"/>
    <mergeCell ref="P356:T356"/>
    <mergeCell ref="P50:T50"/>
    <mergeCell ref="D371:E371"/>
    <mergeCell ref="P60:V60"/>
    <mergeCell ref="D564:E564"/>
    <mergeCell ref="D43:E43"/>
    <mergeCell ref="D485:E485"/>
    <mergeCell ref="P320:V320"/>
    <mergeCell ref="A443:Z443"/>
    <mergeCell ref="P216:T216"/>
    <mergeCell ref="A210:Z210"/>
    <mergeCell ref="D422:E422"/>
    <mergeCell ref="P489:T489"/>
    <mergeCell ref="D59:E59"/>
    <mergeCell ref="A63:Z63"/>
    <mergeCell ref="P51:T51"/>
    <mergeCell ref="P26:T26"/>
    <mergeCell ref="H17:H18"/>
    <mergeCell ref="D198:E198"/>
    <mergeCell ref="P617:T617"/>
    <mergeCell ref="A567:Z567"/>
    <mergeCell ref="D489:E489"/>
    <mergeCell ref="P275:V275"/>
    <mergeCell ref="X669:X670"/>
    <mergeCell ref="A538:Z538"/>
    <mergeCell ref="A19:Z19"/>
    <mergeCell ref="P310:T310"/>
    <mergeCell ref="D480:E480"/>
    <mergeCell ref="D280:E280"/>
    <mergeCell ref="P528:V528"/>
    <mergeCell ref="D109:E109"/>
    <mergeCell ref="A14:M14"/>
    <mergeCell ref="P424:T424"/>
    <mergeCell ref="T5:U5"/>
    <mergeCell ref="D119:E119"/>
    <mergeCell ref="P76:T76"/>
    <mergeCell ref="D190:E190"/>
    <mergeCell ref="P496:T496"/>
    <mergeCell ref="A48:Z48"/>
    <mergeCell ref="D488:E488"/>
    <mergeCell ref="P294:V294"/>
    <mergeCell ref="A224:O225"/>
    <mergeCell ref="V5:W5"/>
    <mergeCell ref="A466:O467"/>
    <mergeCell ref="P361:T361"/>
    <mergeCell ref="D282:E282"/>
    <mergeCell ref="D580:E580"/>
    <mergeCell ref="D409:E409"/>
    <mergeCell ref="D469:E469"/>
    <mergeCell ref="D233:E233"/>
    <mergeCell ref="P69:T69"/>
    <mergeCell ref="Q8:R8"/>
    <mergeCell ref="D183:E183"/>
    <mergeCell ref="P140:T140"/>
    <mergeCell ref="P267:T267"/>
    <mergeCell ref="A659:O660"/>
    <mergeCell ref="A275:O276"/>
    <mergeCell ref="A335:Z335"/>
    <mergeCell ref="P219:T219"/>
    <mergeCell ref="A536:O537"/>
    <mergeCell ref="D631:E631"/>
    <mergeCell ref="A164:Z164"/>
    <mergeCell ref="D569:E569"/>
    <mergeCell ref="D398:E398"/>
    <mergeCell ref="D156:E156"/>
    <mergeCell ref="P433:V433"/>
    <mergeCell ref="P308:T308"/>
    <mergeCell ref="D612:E612"/>
    <mergeCell ref="D416:E416"/>
    <mergeCell ref="A146:O147"/>
    <mergeCell ref="P283:T283"/>
    <mergeCell ref="D264:E264"/>
    <mergeCell ref="P581:T581"/>
    <mergeCell ref="D391:E391"/>
    <mergeCell ref="D220:E220"/>
    <mergeCell ref="A394:O395"/>
    <mergeCell ref="A322:Z322"/>
    <mergeCell ref="A553:Z553"/>
    <mergeCell ref="P655:V655"/>
    <mergeCell ref="P589:V589"/>
    <mergeCell ref="D328:E328"/>
    <mergeCell ref="P285:T285"/>
    <mergeCell ref="A188:Z188"/>
    <mergeCell ref="P501:T501"/>
    <mergeCell ref="D251:E251"/>
    <mergeCell ref="D487:E487"/>
    <mergeCell ref="A240:Z240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317:V317"/>
    <mergeCell ref="P146:V146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S669:S670"/>
    <mergeCell ref="P450:T450"/>
    <mergeCell ref="D456:E456"/>
    <mergeCell ref="D632:E632"/>
    <mergeCell ref="D116:E116"/>
    <mergeCell ref="P419:T419"/>
    <mergeCell ref="D103:E103"/>
    <mergeCell ref="A17:A18"/>
    <mergeCell ref="C17:C18"/>
    <mergeCell ref="P358:T358"/>
    <mergeCell ref="D230:E230"/>
    <mergeCell ref="A474:Z474"/>
    <mergeCell ref="A208:O209"/>
    <mergeCell ref="D637:E637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D161:E161"/>
    <mergeCell ref="D52:E52"/>
    <mergeCell ref="A40:O41"/>
    <mergeCell ref="D27:E27"/>
    <mergeCell ref="P15:T16"/>
    <mergeCell ref="D93:E93"/>
    <mergeCell ref="A42:Z42"/>
    <mergeCell ref="P43:T43"/>
    <mergeCell ref="P136:V136"/>
    <mergeCell ref="A12:M12"/>
    <mergeCell ref="P397:T397"/>
    <mergeCell ref="D611:E611"/>
    <mergeCell ref="A615:Z615"/>
    <mergeCell ref="P640:T640"/>
    <mergeCell ref="D561:E561"/>
    <mergeCell ref="P469:T469"/>
    <mergeCell ref="D390:E390"/>
    <mergeCell ref="A123:Z123"/>
    <mergeCell ref="A5:C5"/>
    <mergeCell ref="D548:E548"/>
    <mergeCell ref="A552:Z552"/>
    <mergeCell ref="P583:V583"/>
    <mergeCell ref="P412:V412"/>
    <mergeCell ref="A644:Z644"/>
    <mergeCell ref="H669:H670"/>
    <mergeCell ref="A473:Z473"/>
    <mergeCell ref="P191:V191"/>
    <mergeCell ref="J669:J670"/>
    <mergeCell ref="A187:Z187"/>
    <mergeCell ref="D179:E179"/>
    <mergeCell ref="P349:V349"/>
    <mergeCell ref="A174:Z174"/>
    <mergeCell ref="A472:Z472"/>
    <mergeCell ref="D337:E337"/>
    <mergeCell ref="D166:E166"/>
    <mergeCell ref="P592:T592"/>
    <mergeCell ref="D464:E464"/>
    <mergeCell ref="P195:T195"/>
    <mergeCell ref="P300:T300"/>
    <mergeCell ref="A189:Z189"/>
    <mergeCell ref="P493:T493"/>
    <mergeCell ref="P371:T371"/>
    <mergeCell ref="P431:T431"/>
    <mergeCell ref="Q9:R9"/>
    <mergeCell ref="D451:E451"/>
    <mergeCell ref="A331:Z331"/>
    <mergeCell ref="P610:T610"/>
    <mergeCell ref="D255:E255"/>
    <mergeCell ref="A113:Z113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P280:T280"/>
    <mergeCell ref="A470:O471"/>
    <mergeCell ref="Q12:R12"/>
    <mergeCell ref="D448:E448"/>
    <mergeCell ref="P119:T119"/>
    <mergeCell ref="AD669:AD670"/>
    <mergeCell ref="P492:T492"/>
    <mergeCell ref="A180:O181"/>
    <mergeCell ref="D31:E31"/>
    <mergeCell ref="P286:T286"/>
    <mergeCell ref="A167:O168"/>
    <mergeCell ref="P479:T479"/>
    <mergeCell ref="P648:V648"/>
    <mergeCell ref="A402:Z402"/>
    <mergeCell ref="D229:E229"/>
    <mergeCell ref="D77:E77"/>
    <mergeCell ref="D108:E108"/>
    <mergeCell ref="D375:E375"/>
    <mergeCell ref="AD668:AE668"/>
    <mergeCell ref="A111:O112"/>
    <mergeCell ref="D369:E369"/>
    <mergeCell ref="P556:T556"/>
    <mergeCell ref="P52:T52"/>
    <mergeCell ref="P494:T494"/>
    <mergeCell ref="P423:T423"/>
    <mergeCell ref="P223:T223"/>
    <mergeCell ref="D160:E160"/>
    <mergeCell ref="P481:T481"/>
    <mergeCell ref="D629:E629"/>
    <mergeCell ref="D141:E141"/>
    <mergeCell ref="D306:E306"/>
    <mergeCell ref="D135:E135"/>
    <mergeCell ref="P456:T456"/>
    <mergeCell ref="D377:E377"/>
    <mergeCell ref="A246:O247"/>
    <mergeCell ref="P287:T287"/>
    <mergeCell ref="A547:Z547"/>
    <mergeCell ref="D1:F1"/>
    <mergeCell ref="P111:V111"/>
    <mergeCell ref="P651:V651"/>
    <mergeCell ref="J17:J18"/>
    <mergeCell ref="P61:V61"/>
    <mergeCell ref="L17:L18"/>
    <mergeCell ref="Y668:AB668"/>
    <mergeCell ref="D511:E511"/>
    <mergeCell ref="P426:T426"/>
    <mergeCell ref="P255:T255"/>
    <mergeCell ref="A100:Z100"/>
    <mergeCell ref="A407:Z407"/>
    <mergeCell ref="P321:V321"/>
    <mergeCell ref="P112:V112"/>
    <mergeCell ref="P348:V348"/>
    <mergeCell ref="P284:T284"/>
    <mergeCell ref="P17:T18"/>
    <mergeCell ref="D523:E523"/>
    <mergeCell ref="A148:Z148"/>
    <mergeCell ref="D621:E621"/>
    <mergeCell ref="P250:T250"/>
    <mergeCell ref="P194:T194"/>
    <mergeCell ref="I17:I18"/>
    <mergeCell ref="P281:T281"/>
    <mergeCell ref="P548:T548"/>
    <mergeCell ref="P523:T523"/>
    <mergeCell ref="P203:V203"/>
    <mergeCell ref="P470:V470"/>
    <mergeCell ref="D72:E72"/>
    <mergeCell ref="A326:Z326"/>
    <mergeCell ref="P301:V301"/>
    <mergeCell ref="P498:T498"/>
    <mergeCell ref="D380:E380"/>
    <mergeCell ref="P337:T337"/>
    <mergeCell ref="P166:T166"/>
    <mergeCell ref="P464:T464"/>
    <mergeCell ref="D87:E87"/>
    <mergeCell ref="D616:E616"/>
    <mergeCell ref="D445:E445"/>
    <mergeCell ref="D274:E274"/>
    <mergeCell ref="D245:E245"/>
    <mergeCell ref="P116:T116"/>
    <mergeCell ref="A162:O163"/>
    <mergeCell ref="P32:T32"/>
    <mergeCell ref="P103:T103"/>
    <mergeCell ref="I669:I670"/>
    <mergeCell ref="A468:Z468"/>
    <mergeCell ref="P268:T268"/>
    <mergeCell ref="K669:K670"/>
    <mergeCell ref="P230:T230"/>
    <mergeCell ref="D211:E211"/>
    <mergeCell ref="P637:T637"/>
    <mergeCell ref="P130:V130"/>
    <mergeCell ref="P97:T97"/>
    <mergeCell ref="A313:Z313"/>
    <mergeCell ref="P295:V295"/>
    <mergeCell ref="P276:V276"/>
    <mergeCell ref="D235:E235"/>
    <mergeCell ref="P214:V214"/>
    <mergeCell ref="D421:E421"/>
    <mergeCell ref="P645:T645"/>
    <mergeCell ref="D622:E622"/>
    <mergeCell ref="P638:T638"/>
    <mergeCell ref="P652:V652"/>
    <mergeCell ref="H1:Q1"/>
    <mergeCell ref="A292:Z292"/>
    <mergeCell ref="D284:E284"/>
    <mergeCell ref="P246:V246"/>
    <mergeCell ref="P40:V40"/>
    <mergeCell ref="D501:E501"/>
    <mergeCell ref="V669:V670"/>
    <mergeCell ref="D495:E495"/>
    <mergeCell ref="D28:E28"/>
    <mergeCell ref="A606:O607"/>
    <mergeCell ref="D593:E593"/>
    <mergeCell ref="P184:T184"/>
    <mergeCell ref="A374:Z374"/>
    <mergeCell ref="D236:E236"/>
    <mergeCell ref="A301:O302"/>
    <mergeCell ref="D559:E559"/>
    <mergeCell ref="P171:T171"/>
    <mergeCell ref="P607:V607"/>
    <mergeCell ref="P242:T242"/>
    <mergeCell ref="D524:E524"/>
    <mergeCell ref="D117:E117"/>
    <mergeCell ref="D92:E92"/>
    <mergeCell ref="D30:E30"/>
    <mergeCell ref="D67:E67"/>
    <mergeCell ref="D5:E5"/>
    <mergeCell ref="A238:O239"/>
    <mergeCell ref="D496:E496"/>
    <mergeCell ref="D94:E94"/>
    <mergeCell ref="D361:E361"/>
    <mergeCell ref="D588:E588"/>
    <mergeCell ref="D417:E417"/>
    <mergeCell ref="P98:V98"/>
    <mergeCell ref="A651:O652"/>
    <mergeCell ref="P570:T570"/>
    <mergeCell ref="P521:T521"/>
    <mergeCell ref="D502:E502"/>
    <mergeCell ref="D600:E600"/>
    <mergeCell ref="P29:T29"/>
    <mergeCell ref="A669:A670"/>
    <mergeCell ref="P265:T265"/>
    <mergeCell ref="P94:T94"/>
    <mergeCell ref="D379:E379"/>
    <mergeCell ref="P563:T563"/>
    <mergeCell ref="D8:M8"/>
    <mergeCell ref="A23:O24"/>
    <mergeCell ref="D640:E640"/>
    <mergeCell ref="D300:E300"/>
    <mergeCell ref="P237:T237"/>
    <mergeCell ref="A226:Z226"/>
    <mergeCell ref="P31:T31"/>
    <mergeCell ref="A291:Z291"/>
    <mergeCell ref="P522:T522"/>
    <mergeCell ref="P180:V180"/>
    <mergeCell ref="D139:E139"/>
    <mergeCell ref="P45:V45"/>
    <mergeCell ref="P343:V343"/>
    <mergeCell ref="A98:O99"/>
    <mergeCell ref="P266:T266"/>
    <mergeCell ref="P95:T95"/>
    <mergeCell ref="A355:Z355"/>
    <mergeCell ref="P527:T527"/>
    <mergeCell ref="P502:T502"/>
    <mergeCell ref="P28:T28"/>
    <mergeCell ref="D69:E69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315:E315"/>
    <mergeCell ref="D144:E144"/>
    <mergeCell ref="D498:E498"/>
    <mergeCell ref="D603:E603"/>
    <mergeCell ref="P482:T482"/>
    <mergeCell ref="P162:V162"/>
    <mergeCell ref="D527:E527"/>
    <mergeCell ref="D356:E356"/>
    <mergeCell ref="P542:T542"/>
    <mergeCell ref="A585:Z585"/>
    <mergeCell ref="P333:V333"/>
    <mergeCell ref="D145:E145"/>
    <mergeCell ref="A516:Z516"/>
    <mergeCell ref="A345:Z345"/>
    <mergeCell ref="D308:E308"/>
    <mergeCell ref="A46:Z46"/>
    <mergeCell ref="P39:T39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V10:W10"/>
    <mergeCell ref="A458:O459"/>
    <mergeCell ref="P145:T145"/>
    <mergeCell ref="D66:E66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D587:E587"/>
    <mergeCell ref="P160:T160"/>
    <mergeCell ref="P566:V566"/>
    <mergeCell ref="P395:V395"/>
    <mergeCell ref="P616:T616"/>
    <mergeCell ref="A434:Z434"/>
    <mergeCell ref="P445:T445"/>
    <mergeCell ref="W17:W18"/>
    <mergeCell ref="P90:V90"/>
    <mergeCell ref="P532:V532"/>
    <mergeCell ref="P503:V503"/>
    <mergeCell ref="P388:V388"/>
    <mergeCell ref="R1:T1"/>
    <mergeCell ref="P150:T150"/>
    <mergeCell ref="D71:E71"/>
    <mergeCell ref="P392:T392"/>
    <mergeCell ref="P221:T221"/>
    <mergeCell ref="D332:E332"/>
    <mergeCell ref="P386:T386"/>
    <mergeCell ref="D574:E574"/>
    <mergeCell ref="P628:T628"/>
    <mergeCell ref="P457:T457"/>
    <mergeCell ref="A316:O317"/>
    <mergeCell ref="A503:O504"/>
    <mergeCell ref="A381:O382"/>
    <mergeCell ref="D307:E307"/>
    <mergeCell ref="P165:T165"/>
    <mergeCell ref="P400:V400"/>
    <mergeCell ref="A89:O90"/>
    <mergeCell ref="P30:T30"/>
    <mergeCell ref="P531:T531"/>
    <mergeCell ref="A311:O312"/>
    <mergeCell ref="P452:T452"/>
    <mergeCell ref="P504:V504"/>
    <mergeCell ref="P37:V37"/>
    <mergeCell ref="P168:V168"/>
    <mergeCell ref="P466:V466"/>
    <mergeCell ref="B17:B18"/>
    <mergeCell ref="D479:E479"/>
    <mergeCell ref="P441:V441"/>
    <mergeCell ref="A260:Z260"/>
    <mergeCell ref="P477:V477"/>
    <mergeCell ref="D556:E556"/>
    <mergeCell ref="P533:V533"/>
    <mergeCell ref="B669:B670"/>
    <mergeCell ref="P155:T155"/>
    <mergeCell ref="P324:V324"/>
    <mergeCell ref="A205:Z205"/>
    <mergeCell ref="A643:Z643"/>
    <mergeCell ref="P562:T562"/>
    <mergeCell ref="P391:T391"/>
    <mergeCell ref="D263:E263"/>
    <mergeCell ref="P220:T220"/>
    <mergeCell ref="D70:E70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D376:E376"/>
    <mergeCell ref="D134:E134"/>
    <mergeCell ref="D78:E78"/>
    <mergeCell ref="D563:E563"/>
    <mergeCell ref="D363:E363"/>
    <mergeCell ref="D357:E357"/>
    <mergeCell ref="D599:E599"/>
    <mergeCell ref="D638:E638"/>
    <mergeCell ref="U669:U670"/>
    <mergeCell ref="W669:W670"/>
    <mergeCell ref="W668:X668"/>
    <mergeCell ref="P662:V662"/>
    <mergeCell ref="D650:E650"/>
    <mergeCell ref="D494:E494"/>
    <mergeCell ref="D535:E535"/>
    <mergeCell ref="P79:T79"/>
    <mergeCell ref="P514:V514"/>
    <mergeCell ref="A510:Z510"/>
    <mergeCell ref="P623:V623"/>
    <mergeCell ref="A513:O514"/>
    <mergeCell ref="P315:T315"/>
    <mergeCell ref="P244:T244"/>
    <mergeCell ref="P144:T144"/>
    <mergeCell ref="D619:E619"/>
    <mergeCell ref="A432:O433"/>
    <mergeCell ref="D423:E423"/>
    <mergeCell ref="P231:T231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D568:E568"/>
    <mergeCell ref="P545:V545"/>
    <mergeCell ref="A427:O428"/>
    <mergeCell ref="P259:V259"/>
    <mergeCell ref="P404:T404"/>
    <mergeCell ref="D543:E543"/>
    <mergeCell ref="P252:T252"/>
    <mergeCell ref="D124:E124"/>
    <mergeCell ref="D195:E1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:X53 X72 X79 X110 X126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3 X309 X417 X419 X422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ujzkSJC13Ev1j/uPZSk2fLYJTR/UzyqpKF4tlMrGL3nasEsm9y40rwreMnevlUNm4PJUZwkDxgSv/SGALun75Q==" saltValue="Wh+P3dnmrPhNgjfjz+IV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2024-12-12T11:12:31Z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