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968263-2186-4A85-B303-EB93B5CC09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P486" i="1" s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BP384" i="1" s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2" i="1" s="1"/>
  <c r="Y22" i="1"/>
  <c r="Y23" i="1" s="1"/>
  <c r="P22" i="1"/>
  <c r="H10" i="1"/>
  <c r="A9" i="1"/>
  <c r="A10" i="1" s="1"/>
  <c r="D7" i="1"/>
  <c r="Q6" i="1"/>
  <c r="P2" i="1"/>
  <c r="BP235" i="1" l="1"/>
  <c r="BN235" i="1"/>
  <c r="Z235" i="1"/>
  <c r="BP262" i="1"/>
  <c r="BN262" i="1"/>
  <c r="Z262" i="1"/>
  <c r="BP285" i="1"/>
  <c r="BN285" i="1"/>
  <c r="Z285" i="1"/>
  <c r="BP358" i="1"/>
  <c r="BN358" i="1"/>
  <c r="Z358" i="1"/>
  <c r="BP380" i="1"/>
  <c r="BN380" i="1"/>
  <c r="Z380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1" i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64" i="1"/>
  <c r="BN64" i="1"/>
  <c r="Z77" i="1"/>
  <c r="BN77" i="1"/>
  <c r="Z87" i="1"/>
  <c r="BN87" i="1"/>
  <c r="Y99" i="1"/>
  <c r="Z101" i="1"/>
  <c r="BN101" i="1"/>
  <c r="Z114" i="1"/>
  <c r="BN114" i="1"/>
  <c r="Z126" i="1"/>
  <c r="BN126" i="1"/>
  <c r="Z140" i="1"/>
  <c r="BN140" i="1"/>
  <c r="Z155" i="1"/>
  <c r="BN155" i="1"/>
  <c r="Z178" i="1"/>
  <c r="BN178" i="1"/>
  <c r="Z198" i="1"/>
  <c r="BN198" i="1"/>
  <c r="Z217" i="1"/>
  <c r="BN217" i="1"/>
  <c r="BP227" i="1"/>
  <c r="BN227" i="1"/>
  <c r="Z227" i="1"/>
  <c r="BP245" i="1"/>
  <c r="BN245" i="1"/>
  <c r="Z245" i="1"/>
  <c r="BP251" i="1"/>
  <c r="BN251" i="1"/>
  <c r="Z251" i="1"/>
  <c r="BP270" i="1"/>
  <c r="BN270" i="1"/>
  <c r="Z270" i="1"/>
  <c r="BP308" i="1"/>
  <c r="BN308" i="1"/>
  <c r="Z308" i="1"/>
  <c r="BP368" i="1"/>
  <c r="BN368" i="1"/>
  <c r="Z368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Y642" i="1"/>
  <c r="J9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BP97" i="1"/>
  <c r="BN97" i="1"/>
  <c r="Z97" i="1"/>
  <c r="BP103" i="1"/>
  <c r="BN103" i="1"/>
  <c r="Z103" i="1"/>
  <c r="BP487" i="1"/>
  <c r="BN487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Y105" i="1"/>
  <c r="Z110" i="1"/>
  <c r="BN110" i="1"/>
  <c r="Y121" i="1"/>
  <c r="Z116" i="1"/>
  <c r="BN116" i="1"/>
  <c r="Z124" i="1"/>
  <c r="BN124" i="1"/>
  <c r="Z128" i="1"/>
  <c r="BN128" i="1"/>
  <c r="Y136" i="1"/>
  <c r="Z134" i="1"/>
  <c r="BN134" i="1"/>
  <c r="Y146" i="1"/>
  <c r="Z142" i="1"/>
  <c r="BN142" i="1"/>
  <c r="Z150" i="1"/>
  <c r="BN150" i="1"/>
  <c r="Z161" i="1"/>
  <c r="BN161" i="1"/>
  <c r="Y167" i="1"/>
  <c r="Z176" i="1"/>
  <c r="BN176" i="1"/>
  <c r="Z184" i="1"/>
  <c r="BN184" i="1"/>
  <c r="Y202" i="1"/>
  <c r="Z196" i="1"/>
  <c r="BN196" i="1"/>
  <c r="Z200" i="1"/>
  <c r="BN200" i="1"/>
  <c r="J671" i="1"/>
  <c r="Z211" i="1"/>
  <c r="BN211" i="1"/>
  <c r="BP211" i="1"/>
  <c r="Y225" i="1"/>
  <c r="Z219" i="1"/>
  <c r="BN219" i="1"/>
  <c r="Z223" i="1"/>
  <c r="BN223" i="1"/>
  <c r="Y239" i="1"/>
  <c r="Z229" i="1"/>
  <c r="BN229" i="1"/>
  <c r="Z233" i="1"/>
  <c r="BN233" i="1"/>
  <c r="Z237" i="1"/>
  <c r="BN237" i="1"/>
  <c r="Z243" i="1"/>
  <c r="BN243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Z306" i="1"/>
  <c r="BN306" i="1"/>
  <c r="Z310" i="1"/>
  <c r="BN310" i="1"/>
  <c r="Y338" i="1"/>
  <c r="Z347" i="1"/>
  <c r="BN347" i="1"/>
  <c r="Z351" i="1"/>
  <c r="Z352" i="1" s="1"/>
  <c r="BN351" i="1"/>
  <c r="BP351" i="1"/>
  <c r="Y352" i="1"/>
  <c r="Z356" i="1"/>
  <c r="BN356" i="1"/>
  <c r="Z360" i="1"/>
  <c r="BN360" i="1"/>
  <c r="Z364" i="1"/>
  <c r="BN364" i="1"/>
  <c r="Z370" i="1"/>
  <c r="BN370" i="1"/>
  <c r="Z378" i="1"/>
  <c r="BN378" i="1"/>
  <c r="Z384" i="1"/>
  <c r="BN384" i="1"/>
  <c r="Z392" i="1"/>
  <c r="BN392" i="1"/>
  <c r="Z409" i="1"/>
  <c r="BN409" i="1"/>
  <c r="Z419" i="1"/>
  <c r="BN419" i="1"/>
  <c r="Z423" i="1"/>
  <c r="BN423" i="1"/>
  <c r="Z431" i="1"/>
  <c r="BN431" i="1"/>
  <c r="Z440" i="1"/>
  <c r="Z441" i="1" s="1"/>
  <c r="BN440" i="1"/>
  <c r="BP440" i="1"/>
  <c r="Y441" i="1"/>
  <c r="Z445" i="1"/>
  <c r="BN445" i="1"/>
  <c r="Z449" i="1"/>
  <c r="BN449" i="1"/>
  <c r="Z457" i="1"/>
  <c r="BN457" i="1"/>
  <c r="Z463" i="1"/>
  <c r="BN463" i="1"/>
  <c r="Z486" i="1"/>
  <c r="BN486" i="1"/>
  <c r="Z487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508" i="1"/>
  <c r="Z637" i="1"/>
  <c r="BN637" i="1"/>
  <c r="BP637" i="1"/>
  <c r="Z638" i="1"/>
  <c r="BN638" i="1"/>
  <c r="Z639" i="1"/>
  <c r="BN639" i="1"/>
  <c r="Z640" i="1"/>
  <c r="BN640" i="1"/>
  <c r="Y641" i="1"/>
  <c r="Y56" i="1"/>
  <c r="Y74" i="1"/>
  <c r="Y104" i="1"/>
  <c r="Y147" i="1"/>
  <c r="Y151" i="1"/>
  <c r="Y36" i="1"/>
  <c r="Y60" i="1"/>
  <c r="Y80" i="1"/>
  <c r="Y90" i="1"/>
  <c r="Y98" i="1"/>
  <c r="Y111" i="1"/>
  <c r="Y120" i="1"/>
  <c r="Y129" i="1"/>
  <c r="Y137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28" i="1" l="1"/>
  <c r="Z458" i="1"/>
  <c r="Z400" i="1"/>
  <c r="Z394" i="1"/>
  <c r="Z381" i="1"/>
  <c r="Z365" i="1"/>
  <c r="Z271" i="1"/>
  <c r="Z213" i="1"/>
  <c r="Z157" i="1"/>
  <c r="Z111" i="1"/>
  <c r="Z432" i="1"/>
  <c r="Z387" i="1"/>
  <c r="Z623" i="1"/>
  <c r="Z246" i="1"/>
  <c r="Z202" i="1"/>
  <c r="Z129" i="1"/>
  <c r="Z89" i="1"/>
  <c r="Z73" i="1"/>
  <c r="Y663" i="1"/>
  <c r="Z36" i="1"/>
  <c r="Y665" i="1"/>
  <c r="Z606" i="1"/>
  <c r="Z453" i="1"/>
  <c r="Z544" i="1"/>
  <c r="Z289" i="1"/>
  <c r="Z258" i="1"/>
  <c r="Z238" i="1"/>
  <c r="Z146" i="1"/>
  <c r="Z136" i="1"/>
  <c r="Z120" i="1"/>
  <c r="Z80" i="1"/>
  <c r="Z55" i="1"/>
  <c r="Y662" i="1"/>
  <c r="Y664" i="1" s="1"/>
  <c r="Z372" i="1"/>
  <c r="Z641" i="1"/>
  <c r="Z634" i="1"/>
  <c r="Z647" i="1"/>
  <c r="Z565" i="1"/>
  <c r="Z503" i="1"/>
  <c r="Z427" i="1"/>
  <c r="Z571" i="1"/>
  <c r="Z466" i="1"/>
  <c r="Z224" i="1"/>
  <c r="Z180" i="1"/>
  <c r="Z98" i="1"/>
  <c r="Z411" i="1"/>
  <c r="Z613" i="1"/>
  <c r="Z583" i="1"/>
  <c r="Z594" i="1"/>
  <c r="Y661" i="1"/>
  <c r="Z311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<sst xmlns="http://schemas.openxmlformats.org/spreadsheetml/2006/main" count="3121" uniqueCount="1075">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</sst>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45640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Суббота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0.45833333333333331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36</v>
      </c>
      <c r="Y49" s="774">
        <f t="shared" ref="Y49:Y54" si="6">IFERROR(IF(X49="",0,CEILING((X49/$H49),1)*$H49),"")</f>
        <v>43.2</v>
      </c>
      <c r="Z49" s="36">
        <f>IFERROR(IF(Y49=0,"",ROUNDUP(Y49/H49,0)*0.02175),"")</f>
        <v>8.6999999999999994E-2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37.599999999999994</v>
      </c>
      <c r="BN49" s="64">
        <f t="shared" ref="BN49:BN54" si="8">IFERROR(Y49*I49/H49,"0")</f>
        <v>45.12</v>
      </c>
      <c r="BO49" s="64">
        <f t="shared" ref="BO49:BO54" si="9">IFERROR(1/J49*(X49/H49),"0")</f>
        <v>5.9523809523809514E-2</v>
      </c>
      <c r="BP49" s="64">
        <f t="shared" ref="BP49:BP54" si="10">IFERROR(1/J49*(Y49/H49),"0")</f>
        <v>7.1428571428571425E-2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3.333333333333333</v>
      </c>
      <c r="Y55" s="775">
        <f>IFERROR(Y49/H49,"0")+IFERROR(Y50/H50,"0")+IFERROR(Y51/H51,"0")+IFERROR(Y52/H52,"0")+IFERROR(Y53/H53,"0")+IFERROR(Y54/H54,"0")</f>
        <v>4</v>
      </c>
      <c r="Z55" s="775">
        <f>IFERROR(IF(Z49="",0,Z49),"0")+IFERROR(IF(Z50="",0,Z50),"0")+IFERROR(IF(Z51="",0,Z51),"0")+IFERROR(IF(Z52="",0,Z52),"0")+IFERROR(IF(Z53="",0,Z53),"0")+IFERROR(IF(Z54="",0,Z54),"0")</f>
        <v>8.6999999999999994E-2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36</v>
      </c>
      <c r="Y56" s="775">
        <f>IFERROR(SUM(Y49:Y54),"0")</f>
        <v>43.2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11</v>
      </c>
      <c r="Y87" s="774">
        <f t="shared" si="16"/>
        <v>12.6</v>
      </c>
      <c r="Z87" s="36">
        <f>IFERROR(IF(Y87=0,"",ROUNDUP(Y87/H87,0)*0.00502),"")</f>
        <v>3.5140000000000005E-2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11.611111111111111</v>
      </c>
      <c r="BN87" s="64">
        <f t="shared" si="18"/>
        <v>13.299999999999999</v>
      </c>
      <c r="BO87" s="64">
        <f t="shared" si="19"/>
        <v>2.6115859449192782E-2</v>
      </c>
      <c r="BP87" s="64">
        <f t="shared" si="20"/>
        <v>2.9914529914529919E-2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10</v>
      </c>
      <c r="Y88" s="774">
        <f t="shared" si="16"/>
        <v>10.8</v>
      </c>
      <c r="Z88" s="36">
        <f>IFERROR(IF(Y88=0,"",ROUNDUP(Y88/H88,0)*0.00502),"")</f>
        <v>3.0120000000000001E-2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10.555555555555555</v>
      </c>
      <c r="BN88" s="64">
        <f t="shared" si="18"/>
        <v>11.4</v>
      </c>
      <c r="BO88" s="64">
        <f t="shared" si="19"/>
        <v>2.3741690408357077E-2</v>
      </c>
      <c r="BP88" s="64">
        <f t="shared" si="20"/>
        <v>2.5641025641025644E-2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11.666666666666666</v>
      </c>
      <c r="Y89" s="775">
        <f>IFERROR(Y83/H83,"0")+IFERROR(Y84/H84,"0")+IFERROR(Y85/H85,"0")+IFERROR(Y86/H86,"0")+IFERROR(Y87/H87,"0")+IFERROR(Y88/H88,"0")</f>
        <v>13</v>
      </c>
      <c r="Z89" s="775">
        <f>IFERROR(IF(Z83="",0,Z83),"0")+IFERROR(IF(Z84="",0,Z84),"0")+IFERROR(IF(Z85="",0,Z85),"0")+IFERROR(IF(Z86="",0,Z86),"0")+IFERROR(IF(Z87="",0,Z87),"0")+IFERROR(IF(Z88="",0,Z88),"0")</f>
        <v>6.5260000000000012E-2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21</v>
      </c>
      <c r="Y90" s="775">
        <f>IFERROR(SUM(Y83:Y88),"0")</f>
        <v>23.4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157</v>
      </c>
      <c r="Y108" s="774">
        <f>IFERROR(IF(X108="",0,CEILING((X108/$H108),1)*$H108),"")</f>
        <v>162</v>
      </c>
      <c r="Z108" s="36">
        <f>IFERROR(IF(Y108=0,"",ROUNDUP(Y108/H108,0)*0.02175),"")</f>
        <v>0.32624999999999998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163.97777777777776</v>
      </c>
      <c r="BN108" s="64">
        <f>IFERROR(Y108*I108/H108,"0")</f>
        <v>169.2</v>
      </c>
      <c r="BO108" s="64">
        <f>IFERROR(1/J108*(X108/H108),"0")</f>
        <v>0.25958994708994704</v>
      </c>
      <c r="BP108" s="64">
        <f>IFERROR(1/J108*(Y108/H108),"0")</f>
        <v>0.26785714285714279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14.537037037037036</v>
      </c>
      <c r="Y111" s="775">
        <f>IFERROR(Y108/H108,"0")+IFERROR(Y109/H109,"0")+IFERROR(Y110/H110,"0")</f>
        <v>14.999999999999998</v>
      </c>
      <c r="Z111" s="775">
        <f>IFERROR(IF(Z108="",0,Z108),"0")+IFERROR(IF(Z109="",0,Z109),"0")+IFERROR(IF(Z110="",0,Z110),"0")</f>
        <v>0.32624999999999998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157</v>
      </c>
      <c r="Y112" s="775">
        <f>IFERROR(SUM(Y108:Y110),"0")</f>
        <v>162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63</v>
      </c>
      <c r="Y115" s="774">
        <f t="shared" si="26"/>
        <v>67.2</v>
      </c>
      <c r="Z115" s="36">
        <f>IFERROR(IF(Y115=0,"",ROUNDUP(Y115/H115,0)*0.02175),"")</f>
        <v>0.17399999999999999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67.22999999999999</v>
      </c>
      <c r="BN115" s="64">
        <f t="shared" si="28"/>
        <v>71.712000000000003</v>
      </c>
      <c r="BO115" s="64">
        <f t="shared" si="29"/>
        <v>0.13392857142857142</v>
      </c>
      <c r="BP115" s="64">
        <f t="shared" si="30"/>
        <v>0.14285714285714285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7.5</v>
      </c>
      <c r="Y120" s="775">
        <f>IFERROR(Y114/H114,"0")+IFERROR(Y115/H115,"0")+IFERROR(Y116/H116,"0")+IFERROR(Y117/H117,"0")+IFERROR(Y118/H118,"0")+IFERROR(Y119/H119,"0")</f>
        <v>8</v>
      </c>
      <c r="Z120" s="775">
        <f>IFERROR(IF(Z114="",0,Z114),"0")+IFERROR(IF(Z115="",0,Z115),"0")+IFERROR(IF(Z116="",0,Z116),"0")+IFERROR(IF(Z117="",0,Z117),"0")+IFERROR(IF(Z118="",0,Z118),"0")+IFERROR(IF(Z119="",0,Z119),"0")</f>
        <v>0.17399999999999999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63</v>
      </c>
      <c r="Y121" s="775">
        <f>IFERROR(SUM(Y114:Y119),"0")</f>
        <v>67.2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109</v>
      </c>
      <c r="Y125" s="774">
        <f>IFERROR(IF(X125="",0,CEILING((X125/$H125),1)*$H125),"")</f>
        <v>112</v>
      </c>
      <c r="Z125" s="36">
        <f>IFERROR(IF(Y125=0,"",ROUNDUP(Y125/H125,0)*0.02175),"")</f>
        <v>0.21749999999999997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113.67142857142856</v>
      </c>
      <c r="BN125" s="64">
        <f>IFERROR(Y125*I125/H125,"0")</f>
        <v>116.8</v>
      </c>
      <c r="BO125" s="64">
        <f>IFERROR(1/J125*(X125/H125),"0")</f>
        <v>0.17378826530612246</v>
      </c>
      <c r="BP125" s="64">
        <f>IFERROR(1/J125*(Y125/H125),"0")</f>
        <v>0.17857142857142855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9.7321428571428577</v>
      </c>
      <c r="Y129" s="775">
        <f>IFERROR(Y124/H124,"0")+IFERROR(Y125/H125,"0")+IFERROR(Y126/H126,"0")+IFERROR(Y127/H127,"0")+IFERROR(Y128/H128,"0")</f>
        <v>10</v>
      </c>
      <c r="Z129" s="775">
        <f>IFERROR(IF(Z124="",0,Z124),"0")+IFERROR(IF(Z125="",0,Z125),"0")+IFERROR(IF(Z126="",0,Z126),"0")+IFERROR(IF(Z127="",0,Z127),"0")+IFERROR(IF(Z128="",0,Z128),"0")</f>
        <v>0.21749999999999997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109</v>
      </c>
      <c r="Y130" s="775">
        <f>IFERROR(SUM(Y124:Y128),"0")</f>
        <v>112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3</v>
      </c>
      <c r="Y135" s="774">
        <f>IFERROR(IF(X135="",0,CEILING((X135/$H135),1)*$H135),"")</f>
        <v>4.8</v>
      </c>
      <c r="Z135" s="36">
        <f>IFERROR(IF(Y135=0,"",ROUNDUP(Y135/H135,0)*0.00651),"")</f>
        <v>1.302E-2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3.2250000000000001</v>
      </c>
      <c r="BN135" s="64">
        <f>IFERROR(Y135*I135/H135,"0")</f>
        <v>5.16</v>
      </c>
      <c r="BO135" s="64">
        <f>IFERROR(1/J135*(X135/H135),"0")</f>
        <v>6.8681318681318689E-3</v>
      </c>
      <c r="BP135" s="64">
        <f>IFERROR(1/J135*(Y135/H135),"0")</f>
        <v>1.098901098901099E-2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1.25</v>
      </c>
      <c r="Y136" s="775">
        <f>IFERROR(Y132/H132,"0")+IFERROR(Y133/H133,"0")+IFERROR(Y134/H134,"0")+IFERROR(Y135/H135,"0")</f>
        <v>2</v>
      </c>
      <c r="Z136" s="775">
        <f>IFERROR(IF(Z132="",0,Z132),"0")+IFERROR(IF(Z133="",0,Z133),"0")+IFERROR(IF(Z134="",0,Z134),"0")+IFERROR(IF(Z135="",0,Z135),"0")</f>
        <v>1.302E-2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3</v>
      </c>
      <c r="Y137" s="775">
        <f>IFERROR(SUM(Y132:Y135),"0")</f>
        <v>4.8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11</v>
      </c>
      <c r="Y190" s="774">
        <f>IFERROR(IF(X190="",0,CEILING((X190/$H190),1)*$H190),"")</f>
        <v>11.879999999999999</v>
      </c>
      <c r="Z190" s="36">
        <f>IFERROR(IF(Y190=0,"",ROUNDUP(Y190/H190,0)*0.00502),"")</f>
        <v>3.0120000000000001E-2</v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11.555555555555557</v>
      </c>
      <c r="BN190" s="64">
        <f>IFERROR(Y190*I190/H190,"0")</f>
        <v>12.48</v>
      </c>
      <c r="BO190" s="64">
        <f>IFERROR(1/J190*(X190/H190),"0")</f>
        <v>2.3741690408357077E-2</v>
      </c>
      <c r="BP190" s="64">
        <f>IFERROR(1/J190*(Y190/H190),"0")</f>
        <v>2.564102564102564E-2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5.5555555555555554</v>
      </c>
      <c r="Y191" s="775">
        <f>IFERROR(Y190/H190,"0")</f>
        <v>5.9999999999999991</v>
      </c>
      <c r="Z191" s="775">
        <f>IFERROR(IF(Z190="",0,Z190),"0")</f>
        <v>3.0120000000000001E-2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11</v>
      </c>
      <c r="Y192" s="775">
        <f>IFERROR(SUM(Y190:Y190),"0")</f>
        <v>11.879999999999999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105</v>
      </c>
      <c r="Y199" s="774">
        <f t="shared" si="36"/>
        <v>105</v>
      </c>
      <c r="Z199" s="36">
        <f>IFERROR(IF(Y199=0,"",ROUNDUP(Y199/H199,0)*0.00502),"")</f>
        <v>0.251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110.00000000000001</v>
      </c>
      <c r="BN199" s="64">
        <f t="shared" si="38"/>
        <v>110.00000000000001</v>
      </c>
      <c r="BO199" s="64">
        <f t="shared" si="39"/>
        <v>0.21367521367521369</v>
      </c>
      <c r="BP199" s="64">
        <f t="shared" si="40"/>
        <v>0.21367521367521369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50</v>
      </c>
      <c r="Y202" s="775">
        <f>IFERROR(Y194/H194,"0")+IFERROR(Y195/H195,"0")+IFERROR(Y196/H196,"0")+IFERROR(Y197/H197,"0")+IFERROR(Y198/H198,"0")+IFERROR(Y199/H199,"0")+IFERROR(Y200/H200,"0")+IFERROR(Y201/H201,"0")</f>
        <v>50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0.251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105</v>
      </c>
      <c r="Y203" s="775">
        <f>IFERROR(SUM(Y194:Y201),"0")</f>
        <v>105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120</v>
      </c>
      <c r="Y216" s="774">
        <f t="shared" ref="Y216:Y223" si="41">IFERROR(IF(X216="",0,CEILING((X216/$H216),1)*$H216),"")</f>
        <v>124.2</v>
      </c>
      <c r="Z216" s="36">
        <f>IFERROR(IF(Y216=0,"",ROUNDUP(Y216/H216,0)*0.00902),"")</f>
        <v>0.20746000000000001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124.66666666666667</v>
      </c>
      <c r="BN216" s="64">
        <f t="shared" ref="BN216:BN223" si="43">IFERROR(Y216*I216/H216,"0")</f>
        <v>129.03</v>
      </c>
      <c r="BO216" s="64">
        <f t="shared" ref="BO216:BO223" si="44">IFERROR(1/J216*(X216/H216),"0")</f>
        <v>0.16835016835016836</v>
      </c>
      <c r="BP216" s="64">
        <f t="shared" ref="BP216:BP223" si="45">IFERROR(1/J216*(Y216/H216),"0")</f>
        <v>0.17424242424242425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110</v>
      </c>
      <c r="Y217" s="774">
        <f t="shared" si="41"/>
        <v>113.4</v>
      </c>
      <c r="Z217" s="36">
        <f>IFERROR(IF(Y217=0,"",ROUNDUP(Y217/H217,0)*0.00902),"")</f>
        <v>0.18942000000000001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114.27777777777777</v>
      </c>
      <c r="BN217" s="64">
        <f t="shared" si="43"/>
        <v>117.81</v>
      </c>
      <c r="BO217" s="64">
        <f t="shared" si="44"/>
        <v>0.15432098765432098</v>
      </c>
      <c r="BP217" s="64">
        <f t="shared" si="45"/>
        <v>0.15909090909090909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65</v>
      </c>
      <c r="Y221" s="774">
        <f t="shared" si="41"/>
        <v>66.600000000000009</v>
      </c>
      <c r="Z221" s="36">
        <f>IFERROR(IF(Y221=0,"",ROUNDUP(Y221/H221,0)*0.00502),"")</f>
        <v>0.18574000000000002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68.611111111111114</v>
      </c>
      <c r="BN221" s="64">
        <f t="shared" si="43"/>
        <v>70.3</v>
      </c>
      <c r="BO221" s="64">
        <f t="shared" si="44"/>
        <v>0.15432098765432098</v>
      </c>
      <c r="BP221" s="64">
        <f t="shared" si="45"/>
        <v>0.15811965811965817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78.703703703703695</v>
      </c>
      <c r="Y224" s="775">
        <f>IFERROR(Y216/H216,"0")+IFERROR(Y217/H217,"0")+IFERROR(Y218/H218,"0")+IFERROR(Y219/H219,"0")+IFERROR(Y220/H220,"0")+IFERROR(Y221/H221,"0")+IFERROR(Y222/H222,"0")+IFERROR(Y223/H223,"0")</f>
        <v>81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0.58262000000000003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295</v>
      </c>
      <c r="Y225" s="775">
        <f>IFERROR(SUM(Y216:Y223),"0")</f>
        <v>304.20000000000005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170</v>
      </c>
      <c r="Y231" s="774">
        <f t="shared" si="46"/>
        <v>170.4</v>
      </c>
      <c r="Z231" s="36">
        <f>IFERROR(IF(Y231=0,"",ROUNDUP(Y231/H231,0)*0.00651),"")</f>
        <v>0.46221000000000001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189.125</v>
      </c>
      <c r="BN231" s="64">
        <f t="shared" si="48"/>
        <v>189.57000000000002</v>
      </c>
      <c r="BO231" s="64">
        <f t="shared" si="49"/>
        <v>0.38919413919413925</v>
      </c>
      <c r="BP231" s="64">
        <f t="shared" si="50"/>
        <v>0.39010989010989017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121</v>
      </c>
      <c r="Y233" s="774">
        <f t="shared" si="46"/>
        <v>122.39999999999999</v>
      </c>
      <c r="Z233" s="36">
        <f>IFERROR(IF(Y233=0,"",ROUNDUP(Y233/H233,0)*0.00753),"")</f>
        <v>0.38403000000000004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134.71333333333334</v>
      </c>
      <c r="BN233" s="64">
        <f t="shared" si="48"/>
        <v>136.27199999999999</v>
      </c>
      <c r="BO233" s="64">
        <f t="shared" si="49"/>
        <v>0.3231837606837607</v>
      </c>
      <c r="BP233" s="64">
        <f t="shared" si="50"/>
        <v>0.32692307692307693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94</v>
      </c>
      <c r="Y234" s="774">
        <f t="shared" si="46"/>
        <v>96</v>
      </c>
      <c r="Z234" s="36">
        <f>IFERROR(IF(Y234=0,"",ROUNDUP(Y234/H234,0)*0.00753),"")</f>
        <v>0.30120000000000002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104.65333333333334</v>
      </c>
      <c r="BN234" s="64">
        <f t="shared" si="48"/>
        <v>106.88000000000001</v>
      </c>
      <c r="BO234" s="64">
        <f t="shared" si="49"/>
        <v>0.25106837606837606</v>
      </c>
      <c r="BP234" s="64">
        <f t="shared" si="50"/>
        <v>0.25641025641025639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122</v>
      </c>
      <c r="Y236" s="774">
        <f t="shared" si="46"/>
        <v>122.39999999999999</v>
      </c>
      <c r="Z236" s="36">
        <f>IFERROR(IF(Y236=0,"",ROUNDUP(Y236/H236,0)*0.00753),"")</f>
        <v>0.38403000000000004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135.82666666666668</v>
      </c>
      <c r="BN236" s="64">
        <f t="shared" si="48"/>
        <v>136.27199999999999</v>
      </c>
      <c r="BO236" s="64">
        <f t="shared" si="49"/>
        <v>0.32585470085470086</v>
      </c>
      <c r="BP236" s="64">
        <f t="shared" si="50"/>
        <v>0.32692307692307693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264</v>
      </c>
      <c r="Y237" s="774">
        <f t="shared" si="46"/>
        <v>264</v>
      </c>
      <c r="Z237" s="36">
        <f>IFERROR(IF(Y237=0,"",ROUNDUP(Y237/H237,0)*0.00651),"")</f>
        <v>0.71610000000000007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292.38</v>
      </c>
      <c r="BN237" s="64">
        <f t="shared" si="48"/>
        <v>292.38</v>
      </c>
      <c r="BO237" s="64">
        <f t="shared" si="49"/>
        <v>0.60439560439560447</v>
      </c>
      <c r="BP237" s="64">
        <f t="shared" si="50"/>
        <v>0.60439560439560447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321.25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323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2.2475700000000001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771</v>
      </c>
      <c r="Y239" s="775">
        <f>IFERROR(SUM(Y227:Y237),"0")</f>
        <v>775.2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125</v>
      </c>
      <c r="Y244" s="774">
        <f>IFERROR(IF(X244="",0,CEILING((X244/$H244),1)*$H244),"")</f>
        <v>127.19999999999999</v>
      </c>
      <c r="Z244" s="36">
        <f>IFERROR(IF(Y244=0,"",ROUNDUP(Y244/H244,0)*0.00753),"")</f>
        <v>0.39909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139.16666666666669</v>
      </c>
      <c r="BN244" s="64">
        <f>IFERROR(Y244*I244/H244,"0")</f>
        <v>141.61600000000001</v>
      </c>
      <c r="BO244" s="64">
        <f>IFERROR(1/J244*(X244/H244),"0")</f>
        <v>0.33386752136752135</v>
      </c>
      <c r="BP244" s="64">
        <f>IFERROR(1/J244*(Y244/H244),"0")</f>
        <v>0.33974358974358976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69</v>
      </c>
      <c r="Y245" s="774">
        <f>IFERROR(IF(X245="",0,CEILING((X245/$H245),1)*$H245),"")</f>
        <v>69.599999999999994</v>
      </c>
      <c r="Z245" s="36">
        <f>IFERROR(IF(Y245=0,"",ROUNDUP(Y245/H245,0)*0.00651),"")</f>
        <v>0.18879000000000001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76.245000000000005</v>
      </c>
      <c r="BN245" s="64">
        <f>IFERROR(Y245*I245/H245,"0")</f>
        <v>76.908000000000001</v>
      </c>
      <c r="BO245" s="64">
        <f>IFERROR(1/J245*(X245/H245),"0")</f>
        <v>0.15796703296703299</v>
      </c>
      <c r="BP245" s="64">
        <f>IFERROR(1/J245*(Y245/H245),"0")</f>
        <v>0.15934065934065936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80.833333333333343</v>
      </c>
      <c r="Y246" s="775">
        <f>IFERROR(Y241/H241,"0")+IFERROR(Y242/H242,"0")+IFERROR(Y243/H243,"0")+IFERROR(Y244/H244,"0")+IFERROR(Y245/H245,"0")</f>
        <v>82</v>
      </c>
      <c r="Z246" s="775">
        <f>IFERROR(IF(Z241="",0,Z241),"0")+IFERROR(IF(Z242="",0,Z242),"0")+IFERROR(IF(Z243="",0,Z243),"0")+IFERROR(IF(Z244="",0,Z244),"0")+IFERROR(IF(Z245="",0,Z245),"0")</f>
        <v>0.58787999999999996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194</v>
      </c>
      <c r="Y247" s="775">
        <f>IFERROR(SUM(Y241:Y245),"0")</f>
        <v>196.79999999999998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7</v>
      </c>
      <c r="Y267" s="774">
        <f t="shared" si="56"/>
        <v>8</v>
      </c>
      <c r="Z267" s="36">
        <f>IFERROR(IF(Y267=0,"",ROUNDUP(Y267/H267,0)*0.00902),"")</f>
        <v>1.804E-2</v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7.3674999999999997</v>
      </c>
      <c r="BN267" s="64">
        <f t="shared" si="58"/>
        <v>8.42</v>
      </c>
      <c r="BO267" s="64">
        <f t="shared" si="59"/>
        <v>1.3257575757575758E-2</v>
      </c>
      <c r="BP267" s="64">
        <f t="shared" si="60"/>
        <v>1.5151515151515152E-2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1.75</v>
      </c>
      <c r="Y271" s="775">
        <f>IFERROR(Y262/H262,"0")+IFERROR(Y263/H263,"0")+IFERROR(Y264/H264,"0")+IFERROR(Y265/H265,"0")+IFERROR(Y266/H266,"0")+IFERROR(Y267/H267,"0")+IFERROR(Y268/H268,"0")+IFERROR(Y269/H269,"0")+IFERROR(Y270/H270,"0")</f>
        <v>2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1.804E-2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7</v>
      </c>
      <c r="Y272" s="775">
        <f>IFERROR(SUM(Y262:Y270),"0")</f>
        <v>8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140</v>
      </c>
      <c r="Y308" s="774">
        <f t="shared" si="66"/>
        <v>141.6</v>
      </c>
      <c r="Z308" s="36">
        <f>IFERROR(IF(Y308=0,"",ROUNDUP(Y308/H308,0)*0.00753),"")</f>
        <v>0.44427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155.8666666666667</v>
      </c>
      <c r="BN308" s="64">
        <f t="shared" si="68"/>
        <v>157.64800000000002</v>
      </c>
      <c r="BO308" s="64">
        <f t="shared" si="69"/>
        <v>0.37393162393162394</v>
      </c>
      <c r="BP308" s="64">
        <f t="shared" si="70"/>
        <v>0.37820512820512819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58.333333333333336</v>
      </c>
      <c r="Y311" s="775">
        <f>IFERROR(Y305/H305,"0")+IFERROR(Y306/H306,"0")+IFERROR(Y307/H307,"0")+IFERROR(Y308/H308,"0")+IFERROR(Y309/H309,"0")+IFERROR(Y310/H310,"0")</f>
        <v>59</v>
      </c>
      <c r="Z311" s="775">
        <f>IFERROR(IF(Z305="",0,Z305),"0")+IFERROR(IF(Z306="",0,Z306),"0")+IFERROR(IF(Z307="",0,Z307),"0")+IFERROR(IF(Z308="",0,Z308),"0")+IFERROR(IF(Z309="",0,Z309),"0")+IFERROR(IF(Z310="",0,Z310),"0")</f>
        <v>0.44427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140</v>
      </c>
      <c r="Y312" s="775">
        <f>IFERROR(SUM(Y305:Y310),"0")</f>
        <v>141.6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164</v>
      </c>
      <c r="Y385" s="774">
        <f>IFERROR(IF(X385="",0,CEILING((X385/$H385),1)*$H385),"")</f>
        <v>171.6</v>
      </c>
      <c r="Z385" s="36">
        <f>IFERROR(IF(Y385=0,"",ROUNDUP(Y385/H385,0)*0.02175),"")</f>
        <v>0.47849999999999998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175.85846153846157</v>
      </c>
      <c r="BN385" s="64">
        <f>IFERROR(Y385*I385/H385,"0")</f>
        <v>184.00800000000001</v>
      </c>
      <c r="BO385" s="64">
        <f>IFERROR(1/J385*(X385/H385),"0")</f>
        <v>0.37545787545787546</v>
      </c>
      <c r="BP385" s="64">
        <f>IFERROR(1/J385*(Y385/H385),"0")</f>
        <v>0.39285714285714285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13</v>
      </c>
      <c r="Y386" s="774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13.872857142857143</v>
      </c>
      <c r="BN386" s="64">
        <f>IFERROR(Y386*I386/H386,"0")</f>
        <v>17.928000000000001</v>
      </c>
      <c r="BO386" s="64">
        <f>IFERROR(1/J386*(X386/H386),"0")</f>
        <v>2.7636054421768703E-2</v>
      </c>
      <c r="BP386" s="64">
        <f>IFERROR(1/J386*(Y386/H386),"0")</f>
        <v>3.5714285714285712E-2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22.573260073260073</v>
      </c>
      <c r="Y387" s="775">
        <f>IFERROR(Y384/H384,"0")+IFERROR(Y385/H385,"0")+IFERROR(Y386/H386,"0")</f>
        <v>24</v>
      </c>
      <c r="Z387" s="775">
        <f>IFERROR(IF(Z384="",0,Z384),"0")+IFERROR(IF(Z385="",0,Z385),"0")+IFERROR(IF(Z386="",0,Z386),"0")</f>
        <v>0.52200000000000002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177</v>
      </c>
      <c r="Y388" s="775">
        <f>IFERROR(SUM(Y384:Y386),"0")</f>
        <v>188.4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1498</v>
      </c>
      <c r="Y417" s="774">
        <f t="shared" si="81"/>
        <v>1500</v>
      </c>
      <c r="Z417" s="36">
        <f>IFERROR(IF(Y417=0,"",ROUNDUP(Y417/H417,0)*0.02175),"")</f>
        <v>2.1749999999999998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1545.9360000000001</v>
      </c>
      <c r="BN417" s="64">
        <f t="shared" si="83"/>
        <v>1548</v>
      </c>
      <c r="BO417" s="64">
        <f t="shared" si="84"/>
        <v>2.0805555555555553</v>
      </c>
      <c r="BP417" s="64">
        <f t="shared" si="85"/>
        <v>2.083333333333333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440</v>
      </c>
      <c r="Y422" s="774">
        <f t="shared" si="81"/>
        <v>450</v>
      </c>
      <c r="Z422" s="36">
        <f>IFERROR(IF(Y422=0,"",ROUNDUP(Y422/H422,0)*0.02175),"")</f>
        <v>0.65249999999999997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454.08</v>
      </c>
      <c r="BN422" s="64">
        <f t="shared" si="83"/>
        <v>464.4</v>
      </c>
      <c r="BO422" s="64">
        <f t="shared" si="84"/>
        <v>0.61111111111111105</v>
      </c>
      <c r="BP422" s="64">
        <f t="shared" si="85"/>
        <v>0.625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129.19999999999999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130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2.8274999999999997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1938</v>
      </c>
      <c r="Y428" s="775">
        <f>IFERROR(SUM(Y416:Y426),"0")</f>
        <v>1950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1087</v>
      </c>
      <c r="Y430" s="774">
        <f>IFERROR(IF(X430="",0,CEILING((X430/$H430),1)*$H430),"")</f>
        <v>1095</v>
      </c>
      <c r="Z430" s="36">
        <f>IFERROR(IF(Y430=0,"",ROUNDUP(Y430/H430,0)*0.02175),"")</f>
        <v>1.58775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1121.7840000000001</v>
      </c>
      <c r="BN430" s="64">
        <f>IFERROR(Y430*I430/H430,"0")</f>
        <v>1130.0400000000002</v>
      </c>
      <c r="BO430" s="64">
        <f>IFERROR(1/J430*(X430/H430),"0")</f>
        <v>1.5097222222222222</v>
      </c>
      <c r="BP430" s="64">
        <f>IFERROR(1/J430*(Y430/H430),"0")</f>
        <v>1.5208333333333333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72.466666666666669</v>
      </c>
      <c r="Y432" s="775">
        <f>IFERROR(Y430/H430,"0")+IFERROR(Y431/H431,"0")</f>
        <v>73</v>
      </c>
      <c r="Z432" s="775">
        <f>IFERROR(IF(Z430="",0,Z430),"0")+IFERROR(IF(Z431="",0,Z431),"0")</f>
        <v>1.58775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1087</v>
      </c>
      <c r="Y433" s="775">
        <f>IFERROR(SUM(Y430:Y431),"0")</f>
        <v>1095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89</v>
      </c>
      <c r="Y436" s="774">
        <f>IFERROR(IF(X436="",0,CEILING((X436/$H436),1)*$H436),"")</f>
        <v>90</v>
      </c>
      <c r="Z436" s="36">
        <f>IFERROR(IF(Y436=0,"",ROUNDUP(Y436/H436,0)*0.02175),"")</f>
        <v>0.21749999999999997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94.577333333333343</v>
      </c>
      <c r="BN436" s="64">
        <f>IFERROR(Y436*I436/H436,"0")</f>
        <v>95.64</v>
      </c>
      <c r="BO436" s="64">
        <f>IFERROR(1/J436*(X436/H436),"0")</f>
        <v>0.1765873015873016</v>
      </c>
      <c r="BP436" s="64">
        <f>IFERROR(1/J436*(Y436/H436),"0")</f>
        <v>0.17857142857142855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9.8888888888888893</v>
      </c>
      <c r="Y437" s="775">
        <f>IFERROR(Y435/H435,"0")+IFERROR(Y436/H436,"0")</f>
        <v>10</v>
      </c>
      <c r="Z437" s="775">
        <f>IFERROR(IF(Z435="",0,Z435),"0")+IFERROR(IF(Z436="",0,Z436),"0")</f>
        <v>0.21749999999999997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89</v>
      </c>
      <c r="Y438" s="775">
        <f>IFERROR(SUM(Y435:Y436),"0")</f>
        <v>90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174</v>
      </c>
      <c r="Y440" s="774">
        <f>IFERROR(IF(X440="",0,CEILING((X440/$H440),1)*$H440),"")</f>
        <v>180</v>
      </c>
      <c r="Z440" s="36">
        <f>IFERROR(IF(Y440=0,"",ROUNDUP(Y440/H440,0)*0.02175),"")</f>
        <v>0.43499999999999994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184.904</v>
      </c>
      <c r="BN440" s="64">
        <f>IFERROR(Y440*I440/H440,"0")</f>
        <v>191.28</v>
      </c>
      <c r="BO440" s="64">
        <f>IFERROR(1/J440*(X440/H440),"0")</f>
        <v>0.34523809523809518</v>
      </c>
      <c r="BP440" s="64">
        <f>IFERROR(1/J440*(Y440/H440),"0")</f>
        <v>0.3571428571428571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19.333333333333332</v>
      </c>
      <c r="Y441" s="775">
        <f>IFERROR(Y440/H440,"0")</f>
        <v>20</v>
      </c>
      <c r="Z441" s="775">
        <f>IFERROR(IF(Z440="",0,Z440),"0")</f>
        <v>0.43499999999999994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174</v>
      </c>
      <c r="Y442" s="775">
        <f>IFERROR(SUM(Y440:Y440),"0")</f>
        <v>180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345</v>
      </c>
      <c r="Y461" s="774">
        <f>IFERROR(IF(X461="",0,CEILING((X461/$H461),1)*$H461),"")</f>
        <v>351</v>
      </c>
      <c r="Z461" s="36">
        <f>IFERROR(IF(Y461=0,"",ROUNDUP(Y461/H461,0)*0.02175),"")</f>
        <v>0.84824999999999995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366.62</v>
      </c>
      <c r="BN461" s="64">
        <f>IFERROR(Y461*I461/H461,"0")</f>
        <v>372.99599999999998</v>
      </c>
      <c r="BO461" s="64">
        <f>IFERROR(1/J461*(X461/H461),"0")</f>
        <v>0.68452380952380953</v>
      </c>
      <c r="BP461" s="64">
        <f>IFERROR(1/J461*(Y461/H461),"0")</f>
        <v>0.6964285714285714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38.333333333333336</v>
      </c>
      <c r="Y466" s="775">
        <f>IFERROR(Y461/H461,"0")+IFERROR(Y462/H462,"0")+IFERROR(Y463/H463,"0")+IFERROR(Y464/H464,"0")+IFERROR(Y465/H465,"0")</f>
        <v>39</v>
      </c>
      <c r="Z466" s="775">
        <f>IFERROR(IF(Z461="",0,Z461),"0")+IFERROR(IF(Z462="",0,Z462),"0")+IFERROR(IF(Z463="",0,Z463),"0")+IFERROR(IF(Z464="",0,Z464),"0")+IFERROR(IF(Z465="",0,Z465),"0")</f>
        <v>0.84824999999999995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345</v>
      </c>
      <c r="Y467" s="775">
        <f>IFERROR(SUM(Y461:Y465),"0")</f>
        <v>351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81</v>
      </c>
      <c r="Y480" s="774">
        <f t="shared" si="92"/>
        <v>84</v>
      </c>
      <c r="Z480" s="36">
        <f>IFERROR(IF(Y480=0,"",ROUNDUP(Y480/H480,0)*0.00753),"")</f>
        <v>0.15060000000000001</v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85.435714285714283</v>
      </c>
      <c r="BN480" s="64">
        <f t="shared" si="94"/>
        <v>88.6</v>
      </c>
      <c r="BO480" s="64">
        <f t="shared" si="95"/>
        <v>0.12362637362637362</v>
      </c>
      <c r="BP480" s="64">
        <f t="shared" si="96"/>
        <v>0.12820512820512819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19.285714285714285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20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0.15060000000000001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81</v>
      </c>
      <c r="Y504" s="775">
        <f>IFERROR(SUM(Y479:Y502),"0")</f>
        <v>84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104</v>
      </c>
      <c r="Y521" s="774">
        <f t="shared" ref="Y521:Y527" si="98">IFERROR(IF(X521="",0,CEILING((X521/$H521),1)*$H521),"")</f>
        <v>105</v>
      </c>
      <c r="Z521" s="36">
        <f>IFERROR(IF(Y521=0,"",ROUNDUP(Y521/H521,0)*0.00753),"")</f>
        <v>0.18825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109.69523809523808</v>
      </c>
      <c r="BN521" s="64">
        <f t="shared" ref="BN521:BN527" si="100">IFERROR(Y521*I521/H521,"0")</f>
        <v>110.74999999999999</v>
      </c>
      <c r="BO521" s="64">
        <f t="shared" ref="BO521:BO527" si="101">IFERROR(1/J521*(X521/H521),"0")</f>
        <v>0.15873015873015869</v>
      </c>
      <c r="BP521" s="64">
        <f t="shared" ref="BP521:BP527" si="102">IFERROR(1/J521*(Y521/H521),"0")</f>
        <v>0.16025641025641024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24.761904761904759</v>
      </c>
      <c r="Y528" s="775">
        <f>IFERROR(Y521/H521,"0")+IFERROR(Y522/H522,"0")+IFERROR(Y523/H523,"0")+IFERROR(Y524/H524,"0")+IFERROR(Y525/H525,"0")+IFERROR(Y526/H526,"0")+IFERROR(Y527/H527,"0")</f>
        <v>25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0.18825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104</v>
      </c>
      <c r="Y529" s="775">
        <f>IFERROR(SUM(Y521:Y527),"0")</f>
        <v>105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8</v>
      </c>
      <c r="Y535" s="774">
        <f>IFERROR(IF(X535="",0,CEILING((X535/$H535),1)*$H535),"")</f>
        <v>9</v>
      </c>
      <c r="Z535" s="36">
        <f>IFERROR(IF(Y535=0,"",ROUNDUP(Y535/H535,0)*0.00627),"")</f>
        <v>1.881E-2</v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9.6</v>
      </c>
      <c r="BN535" s="64">
        <f>IFERROR(Y535*I535/H535,"0")</f>
        <v>10.799999999999999</v>
      </c>
      <c r="BO535" s="64">
        <f>IFERROR(1/J535*(X535/H535),"0")</f>
        <v>1.3333333333333332E-2</v>
      </c>
      <c r="BP535" s="64">
        <f>IFERROR(1/J535*(Y535/H535),"0")</f>
        <v>1.4999999999999999E-2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2.6666666666666665</v>
      </c>
      <c r="Y536" s="775">
        <f>IFERROR(Y535/H535,"0")</f>
        <v>3</v>
      </c>
      <c r="Z536" s="775">
        <f>IFERROR(IF(Z535="",0,Z535),"0")</f>
        <v>1.881E-2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8</v>
      </c>
      <c r="Y537" s="775">
        <f>IFERROR(SUM(Y535:Y535),"0")</f>
        <v>9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40</v>
      </c>
      <c r="Y554" s="774">
        <f t="shared" ref="Y554:Y564" si="103">IFERROR(IF(X554="",0,CEILING((X554/$H554),1)*$H554),"")</f>
        <v>42.24</v>
      </c>
      <c r="Z554" s="36">
        <f t="shared" ref="Z554:Z559" si="104">IFERROR(IF(Y554=0,"",ROUNDUP(Y554/H554,0)*0.01196),"")</f>
        <v>9.5680000000000001E-2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42.727272727272727</v>
      </c>
      <c r="BN554" s="64">
        <f t="shared" ref="BN554:BN564" si="106">IFERROR(Y554*I554/H554,"0")</f>
        <v>45.12</v>
      </c>
      <c r="BO554" s="64">
        <f t="shared" ref="BO554:BO564" si="107">IFERROR(1/J554*(X554/H554),"0")</f>
        <v>7.2843822843822847E-2</v>
      </c>
      <c r="BP554" s="64">
        <f t="shared" ref="BP554:BP564" si="108">IFERROR(1/J554*(Y554/H554),"0")</f>
        <v>7.6923076923076927E-2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222</v>
      </c>
      <c r="Y557" s="774">
        <f t="shared" si="103"/>
        <v>227.04000000000002</v>
      </c>
      <c r="Z557" s="36">
        <f t="shared" si="104"/>
        <v>0.51427999999999996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237.1363636363636</v>
      </c>
      <c r="BN557" s="64">
        <f t="shared" si="106"/>
        <v>242.51999999999998</v>
      </c>
      <c r="BO557" s="64">
        <f t="shared" si="107"/>
        <v>0.40428321678321683</v>
      </c>
      <c r="BP557" s="64">
        <f t="shared" si="108"/>
        <v>0.41346153846153849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49.621212121212125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51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0.60995999999999995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262</v>
      </c>
      <c r="Y566" s="775">
        <f>IFERROR(SUM(Y554:Y564),"0")</f>
        <v>269.28000000000003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115</v>
      </c>
      <c r="Y574" s="774">
        <f t="shared" ref="Y574:Y582" si="109">IFERROR(IF(X574="",0,CEILING((X574/$H574),1)*$H574),"")</f>
        <v>116.16000000000001</v>
      </c>
      <c r="Z574" s="36">
        <f>IFERROR(IF(Y574=0,"",ROUNDUP(Y574/H574,0)*0.01196),"")</f>
        <v>0.26312000000000002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122.84090909090907</v>
      </c>
      <c r="BN574" s="64">
        <f t="shared" ref="BN574:BN582" si="111">IFERROR(Y574*I574/H574,"0")</f>
        <v>124.08000000000001</v>
      </c>
      <c r="BO574" s="64">
        <f t="shared" ref="BO574:BO582" si="112">IFERROR(1/J574*(X574/H574),"0")</f>
        <v>0.20942599067599066</v>
      </c>
      <c r="BP574" s="64">
        <f t="shared" ref="BP574:BP582" si="113">IFERROR(1/J574*(Y574/H574),"0")</f>
        <v>0.21153846153846156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178</v>
      </c>
      <c r="Y575" s="774">
        <f t="shared" si="109"/>
        <v>179.52</v>
      </c>
      <c r="Z575" s="36">
        <f>IFERROR(IF(Y575=0,"",ROUNDUP(Y575/H575,0)*0.01196),"")</f>
        <v>0.40664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190.13636363636363</v>
      </c>
      <c r="BN575" s="64">
        <f t="shared" si="111"/>
        <v>191.76</v>
      </c>
      <c r="BO575" s="64">
        <f t="shared" si="112"/>
        <v>0.32415501165501165</v>
      </c>
      <c r="BP575" s="64">
        <f t="shared" si="113"/>
        <v>0.32692307692307693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200</v>
      </c>
      <c r="Y576" s="774">
        <f t="shared" si="109"/>
        <v>200.64000000000001</v>
      </c>
      <c r="Z576" s="36">
        <f>IFERROR(IF(Y576=0,"",ROUNDUP(Y576/H576,0)*0.01196),"")</f>
        <v>0.45448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213.63636363636363</v>
      </c>
      <c r="BN576" s="64">
        <f t="shared" si="111"/>
        <v>214.32</v>
      </c>
      <c r="BO576" s="64">
        <f t="shared" si="112"/>
        <v>0.36421911421911418</v>
      </c>
      <c r="BP576" s="64">
        <f t="shared" si="113"/>
        <v>0.36538461538461542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93.37121212121211</v>
      </c>
      <c r="Y583" s="775">
        <f>IFERROR(Y574/H574,"0")+IFERROR(Y575/H575,"0")+IFERROR(Y576/H576,"0")+IFERROR(Y577/H577,"0")+IFERROR(Y578/H578,"0")+IFERROR(Y579/H579,"0")+IFERROR(Y580/H580,"0")+IFERROR(Y581/H581,"0")+IFERROR(Y582/H582,"0")</f>
        <v>94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1.1242399999999999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493</v>
      </c>
      <c r="Y584" s="775">
        <f>IFERROR(SUM(Y574:Y582),"0")</f>
        <v>496.32000000000005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6670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6773.28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7041.1670279165292</v>
      </c>
      <c r="Y662" s="775">
        <f>IFERROR(SUM(BN22:BN658),"0")</f>
        <v>7150.52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12</v>
      </c>
      <c r="Y663" s="38">
        <f>ROUNDUP(SUM(BP22:BP658),0)</f>
        <v>12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7341.1670279165292</v>
      </c>
      <c r="Y664" s="775">
        <f>GrossWeightTotalR+PalletQtyTotalR*25</f>
        <v>7450.52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1125.9472980722981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1144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13.574390000000001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43.2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23.4</v>
      </c>
      <c r="E671" s="46">
        <f>IFERROR(Y108*1,"0")+IFERROR(Y109*1,"0")+IFERROR(Y110*1,"0")+IFERROR(Y114*1,"0")+IFERROR(Y115*1,"0")+IFERROR(Y116*1,"0")+IFERROR(Y117*1,"0")+IFERROR(Y118*1,"0")+IFERROR(Y119*1,"0")</f>
        <v>229.2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116.8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116.88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1276.2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8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141.6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188.4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3315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351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84</v>
      </c>
      <c r="Z671" s="46">
        <f>IFERROR(Y517*1,"0")+IFERROR(Y521*1,"0")+IFERROR(Y522*1,"0")+IFERROR(Y523*1,"0")+IFERROR(Y524*1,"0")+IFERROR(Y525*1,"0")+IFERROR(Y526*1,"0")+IFERROR(Y527*1,"0")+IFERROR(Y531*1,"0")+IFERROR(Y535*1,"0")</f>
        <v>114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765.6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7,00"/>
        <filter val="1 125,95"/>
        <filter val="1 498,00"/>
        <filter val="1 938,00"/>
        <filter val="1,25"/>
        <filter val="1,75"/>
        <filter val="10,00"/>
        <filter val="104,00"/>
        <filter val="105,00"/>
        <filter val="109,00"/>
        <filter val="11,00"/>
        <filter val="11,67"/>
        <filter val="110,00"/>
        <filter val="115,00"/>
        <filter val="12"/>
        <filter val="120,00"/>
        <filter val="121,00"/>
        <filter val="122,00"/>
        <filter val="125,00"/>
        <filter val="129,20"/>
        <filter val="13,00"/>
        <filter val="14,54"/>
        <filter val="140,00"/>
        <filter val="157,00"/>
        <filter val="164,00"/>
        <filter val="170,00"/>
        <filter val="174,00"/>
        <filter val="177,00"/>
        <filter val="178,00"/>
        <filter val="19,29"/>
        <filter val="19,33"/>
        <filter val="194,00"/>
        <filter val="2,67"/>
        <filter val="200,00"/>
        <filter val="21,00"/>
        <filter val="22,57"/>
        <filter val="222,00"/>
        <filter val="24,76"/>
        <filter val="262,00"/>
        <filter val="264,00"/>
        <filter val="295,00"/>
        <filter val="3,00"/>
        <filter val="3,33"/>
        <filter val="321,25"/>
        <filter val="345,00"/>
        <filter val="36,00"/>
        <filter val="38,33"/>
        <filter val="40,00"/>
        <filter val="440,00"/>
        <filter val="49,62"/>
        <filter val="493,00"/>
        <filter val="5,56"/>
        <filter val="50,00"/>
        <filter val="58,33"/>
        <filter val="6 670,00"/>
        <filter val="63,00"/>
        <filter val="65,00"/>
        <filter val="69,00"/>
        <filter val="7 041,17"/>
        <filter val="7 341,17"/>
        <filter val="7,00"/>
        <filter val="7,50"/>
        <filter val="72,47"/>
        <filter val="771,00"/>
        <filter val="78,70"/>
        <filter val="8,00"/>
        <filter val="80,83"/>
        <filter val="81,00"/>
        <filter val="89,00"/>
        <filter val="9,73"/>
        <filter val="9,89"/>
        <filter val="93,37"/>
        <filter val="94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