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479312-D24C-4C1B-9012-D84C5613ED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X668" i="1"/>
  <c r="X667" i="1"/>
  <c r="BO666" i="1"/>
  <c r="BM666" i="1"/>
  <c r="Y666" i="1"/>
  <c r="X664" i="1"/>
  <c r="X663" i="1"/>
  <c r="BO662" i="1"/>
  <c r="BM662" i="1"/>
  <c r="Y662" i="1"/>
  <c r="X660" i="1"/>
  <c r="X659" i="1"/>
  <c r="BO658" i="1"/>
  <c r="BM658" i="1"/>
  <c r="Y658" i="1"/>
  <c r="BO657" i="1"/>
  <c r="BM657" i="1"/>
  <c r="Y657" i="1"/>
  <c r="X654" i="1"/>
  <c r="X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7" i="1"/>
  <c r="X606" i="1"/>
  <c r="BO605" i="1"/>
  <c r="BM605" i="1"/>
  <c r="Y605" i="1"/>
  <c r="X603" i="1"/>
  <c r="X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X568" i="1"/>
  <c r="X567" i="1"/>
  <c r="BO566" i="1"/>
  <c r="BM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P526" i="1"/>
  <c r="BO525" i="1"/>
  <c r="BM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Y478" i="1"/>
  <c r="X478" i="1"/>
  <c r="BP477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X414" i="1"/>
  <c r="X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P410" i="1"/>
  <c r="X408" i="1"/>
  <c r="X407" i="1"/>
  <c r="BP406" i="1"/>
  <c r="BO406" i="1"/>
  <c r="BN406" i="1"/>
  <c r="BM406" i="1"/>
  <c r="Z406" i="1"/>
  <c r="Z407" i="1" s="1"/>
  <c r="Y406" i="1"/>
  <c r="Y407" i="1" s="1"/>
  <c r="P406" i="1"/>
  <c r="X403" i="1"/>
  <c r="X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BP393" i="1" s="1"/>
  <c r="BO392" i="1"/>
  <c r="BM392" i="1"/>
  <c r="Y392" i="1"/>
  <c r="BP392" i="1" s="1"/>
  <c r="X390" i="1"/>
  <c r="X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Y345" i="1" s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83" i="1" s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N253" i="1"/>
  <c r="BM253" i="1"/>
  <c r="Z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O208" i="1"/>
  <c r="BM208" i="1"/>
  <c r="Y208" i="1"/>
  <c r="Y210" i="1" s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Y174" i="1" s="1"/>
  <c r="P173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Y170" i="1" s="1"/>
  <c r="X164" i="1"/>
  <c r="X163" i="1"/>
  <c r="BO162" i="1"/>
  <c r="BM162" i="1"/>
  <c r="Y162" i="1"/>
  <c r="BP162" i="1" s="1"/>
  <c r="P162" i="1"/>
  <c r="BO161" i="1"/>
  <c r="BM161" i="1"/>
  <c r="Y161" i="1"/>
  <c r="Y163" i="1" s="1"/>
  <c r="P161" i="1"/>
  <c r="X159" i="1"/>
  <c r="X158" i="1"/>
  <c r="BO157" i="1"/>
  <c r="BM157" i="1"/>
  <c r="Y157" i="1"/>
  <c r="BP157" i="1" s="1"/>
  <c r="P157" i="1"/>
  <c r="BO156" i="1"/>
  <c r="BM156" i="1"/>
  <c r="Y156" i="1"/>
  <c r="BP156" i="1" s="1"/>
  <c r="P156" i="1"/>
  <c r="BO155" i="1"/>
  <c r="BM155" i="1"/>
  <c r="Y155" i="1"/>
  <c r="BP155" i="1" s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7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X74" i="1"/>
  <c r="X73" i="1"/>
  <c r="BO72" i="1"/>
  <c r="BM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P64" i="1"/>
  <c r="X61" i="1"/>
  <c r="X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P26" i="1"/>
  <c r="X24" i="1"/>
  <c r="X23" i="1"/>
  <c r="BO22" i="1"/>
  <c r="X675" i="1" s="1"/>
  <c r="BM22" i="1"/>
  <c r="Y22" i="1"/>
  <c r="B683" i="1" s="1"/>
  <c r="P22" i="1"/>
  <c r="H10" i="1"/>
  <c r="A9" i="1"/>
  <c r="F10" i="1" s="1"/>
  <c r="D7" i="1"/>
  <c r="Q6" i="1"/>
  <c r="P2" i="1"/>
  <c r="BP410" i="1" l="1"/>
  <c r="BN410" i="1"/>
  <c r="Z410" i="1"/>
  <c r="BP432" i="1"/>
  <c r="BN432" i="1"/>
  <c r="Z432" i="1"/>
  <c r="BP438" i="1"/>
  <c r="BN438" i="1"/>
  <c r="Z438" i="1"/>
  <c r="BP454" i="1"/>
  <c r="BN454" i="1"/>
  <c r="Z454" i="1"/>
  <c r="BP564" i="1"/>
  <c r="BN564" i="1"/>
  <c r="Z564" i="1"/>
  <c r="BP584" i="1"/>
  <c r="BN584" i="1"/>
  <c r="Z584" i="1"/>
  <c r="BP595" i="1"/>
  <c r="BN595" i="1"/>
  <c r="Z595" i="1"/>
  <c r="Y607" i="1"/>
  <c r="Y606" i="1"/>
  <c r="BP605" i="1"/>
  <c r="BN605" i="1"/>
  <c r="Z605" i="1"/>
  <c r="Z606" i="1" s="1"/>
  <c r="Y626" i="1"/>
  <c r="Y625" i="1"/>
  <c r="BP621" i="1"/>
  <c r="BN621" i="1"/>
  <c r="Z621" i="1"/>
  <c r="BP623" i="1"/>
  <c r="BN623" i="1"/>
  <c r="Z623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X674" i="1"/>
  <c r="X676" i="1" s="1"/>
  <c r="X677" i="1"/>
  <c r="Z31" i="1"/>
  <c r="Z32" i="1"/>
  <c r="C683" i="1"/>
  <c r="Z58" i="1"/>
  <c r="BN58" i="1"/>
  <c r="D683" i="1"/>
  <c r="Z76" i="1"/>
  <c r="BN76" i="1"/>
  <c r="Z88" i="1"/>
  <c r="BN88" i="1"/>
  <c r="Z102" i="1"/>
  <c r="BN102" i="1"/>
  <c r="Z135" i="1"/>
  <c r="BN135" i="1"/>
  <c r="Y147" i="1"/>
  <c r="Z145" i="1"/>
  <c r="BN145" i="1"/>
  <c r="Z157" i="1"/>
  <c r="BN157" i="1"/>
  <c r="Z168" i="1"/>
  <c r="BN168" i="1"/>
  <c r="Y183" i="1"/>
  <c r="Z185" i="1"/>
  <c r="BN185" i="1"/>
  <c r="I683" i="1"/>
  <c r="Y205" i="1"/>
  <c r="Z203" i="1"/>
  <c r="BN203" i="1"/>
  <c r="Z220" i="1"/>
  <c r="BN220" i="1"/>
  <c r="Z232" i="1"/>
  <c r="BN232" i="1"/>
  <c r="Z244" i="1"/>
  <c r="BN244" i="1"/>
  <c r="Z258" i="1"/>
  <c r="BN258" i="1"/>
  <c r="Z271" i="1"/>
  <c r="BN271" i="1"/>
  <c r="Z288" i="1"/>
  <c r="BN288" i="1"/>
  <c r="Y303" i="1"/>
  <c r="Z309" i="1"/>
  <c r="BN309" i="1"/>
  <c r="Z359" i="1"/>
  <c r="BN359" i="1"/>
  <c r="Z371" i="1"/>
  <c r="BN371" i="1"/>
  <c r="Z381" i="1"/>
  <c r="BN381" i="1"/>
  <c r="Z401" i="1"/>
  <c r="BN401" i="1"/>
  <c r="BP422" i="1"/>
  <c r="BN422" i="1"/>
  <c r="Z422" i="1"/>
  <c r="Y440" i="1"/>
  <c r="Y439" i="1"/>
  <c r="BP437" i="1"/>
  <c r="BN437" i="1"/>
  <c r="Z437" i="1"/>
  <c r="Z439" i="1" s="1"/>
  <c r="AB683" i="1"/>
  <c r="Y551" i="1"/>
  <c r="BP550" i="1"/>
  <c r="BN550" i="1"/>
  <c r="Z550" i="1"/>
  <c r="Z551" i="1" s="1"/>
  <c r="BP556" i="1"/>
  <c r="BN556" i="1"/>
  <c r="Z556" i="1"/>
  <c r="BP576" i="1"/>
  <c r="BN576" i="1"/>
  <c r="Z576" i="1"/>
  <c r="Y597" i="1"/>
  <c r="Y596" i="1"/>
  <c r="BP594" i="1"/>
  <c r="BN594" i="1"/>
  <c r="Z594" i="1"/>
  <c r="Z596" i="1" s="1"/>
  <c r="BP622" i="1"/>
  <c r="BN622" i="1"/>
  <c r="Z622" i="1"/>
  <c r="BP624" i="1"/>
  <c r="BN624" i="1"/>
  <c r="Z624" i="1"/>
  <c r="Y647" i="1"/>
  <c r="Y646" i="1"/>
  <c r="BP638" i="1"/>
  <c r="BN638" i="1"/>
  <c r="Z638" i="1"/>
  <c r="BP640" i="1"/>
  <c r="BN640" i="1"/>
  <c r="Z640" i="1"/>
  <c r="BP642" i="1"/>
  <c r="BN642" i="1"/>
  <c r="Z642" i="1"/>
  <c r="BP644" i="1"/>
  <c r="BN644" i="1"/>
  <c r="Z644" i="1"/>
  <c r="Z27" i="1"/>
  <c r="BN27" i="1"/>
  <c r="Z34" i="1"/>
  <c r="BN34" i="1"/>
  <c r="BP65" i="1"/>
  <c r="BN65" i="1"/>
  <c r="Z65" i="1"/>
  <c r="BP78" i="1"/>
  <c r="BN78" i="1"/>
  <c r="Z78" i="1"/>
  <c r="Y98" i="1"/>
  <c r="BP92" i="1"/>
  <c r="BN92" i="1"/>
  <c r="Z92" i="1"/>
  <c r="E683" i="1"/>
  <c r="BP109" i="1"/>
  <c r="BN109" i="1"/>
  <c r="Z109" i="1"/>
  <c r="F683" i="1"/>
  <c r="BP125" i="1"/>
  <c r="BN125" i="1"/>
  <c r="Z125" i="1"/>
  <c r="BN31" i="1"/>
  <c r="BN32" i="1"/>
  <c r="Z50" i="1"/>
  <c r="BN50" i="1"/>
  <c r="BP54" i="1"/>
  <c r="BN54" i="1"/>
  <c r="Z54" i="1"/>
  <c r="BP72" i="1"/>
  <c r="BN72" i="1"/>
  <c r="Z72" i="1"/>
  <c r="BP86" i="1"/>
  <c r="BN86" i="1"/>
  <c r="Z86" i="1"/>
  <c r="BP96" i="1"/>
  <c r="BN96" i="1"/>
  <c r="Z96" i="1"/>
  <c r="BP117" i="1"/>
  <c r="BN117" i="1"/>
  <c r="Z117" i="1"/>
  <c r="Y402" i="1"/>
  <c r="BP448" i="1"/>
  <c r="BN448" i="1"/>
  <c r="Z448" i="1"/>
  <c r="BP458" i="1"/>
  <c r="BN458" i="1"/>
  <c r="Z458" i="1"/>
  <c r="BP464" i="1"/>
  <c r="BN464" i="1"/>
  <c r="Z464" i="1"/>
  <c r="BP490" i="1"/>
  <c r="BN490" i="1"/>
  <c r="Z490" i="1"/>
  <c r="BP498" i="1"/>
  <c r="BN498" i="1"/>
  <c r="Z498" i="1"/>
  <c r="BP509" i="1"/>
  <c r="BN509" i="1"/>
  <c r="Z509" i="1"/>
  <c r="BP513" i="1"/>
  <c r="BN513" i="1"/>
  <c r="Z513" i="1"/>
  <c r="BP528" i="1"/>
  <c r="BN528" i="1"/>
  <c r="Z528" i="1"/>
  <c r="BP558" i="1"/>
  <c r="BN558" i="1"/>
  <c r="Z558" i="1"/>
  <c r="BP566" i="1"/>
  <c r="BN566" i="1"/>
  <c r="Z566" i="1"/>
  <c r="BP578" i="1"/>
  <c r="BN578" i="1"/>
  <c r="Z578" i="1"/>
  <c r="Y592" i="1"/>
  <c r="BP588" i="1"/>
  <c r="BN588" i="1"/>
  <c r="Z588" i="1"/>
  <c r="BP658" i="1"/>
  <c r="BN658" i="1"/>
  <c r="Z658" i="1"/>
  <c r="Y668" i="1"/>
  <c r="Y667" i="1"/>
  <c r="BP666" i="1"/>
  <c r="BN666" i="1"/>
  <c r="Z666" i="1"/>
  <c r="Z667" i="1" s="1"/>
  <c r="Y60" i="1"/>
  <c r="Y80" i="1"/>
  <c r="Y90" i="1"/>
  <c r="Y104" i="1"/>
  <c r="Y120" i="1"/>
  <c r="Z133" i="1"/>
  <c r="BN133" i="1"/>
  <c r="Z139" i="1"/>
  <c r="BN139" i="1"/>
  <c r="BP139" i="1"/>
  <c r="Z143" i="1"/>
  <c r="BN143" i="1"/>
  <c r="Z149" i="1"/>
  <c r="BN149" i="1"/>
  <c r="BP149" i="1"/>
  <c r="Z155" i="1"/>
  <c r="BN155" i="1"/>
  <c r="Z161" i="1"/>
  <c r="BN161" i="1"/>
  <c r="BP161" i="1"/>
  <c r="Z166" i="1"/>
  <c r="BN166" i="1"/>
  <c r="BP166" i="1"/>
  <c r="Z173" i="1"/>
  <c r="Z174" i="1" s="1"/>
  <c r="BN173" i="1"/>
  <c r="BP173" i="1"/>
  <c r="Z177" i="1"/>
  <c r="BN177" i="1"/>
  <c r="BP177" i="1"/>
  <c r="Z181" i="1"/>
  <c r="BN181" i="1"/>
  <c r="Y187" i="1"/>
  <c r="Z197" i="1"/>
  <c r="BN197" i="1"/>
  <c r="Z201" i="1"/>
  <c r="BN201" i="1"/>
  <c r="Z208" i="1"/>
  <c r="BN208" i="1"/>
  <c r="BP208" i="1"/>
  <c r="Z218" i="1"/>
  <c r="BN218" i="1"/>
  <c r="BP218" i="1"/>
  <c r="Z222" i="1"/>
  <c r="BN222" i="1"/>
  <c r="Z230" i="1"/>
  <c r="BN230" i="1"/>
  <c r="Z234" i="1"/>
  <c r="BN234" i="1"/>
  <c r="Z238" i="1"/>
  <c r="BN238" i="1"/>
  <c r="Y248" i="1"/>
  <c r="Z246" i="1"/>
  <c r="BN246" i="1"/>
  <c r="Z256" i="1"/>
  <c r="BN256" i="1"/>
  <c r="Z265" i="1"/>
  <c r="BN265" i="1"/>
  <c r="Z269" i="1"/>
  <c r="BN269" i="1"/>
  <c r="Z282" i="1"/>
  <c r="BN282" i="1"/>
  <c r="Z286" i="1"/>
  <c r="BN286" i="1"/>
  <c r="Z290" i="1"/>
  <c r="BN290" i="1"/>
  <c r="Z302" i="1"/>
  <c r="BN302" i="1"/>
  <c r="Z307" i="1"/>
  <c r="BN307" i="1"/>
  <c r="Z311" i="1"/>
  <c r="BN311" i="1"/>
  <c r="Z344" i="1"/>
  <c r="Z345" i="1" s="1"/>
  <c r="BN344" i="1"/>
  <c r="BP344" i="1"/>
  <c r="Z348" i="1"/>
  <c r="BN348" i="1"/>
  <c r="BP348" i="1"/>
  <c r="Z361" i="1"/>
  <c r="BN361" i="1"/>
  <c r="Z365" i="1"/>
  <c r="BN365" i="1"/>
  <c r="Z373" i="1"/>
  <c r="BN373" i="1"/>
  <c r="Y383" i="1"/>
  <c r="Z379" i="1"/>
  <c r="BN379" i="1"/>
  <c r="Z387" i="1"/>
  <c r="BN387" i="1"/>
  <c r="Z392" i="1"/>
  <c r="BN392" i="1"/>
  <c r="Z393" i="1"/>
  <c r="BN393" i="1"/>
  <c r="Z399" i="1"/>
  <c r="BN399" i="1"/>
  <c r="Z412" i="1"/>
  <c r="BN412" i="1"/>
  <c r="W683" i="1"/>
  <c r="Z420" i="1"/>
  <c r="BN420" i="1"/>
  <c r="Z424" i="1"/>
  <c r="BN424" i="1"/>
  <c r="BP428" i="1"/>
  <c r="BN428" i="1"/>
  <c r="Z428" i="1"/>
  <c r="BP452" i="1"/>
  <c r="BN452" i="1"/>
  <c r="Z452" i="1"/>
  <c r="BP463" i="1"/>
  <c r="BN463" i="1"/>
  <c r="Z463" i="1"/>
  <c r="BP487" i="1"/>
  <c r="BN487" i="1"/>
  <c r="Z487" i="1"/>
  <c r="BP497" i="1"/>
  <c r="BN497" i="1"/>
  <c r="Z497" i="1"/>
  <c r="BP502" i="1"/>
  <c r="BN502" i="1"/>
  <c r="Z502" i="1"/>
  <c r="BP525" i="1"/>
  <c r="BN525" i="1"/>
  <c r="Z525" i="1"/>
  <c r="BP545" i="1"/>
  <c r="BN545" i="1"/>
  <c r="Z545" i="1"/>
  <c r="BP562" i="1"/>
  <c r="BN562" i="1"/>
  <c r="Z562" i="1"/>
  <c r="BP572" i="1"/>
  <c r="BN572" i="1"/>
  <c r="Z572" i="1"/>
  <c r="BP582" i="1"/>
  <c r="BN582" i="1"/>
  <c r="Z582" i="1"/>
  <c r="Y591" i="1"/>
  <c r="Y659" i="1"/>
  <c r="BP657" i="1"/>
  <c r="BN657" i="1"/>
  <c r="Z657" i="1"/>
  <c r="Z659" i="1" s="1"/>
  <c r="Y505" i="1"/>
  <c r="AC683" i="1"/>
  <c r="Y586" i="1"/>
  <c r="Y41" i="1"/>
  <c r="Y45" i="1"/>
  <c r="Y55" i="1"/>
  <c r="Y61" i="1"/>
  <c r="Y89" i="1"/>
  <c r="Y112" i="1"/>
  <c r="Y136" i="1"/>
  <c r="Y146" i="1"/>
  <c r="Y152" i="1"/>
  <c r="Y158" i="1"/>
  <c r="Y164" i="1"/>
  <c r="Y169" i="1"/>
  <c r="Y182" i="1"/>
  <c r="Y188" i="1"/>
  <c r="Y194" i="1"/>
  <c r="Y204" i="1"/>
  <c r="Y211" i="1"/>
  <c r="Y215" i="1"/>
  <c r="Y227" i="1"/>
  <c r="Y241" i="1"/>
  <c r="Y249" i="1"/>
  <c r="K683" i="1"/>
  <c r="Y260" i="1"/>
  <c r="BP255" i="1"/>
  <c r="BN255" i="1"/>
  <c r="Z255" i="1"/>
  <c r="BP259" i="1"/>
  <c r="BN259" i="1"/>
  <c r="Z259" i="1"/>
  <c r="Y261" i="1"/>
  <c r="L683" i="1"/>
  <c r="Y273" i="1"/>
  <c r="BP264" i="1"/>
  <c r="BN264" i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3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BP312" i="1"/>
  <c r="BN312" i="1"/>
  <c r="Z312" i="1"/>
  <c r="Y314" i="1"/>
  <c r="R683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3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Y390" i="1"/>
  <c r="BP394" i="1"/>
  <c r="BN394" i="1"/>
  <c r="Z394" i="1"/>
  <c r="Z396" i="1" s="1"/>
  <c r="BP411" i="1"/>
  <c r="BN411" i="1"/>
  <c r="Z411" i="1"/>
  <c r="Z413" i="1" s="1"/>
  <c r="Y413" i="1"/>
  <c r="J683" i="1"/>
  <c r="H9" i="1"/>
  <c r="A10" i="1"/>
  <c r="Y24" i="1"/>
  <c r="Y37" i="1"/>
  <c r="Y73" i="1"/>
  <c r="Y81" i="1"/>
  <c r="Y99" i="1"/>
  <c r="Y105" i="1"/>
  <c r="Y121" i="1"/>
  <c r="Y130" i="1"/>
  <c r="F9" i="1"/>
  <c r="J9" i="1"/>
  <c r="Z22" i="1"/>
  <c r="Z23" i="1" s="1"/>
  <c r="BN22" i="1"/>
  <c r="BP22" i="1"/>
  <c r="Y23" i="1"/>
  <c r="X67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9" i="1"/>
  <c r="BN49" i="1"/>
  <c r="BP49" i="1"/>
  <c r="Z51" i="1"/>
  <c r="BN51" i="1"/>
  <c r="Z53" i="1"/>
  <c r="BN53" i="1"/>
  <c r="Y56" i="1"/>
  <c r="Z59" i="1"/>
  <c r="BN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Z79" i="1"/>
  <c r="BN79" i="1"/>
  <c r="Z83" i="1"/>
  <c r="BN83" i="1"/>
  <c r="BP83" i="1"/>
  <c r="Z85" i="1"/>
  <c r="BN85" i="1"/>
  <c r="Z87" i="1"/>
  <c r="BN87" i="1"/>
  <c r="Z93" i="1"/>
  <c r="BN93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Z140" i="1"/>
  <c r="BN140" i="1"/>
  <c r="Z142" i="1"/>
  <c r="BN142" i="1"/>
  <c r="Z144" i="1"/>
  <c r="BN144" i="1"/>
  <c r="Z150" i="1"/>
  <c r="Z151" i="1" s="1"/>
  <c r="BN150" i="1"/>
  <c r="G683" i="1"/>
  <c r="Z156" i="1"/>
  <c r="Z158" i="1" s="1"/>
  <c r="BN156" i="1"/>
  <c r="Y159" i="1"/>
  <c r="Z162" i="1"/>
  <c r="BN162" i="1"/>
  <c r="Z167" i="1"/>
  <c r="BN167" i="1"/>
  <c r="H683" i="1"/>
  <c r="Y175" i="1"/>
  <c r="Z178" i="1"/>
  <c r="BN178" i="1"/>
  <c r="Z180" i="1"/>
  <c r="BN180" i="1"/>
  <c r="Z186" i="1"/>
  <c r="Z187" i="1" s="1"/>
  <c r="BN186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Z209" i="1"/>
  <c r="Z210" i="1" s="1"/>
  <c r="BN209" i="1"/>
  <c r="Z213" i="1"/>
  <c r="Z215" i="1" s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BN252" i="1"/>
  <c r="BP252" i="1"/>
  <c r="BP257" i="1"/>
  <c r="BN257" i="1"/>
  <c r="Z257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Y291" i="1"/>
  <c r="BP301" i="1"/>
  <c r="BN301" i="1"/>
  <c r="Z301" i="1"/>
  <c r="Z303" i="1" s="1"/>
  <c r="BP310" i="1"/>
  <c r="BN310" i="1"/>
  <c r="Z310" i="1"/>
  <c r="Y340" i="1"/>
  <c r="BP349" i="1"/>
  <c r="BN349" i="1"/>
  <c r="Z349" i="1"/>
  <c r="Z350" i="1" s="1"/>
  <c r="Y351" i="1"/>
  <c r="Y354" i="1"/>
  <c r="BP353" i="1"/>
  <c r="BN353" i="1"/>
  <c r="Z353" i="1"/>
  <c r="Z354" i="1" s="1"/>
  <c r="Y355" i="1"/>
  <c r="U683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BP382" i="1"/>
  <c r="BN382" i="1"/>
  <c r="Z382" i="1"/>
  <c r="Y384" i="1"/>
  <c r="Y389" i="1"/>
  <c r="BP386" i="1"/>
  <c r="BN386" i="1"/>
  <c r="Z386" i="1"/>
  <c r="Z389" i="1" s="1"/>
  <c r="Y397" i="1"/>
  <c r="Y396" i="1"/>
  <c r="BP400" i="1"/>
  <c r="BN400" i="1"/>
  <c r="Z400" i="1"/>
  <c r="Z402" i="1" s="1"/>
  <c r="BP421" i="1"/>
  <c r="BN421" i="1"/>
  <c r="Z421" i="1"/>
  <c r="BP425" i="1"/>
  <c r="BN425" i="1"/>
  <c r="Z425" i="1"/>
  <c r="Y429" i="1"/>
  <c r="BP433" i="1"/>
  <c r="BN433" i="1"/>
  <c r="Z433" i="1"/>
  <c r="Z434" i="1" s="1"/>
  <c r="Y435" i="1"/>
  <c r="Y443" i="1"/>
  <c r="BP442" i="1"/>
  <c r="BN442" i="1"/>
  <c r="Z442" i="1"/>
  <c r="Z443" i="1" s="1"/>
  <c r="Y444" i="1"/>
  <c r="X683" i="1"/>
  <c r="Y456" i="1"/>
  <c r="BP447" i="1"/>
  <c r="BN447" i="1"/>
  <c r="Z447" i="1"/>
  <c r="BP451" i="1"/>
  <c r="BN451" i="1"/>
  <c r="Z451" i="1"/>
  <c r="Y455" i="1"/>
  <c r="BP459" i="1"/>
  <c r="BN459" i="1"/>
  <c r="Z459" i="1"/>
  <c r="Z460" i="1" s="1"/>
  <c r="Y461" i="1"/>
  <c r="BP465" i="1"/>
  <c r="BN465" i="1"/>
  <c r="Z465" i="1"/>
  <c r="Y469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Z683" i="1"/>
  <c r="Y520" i="1"/>
  <c r="BP519" i="1"/>
  <c r="BN519" i="1"/>
  <c r="Z519" i="1"/>
  <c r="Z520" i="1" s="1"/>
  <c r="Y521" i="1"/>
  <c r="Y530" i="1"/>
  <c r="BP523" i="1"/>
  <c r="BN523" i="1"/>
  <c r="Z523" i="1"/>
  <c r="BP526" i="1"/>
  <c r="BN526" i="1"/>
  <c r="Z526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Y547" i="1"/>
  <c r="BP542" i="1"/>
  <c r="BN542" i="1"/>
  <c r="Y546" i="1"/>
  <c r="Z542" i="1"/>
  <c r="BP559" i="1"/>
  <c r="BN559" i="1"/>
  <c r="Z559" i="1"/>
  <c r="BP563" i="1"/>
  <c r="BN563" i="1"/>
  <c r="Z563" i="1"/>
  <c r="Y567" i="1"/>
  <c r="BP571" i="1"/>
  <c r="BN571" i="1"/>
  <c r="Z571" i="1"/>
  <c r="Z573" i="1" s="1"/>
  <c r="Y573" i="1"/>
  <c r="AD683" i="1"/>
  <c r="Y602" i="1"/>
  <c r="BP601" i="1"/>
  <c r="BN601" i="1"/>
  <c r="Z601" i="1"/>
  <c r="Z602" i="1" s="1"/>
  <c r="Y603" i="1"/>
  <c r="Y618" i="1"/>
  <c r="Y619" i="1"/>
  <c r="BP611" i="1"/>
  <c r="BN611" i="1"/>
  <c r="Z611" i="1"/>
  <c r="AE683" i="1"/>
  <c r="BP613" i="1"/>
  <c r="BN613" i="1"/>
  <c r="Z613" i="1"/>
  <c r="AA683" i="1"/>
  <c r="Y297" i="1"/>
  <c r="P683" i="1"/>
  <c r="Y304" i="1"/>
  <c r="Q683" i="1"/>
  <c r="Y313" i="1"/>
  <c r="T683" i="1"/>
  <c r="Y346" i="1"/>
  <c r="Y403" i="1"/>
  <c r="Y414" i="1"/>
  <c r="BP419" i="1"/>
  <c r="BN419" i="1"/>
  <c r="Z419" i="1"/>
  <c r="BP423" i="1"/>
  <c r="BN423" i="1"/>
  <c r="Z423" i="1"/>
  <c r="BP427" i="1"/>
  <c r="BN427" i="1"/>
  <c r="Z427" i="1"/>
  <c r="Y434" i="1"/>
  <c r="BP449" i="1"/>
  <c r="BN449" i="1"/>
  <c r="Z449" i="1"/>
  <c r="BP453" i="1"/>
  <c r="BN453" i="1"/>
  <c r="Z453" i="1"/>
  <c r="Y460" i="1"/>
  <c r="Y468" i="1"/>
  <c r="BP467" i="1"/>
  <c r="BN467" i="1"/>
  <c r="Z467" i="1"/>
  <c r="BP482" i="1"/>
  <c r="BN482" i="1"/>
  <c r="Z482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BP524" i="1"/>
  <c r="BN524" i="1"/>
  <c r="Z524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V683" i="1"/>
  <c r="Y408" i="1"/>
  <c r="Y430" i="1"/>
  <c r="Y683" i="1"/>
  <c r="Y479" i="1"/>
  <c r="BP557" i="1"/>
  <c r="BN557" i="1"/>
  <c r="Z557" i="1"/>
  <c r="BP561" i="1"/>
  <c r="BN561" i="1"/>
  <c r="Z561" i="1"/>
  <c r="BP565" i="1"/>
  <c r="BN565" i="1"/>
  <c r="Z565" i="1"/>
  <c r="Y574" i="1"/>
  <c r="BP577" i="1"/>
  <c r="BN577" i="1"/>
  <c r="Z577" i="1"/>
  <c r="Z585" i="1" s="1"/>
  <c r="BP581" i="1"/>
  <c r="BN581" i="1"/>
  <c r="Z581" i="1"/>
  <c r="Y585" i="1"/>
  <c r="BP589" i="1"/>
  <c r="BN589" i="1"/>
  <c r="Z589" i="1"/>
  <c r="BP612" i="1"/>
  <c r="BN612" i="1"/>
  <c r="Z612" i="1"/>
  <c r="BP614" i="1"/>
  <c r="BN614" i="1"/>
  <c r="Z614" i="1"/>
  <c r="BP616" i="1"/>
  <c r="BN616" i="1"/>
  <c r="Z616" i="1"/>
  <c r="BP629" i="1"/>
  <c r="BN629" i="1"/>
  <c r="Z629" i="1"/>
  <c r="BP631" i="1"/>
  <c r="BN631" i="1"/>
  <c r="Z631" i="1"/>
  <c r="BP633" i="1"/>
  <c r="BN633" i="1"/>
  <c r="Z633" i="1"/>
  <c r="BP650" i="1"/>
  <c r="BN650" i="1"/>
  <c r="Z650" i="1"/>
  <c r="BP652" i="1"/>
  <c r="BN652" i="1"/>
  <c r="Z652" i="1"/>
  <c r="Y654" i="1"/>
  <c r="Y663" i="1"/>
  <c r="BP662" i="1"/>
  <c r="BN662" i="1"/>
  <c r="Z662" i="1"/>
  <c r="Z663" i="1" s="1"/>
  <c r="Y664" i="1"/>
  <c r="Y671" i="1"/>
  <c r="BP670" i="1"/>
  <c r="BN670" i="1"/>
  <c r="Z670" i="1"/>
  <c r="Z671" i="1" s="1"/>
  <c r="Y672" i="1"/>
  <c r="Y552" i="1"/>
  <c r="Y568" i="1"/>
  <c r="BP615" i="1"/>
  <c r="BN615" i="1"/>
  <c r="Z615" i="1"/>
  <c r="BP617" i="1"/>
  <c r="BN617" i="1"/>
  <c r="Z617" i="1"/>
  <c r="Y635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Y653" i="1"/>
  <c r="BP649" i="1"/>
  <c r="BN649" i="1"/>
  <c r="Z649" i="1"/>
  <c r="BP651" i="1"/>
  <c r="BN651" i="1"/>
  <c r="Z651" i="1"/>
  <c r="AF683" i="1"/>
  <c r="Y660" i="1"/>
  <c r="Z646" i="1" l="1"/>
  <c r="Z591" i="1"/>
  <c r="Z383" i="1"/>
  <c r="Z374" i="1"/>
  <c r="Z260" i="1"/>
  <c r="Z240" i="1"/>
  <c r="Z204" i="1"/>
  <c r="Z169" i="1"/>
  <c r="Z163" i="1"/>
  <c r="Z120" i="1"/>
  <c r="Z111" i="1"/>
  <c r="Z89" i="1"/>
  <c r="Z73" i="1"/>
  <c r="Z60" i="1"/>
  <c r="Z55" i="1"/>
  <c r="Z625" i="1"/>
  <c r="Z429" i="1"/>
  <c r="Z468" i="1"/>
  <c r="Z226" i="1"/>
  <c r="Z182" i="1"/>
  <c r="Z146" i="1"/>
  <c r="Z80" i="1"/>
  <c r="Z313" i="1"/>
  <c r="Z567" i="1"/>
  <c r="Z505" i="1"/>
  <c r="Z98" i="1"/>
  <c r="Z618" i="1"/>
  <c r="Z455" i="1"/>
  <c r="Z367" i="1"/>
  <c r="Y675" i="1"/>
  <c r="Y673" i="1"/>
  <c r="Z291" i="1"/>
  <c r="Z653" i="1"/>
  <c r="Z635" i="1"/>
  <c r="Z546" i="1"/>
  <c r="Z530" i="1"/>
  <c r="Z248" i="1"/>
  <c r="Z136" i="1"/>
  <c r="Z129" i="1"/>
  <c r="Z104" i="1"/>
  <c r="Z36" i="1"/>
  <c r="Y677" i="1"/>
  <c r="Y674" i="1"/>
  <c r="Z273" i="1"/>
  <c r="Y676" i="1" l="1"/>
  <c r="Z678" i="1"/>
</calcChain>
</file>

<file path=xl/sharedStrings.xml><?xml version="1.0" encoding="utf-8"?>
<sst xmlns="http://schemas.openxmlformats.org/spreadsheetml/2006/main" count="3173" uniqueCount="1093">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</sst>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6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3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63" t="s">
        <v>0</v>
      </c>
      <c r="E1" s="820"/>
      <c r="F1" s="820"/>
      <c r="G1" s="12" t="s">
        <v>1</v>
      </c>
      <c r="H1" s="863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10" t="s">
        <v>8</v>
      </c>
      <c r="B5" s="831"/>
      <c r="C5" s="832"/>
      <c r="D5" s="869"/>
      <c r="E5" s="870"/>
      <c r="F5" s="1177" t="s">
        <v>9</v>
      </c>
      <c r="G5" s="832"/>
      <c r="H5" s="869" t="s">
        <v>1092</v>
      </c>
      <c r="I5" s="1113"/>
      <c r="J5" s="1113"/>
      <c r="K5" s="1113"/>
      <c r="L5" s="1113"/>
      <c r="M5" s="870"/>
      <c r="N5" s="58"/>
      <c r="P5" s="24" t="s">
        <v>10</v>
      </c>
      <c r="Q5" s="1192">
        <v>45641</v>
      </c>
      <c r="R5" s="939"/>
      <c r="T5" s="1007" t="s">
        <v>11</v>
      </c>
      <c r="U5" s="986"/>
      <c r="V5" s="1009" t="s">
        <v>12</v>
      </c>
      <c r="W5" s="939"/>
      <c r="AB5" s="51"/>
      <c r="AC5" s="51"/>
      <c r="AD5" s="51"/>
      <c r="AE5" s="51"/>
    </row>
    <row r="6" spans="1:32" s="775" customFormat="1" ht="24" customHeight="1" x14ac:dyDescent="0.2">
      <c r="A6" s="910" t="s">
        <v>13</v>
      </c>
      <c r="B6" s="831"/>
      <c r="C6" s="832"/>
      <c r="D6" s="1115" t="s">
        <v>14</v>
      </c>
      <c r="E6" s="1116"/>
      <c r="F6" s="1116"/>
      <c r="G6" s="1116"/>
      <c r="H6" s="1116"/>
      <c r="I6" s="1116"/>
      <c r="J6" s="1116"/>
      <c r="K6" s="1116"/>
      <c r="L6" s="1116"/>
      <c r="M6" s="939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Воскресенье</v>
      </c>
      <c r="R6" s="786"/>
      <c r="T6" s="1025" t="s">
        <v>16</v>
      </c>
      <c r="U6" s="986"/>
      <c r="V6" s="1099" t="s">
        <v>17</v>
      </c>
      <c r="W6" s="835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65" t="str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867"/>
      <c r="N7" s="60"/>
      <c r="P7" s="24"/>
      <c r="Q7" s="42"/>
      <c r="R7" s="42"/>
      <c r="T7" s="796"/>
      <c r="U7" s="986"/>
      <c r="V7" s="1100"/>
      <c r="W7" s="1101"/>
      <c r="AB7" s="51"/>
      <c r="AC7" s="51"/>
      <c r="AD7" s="51"/>
      <c r="AE7" s="51"/>
    </row>
    <row r="8" spans="1:32" s="775" customFormat="1" ht="25.5" customHeight="1" x14ac:dyDescent="0.2">
      <c r="A8" s="1209" t="s">
        <v>18</v>
      </c>
      <c r="B8" s="799"/>
      <c r="C8" s="800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44">
        <v>0.41666666666666669</v>
      </c>
      <c r="R8" s="867"/>
      <c r="T8" s="796"/>
      <c r="U8" s="986"/>
      <c r="V8" s="1100"/>
      <c r="W8" s="1101"/>
      <c r="AB8" s="51"/>
      <c r="AC8" s="51"/>
      <c r="AD8" s="51"/>
      <c r="AE8" s="51"/>
    </row>
    <row r="9" spans="1:32" s="775" customFormat="1" ht="39.950000000000003" customHeight="1" x14ac:dyDescent="0.2">
      <c r="A9" s="11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63"/>
      <c r="E9" s="802"/>
      <c r="F9" s="11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2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2"/>
      <c r="L9" s="802"/>
      <c r="M9" s="802"/>
      <c r="N9" s="773"/>
      <c r="P9" s="26" t="s">
        <v>21</v>
      </c>
      <c r="Q9" s="933"/>
      <c r="R9" s="934"/>
      <c r="T9" s="796"/>
      <c r="U9" s="986"/>
      <c r="V9" s="1102"/>
      <c r="W9" s="1103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63"/>
      <c r="E10" s="802"/>
      <c r="F10" s="11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88" t="str">
        <f>IFERROR(VLOOKUP($D$10,Proxy,2,FALSE),"")</f>
        <v/>
      </c>
      <c r="I10" s="796"/>
      <c r="J10" s="796"/>
      <c r="K10" s="796"/>
      <c r="L10" s="796"/>
      <c r="M10" s="796"/>
      <c r="N10" s="774"/>
      <c r="P10" s="26" t="s">
        <v>22</v>
      </c>
      <c r="Q10" s="1026"/>
      <c r="R10" s="1027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30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7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44"/>
      <c r="R12" s="867"/>
      <c r="S12" s="23"/>
      <c r="U12" s="24"/>
      <c r="V12" s="820"/>
      <c r="W12" s="796"/>
      <c r="AB12" s="51"/>
      <c r="AC12" s="51"/>
      <c r="AD12" s="51"/>
      <c r="AE12" s="51"/>
    </row>
    <row r="13" spans="1:32" s="775" customFormat="1" ht="23.25" customHeight="1" x14ac:dyDescent="0.2">
      <c r="A13" s="997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30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7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5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3" t="s">
        <v>36</v>
      </c>
      <c r="B17" s="803" t="s">
        <v>37</v>
      </c>
      <c r="C17" s="960" t="s">
        <v>38</v>
      </c>
      <c r="D17" s="803" t="s">
        <v>39</v>
      </c>
      <c r="E17" s="919"/>
      <c r="F17" s="803" t="s">
        <v>40</v>
      </c>
      <c r="G17" s="803" t="s">
        <v>41</v>
      </c>
      <c r="H17" s="803" t="s">
        <v>42</v>
      </c>
      <c r="I17" s="803" t="s">
        <v>43</v>
      </c>
      <c r="J17" s="803" t="s">
        <v>44</v>
      </c>
      <c r="K17" s="803" t="s">
        <v>45</v>
      </c>
      <c r="L17" s="803" t="s">
        <v>46</v>
      </c>
      <c r="M17" s="803" t="s">
        <v>47</v>
      </c>
      <c r="N17" s="803" t="s">
        <v>48</v>
      </c>
      <c r="O17" s="803" t="s">
        <v>49</v>
      </c>
      <c r="P17" s="803" t="s">
        <v>50</v>
      </c>
      <c r="Q17" s="918"/>
      <c r="R17" s="918"/>
      <c r="S17" s="918"/>
      <c r="T17" s="919"/>
      <c r="U17" s="1225" t="s">
        <v>51</v>
      </c>
      <c r="V17" s="832"/>
      <c r="W17" s="803" t="s">
        <v>52</v>
      </c>
      <c r="X17" s="803" t="s">
        <v>53</v>
      </c>
      <c r="Y17" s="1222" t="s">
        <v>54</v>
      </c>
      <c r="Z17" s="1110" t="s">
        <v>55</v>
      </c>
      <c r="AA17" s="1086" t="s">
        <v>56</v>
      </c>
      <c r="AB17" s="1086" t="s">
        <v>57</v>
      </c>
      <c r="AC17" s="1086" t="s">
        <v>58</v>
      </c>
      <c r="AD17" s="1086" t="s">
        <v>59</v>
      </c>
      <c r="AE17" s="1172"/>
      <c r="AF17" s="1173"/>
      <c r="AG17" s="66"/>
      <c r="BD17" s="65" t="s">
        <v>60</v>
      </c>
    </row>
    <row r="18" spans="1:68" ht="14.25" customHeight="1" x14ac:dyDescent="0.2">
      <c r="A18" s="804"/>
      <c r="B18" s="804"/>
      <c r="C18" s="804"/>
      <c r="D18" s="920"/>
      <c r="E18" s="922"/>
      <c r="F18" s="804"/>
      <c r="G18" s="804"/>
      <c r="H18" s="804"/>
      <c r="I18" s="804"/>
      <c r="J18" s="804"/>
      <c r="K18" s="804"/>
      <c r="L18" s="804"/>
      <c r="M18" s="804"/>
      <c r="N18" s="804"/>
      <c r="O18" s="804"/>
      <c r="P18" s="920"/>
      <c r="Q18" s="921"/>
      <c r="R18" s="921"/>
      <c r="S18" s="921"/>
      <c r="T18" s="922"/>
      <c r="U18" s="67" t="s">
        <v>61</v>
      </c>
      <c r="V18" s="67" t="s">
        <v>62</v>
      </c>
      <c r="W18" s="804"/>
      <c r="X18" s="804"/>
      <c r="Y18" s="1223"/>
      <c r="Z18" s="1111"/>
      <c r="AA18" s="1087"/>
      <c r="AB18" s="1087"/>
      <c r="AC18" s="1087"/>
      <c r="AD18" s="1174"/>
      <c r="AE18" s="1175"/>
      <c r="AF18" s="1176"/>
      <c r="AG18" s="66"/>
      <c r="BD18" s="65"/>
    </row>
    <row r="19" spans="1:68" ht="27.75" hidden="1" customHeight="1" x14ac:dyDescent="0.2">
      <c r="A19" s="875" t="s">
        <v>63</v>
      </c>
      <c r="B19" s="876"/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48"/>
      <c r="AB19" s="48"/>
      <c r="AC19" s="48"/>
    </row>
    <row r="20" spans="1:68" ht="16.5" hidden="1" customHeight="1" x14ac:dyDescent="0.25">
      <c r="A20" s="864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6"/>
      <c r="AB20" s="776"/>
      <c r="AC20" s="776"/>
    </row>
    <row r="21" spans="1:68" ht="14.25" hidden="1" customHeight="1" x14ac:dyDescent="0.25">
      <c r="A21" s="795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7"/>
      <c r="AB21" s="777"/>
      <c r="AC21" s="7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5">
        <v>4680115885004</v>
      </c>
      <c r="E22" s="786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807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hidden="1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807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hidden="1" customHeight="1" x14ac:dyDescent="0.25">
      <c r="A25" s="795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7"/>
      <c r="AB25" s="777"/>
      <c r="AC25" s="777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5">
        <v>4607091383881</v>
      </c>
      <c r="E26" s="786"/>
      <c r="F26" s="780">
        <v>0.33</v>
      </c>
      <c r="G26" s="32">
        <v>6</v>
      </c>
      <c r="H26" s="780">
        <v>1.98</v>
      </c>
      <c r="I26" s="780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5">
        <v>4680115885912</v>
      </c>
      <c r="E27" s="786"/>
      <c r="F27" s="780">
        <v>0.3</v>
      </c>
      <c r="G27" s="32">
        <v>6</v>
      </c>
      <c r="H27" s="780">
        <v>1.8</v>
      </c>
      <c r="I27" s="780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8"/>
      <c r="R27" s="788"/>
      <c r="S27" s="788"/>
      <c r="T27" s="789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5">
        <v>4607091388237</v>
      </c>
      <c r="E28" s="786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5">
        <v>4680115886230</v>
      </c>
      <c r="E29" s="786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5">
        <v>4680115886278</v>
      </c>
      <c r="E30" s="786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">
        <v>90</v>
      </c>
      <c r="Q30" s="788"/>
      <c r="R30" s="788"/>
      <c r="S30" s="788"/>
      <c r="T30" s="789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85">
        <v>4680115881990</v>
      </c>
      <c r="E31" s="786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8"/>
      <c r="R31" s="788"/>
      <c r="S31" s="788"/>
      <c r="T31" s="789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85">
        <v>4680115886247</v>
      </c>
      <c r="E32" s="786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7" t="s">
        <v>97</v>
      </c>
      <c r="Q32" s="788"/>
      <c r="R32" s="788"/>
      <c r="S32" s="788"/>
      <c r="T32" s="789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85">
        <v>4607091383911</v>
      </c>
      <c r="E33" s="786"/>
      <c r="F33" s="780">
        <v>0.33</v>
      </c>
      <c r="G33" s="32">
        <v>6</v>
      </c>
      <c r="H33" s="780">
        <v>1.98</v>
      </c>
      <c r="I33" s="78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2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8"/>
      <c r="R33" s="788"/>
      <c r="S33" s="788"/>
      <c r="T33" s="789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85">
        <v>4680115885905</v>
      </c>
      <c r="E34" s="786"/>
      <c r="F34" s="780">
        <v>0.3</v>
      </c>
      <c r="G34" s="32">
        <v>6</v>
      </c>
      <c r="H34" s="780">
        <v>1.8</v>
      </c>
      <c r="I34" s="780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8"/>
      <c r="R34" s="788"/>
      <c r="S34" s="788"/>
      <c r="T34" s="789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85">
        <v>4607091388244</v>
      </c>
      <c r="E35" s="786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8"/>
      <c r="R35" s="788"/>
      <c r="S35" s="788"/>
      <c r="T35" s="789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806"/>
      <c r="B36" s="796"/>
      <c r="C36" s="796"/>
      <c r="D36" s="796"/>
      <c r="E36" s="796"/>
      <c r="F36" s="796"/>
      <c r="G36" s="796"/>
      <c r="H36" s="796"/>
      <c r="I36" s="796"/>
      <c r="J36" s="796"/>
      <c r="K36" s="796"/>
      <c r="L36" s="796"/>
      <c r="M36" s="796"/>
      <c r="N36" s="796"/>
      <c r="O36" s="807"/>
      <c r="P36" s="798" t="s">
        <v>71</v>
      </c>
      <c r="Q36" s="799"/>
      <c r="R36" s="799"/>
      <c r="S36" s="799"/>
      <c r="T36" s="799"/>
      <c r="U36" s="799"/>
      <c r="V36" s="800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hidden="1" x14ac:dyDescent="0.2">
      <c r="A37" s="796"/>
      <c r="B37" s="796"/>
      <c r="C37" s="796"/>
      <c r="D37" s="796"/>
      <c r="E37" s="796"/>
      <c r="F37" s="796"/>
      <c r="G37" s="796"/>
      <c r="H37" s="796"/>
      <c r="I37" s="796"/>
      <c r="J37" s="796"/>
      <c r="K37" s="796"/>
      <c r="L37" s="796"/>
      <c r="M37" s="796"/>
      <c r="N37" s="796"/>
      <c r="O37" s="807"/>
      <c r="P37" s="798" t="s">
        <v>71</v>
      </c>
      <c r="Q37" s="799"/>
      <c r="R37" s="799"/>
      <c r="S37" s="799"/>
      <c r="T37" s="799"/>
      <c r="U37" s="799"/>
      <c r="V37" s="800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hidden="1" customHeight="1" x14ac:dyDescent="0.25">
      <c r="A38" s="795" t="s">
        <v>107</v>
      </c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6"/>
      <c r="P38" s="796"/>
      <c r="Q38" s="796"/>
      <c r="R38" s="796"/>
      <c r="S38" s="796"/>
      <c r="T38" s="796"/>
      <c r="U38" s="796"/>
      <c r="V38" s="796"/>
      <c r="W38" s="796"/>
      <c r="X38" s="796"/>
      <c r="Y38" s="796"/>
      <c r="Z38" s="796"/>
      <c r="AA38" s="777"/>
      <c r="AB38" s="777"/>
      <c r="AC38" s="777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85">
        <v>4607091388503</v>
      </c>
      <c r="E39" s="786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8"/>
      <c r="R39" s="788"/>
      <c r="S39" s="788"/>
      <c r="T39" s="789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806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807"/>
      <c r="P40" s="798" t="s">
        <v>71</v>
      </c>
      <c r="Q40" s="799"/>
      <c r="R40" s="799"/>
      <c r="S40" s="799"/>
      <c r="T40" s="799"/>
      <c r="U40" s="799"/>
      <c r="V40" s="800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hidden="1" x14ac:dyDescent="0.2">
      <c r="A41" s="796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807"/>
      <c r="P41" s="798" t="s">
        <v>71</v>
      </c>
      <c r="Q41" s="799"/>
      <c r="R41" s="799"/>
      <c r="S41" s="799"/>
      <c r="T41" s="799"/>
      <c r="U41" s="799"/>
      <c r="V41" s="800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hidden="1" customHeight="1" x14ac:dyDescent="0.25">
      <c r="A42" s="795" t="s">
        <v>113</v>
      </c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6"/>
      <c r="P42" s="796"/>
      <c r="Q42" s="796"/>
      <c r="R42" s="796"/>
      <c r="S42" s="796"/>
      <c r="T42" s="796"/>
      <c r="U42" s="796"/>
      <c r="V42" s="796"/>
      <c r="W42" s="796"/>
      <c r="X42" s="796"/>
      <c r="Y42" s="796"/>
      <c r="Z42" s="796"/>
      <c r="AA42" s="777"/>
      <c r="AB42" s="777"/>
      <c r="AC42" s="777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85">
        <v>4607091389111</v>
      </c>
      <c r="E43" s="786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8"/>
      <c r="R43" s="788"/>
      <c r="S43" s="788"/>
      <c r="T43" s="789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806"/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807"/>
      <c r="P44" s="798" t="s">
        <v>71</v>
      </c>
      <c r="Q44" s="799"/>
      <c r="R44" s="799"/>
      <c r="S44" s="799"/>
      <c r="T44" s="799"/>
      <c r="U44" s="799"/>
      <c r="V44" s="800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hidden="1" x14ac:dyDescent="0.2">
      <c r="A45" s="796"/>
      <c r="B45" s="796"/>
      <c r="C45" s="796"/>
      <c r="D45" s="796"/>
      <c r="E45" s="796"/>
      <c r="F45" s="796"/>
      <c r="G45" s="796"/>
      <c r="H45" s="796"/>
      <c r="I45" s="796"/>
      <c r="J45" s="796"/>
      <c r="K45" s="796"/>
      <c r="L45" s="796"/>
      <c r="M45" s="796"/>
      <c r="N45" s="796"/>
      <c r="O45" s="807"/>
      <c r="P45" s="798" t="s">
        <v>71</v>
      </c>
      <c r="Q45" s="799"/>
      <c r="R45" s="799"/>
      <c r="S45" s="799"/>
      <c r="T45" s="799"/>
      <c r="U45" s="799"/>
      <c r="V45" s="800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hidden="1" customHeight="1" x14ac:dyDescent="0.2">
      <c r="A46" s="875" t="s">
        <v>116</v>
      </c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48"/>
      <c r="AB46" s="48"/>
      <c r="AC46" s="48"/>
    </row>
    <row r="47" spans="1:68" ht="16.5" hidden="1" customHeight="1" x14ac:dyDescent="0.25">
      <c r="A47" s="864" t="s">
        <v>117</v>
      </c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6"/>
      <c r="P47" s="796"/>
      <c r="Q47" s="796"/>
      <c r="R47" s="796"/>
      <c r="S47" s="796"/>
      <c r="T47" s="796"/>
      <c r="U47" s="796"/>
      <c r="V47" s="796"/>
      <c r="W47" s="796"/>
      <c r="X47" s="796"/>
      <c r="Y47" s="796"/>
      <c r="Z47" s="796"/>
      <c r="AA47" s="776"/>
      <c r="AB47" s="776"/>
      <c r="AC47" s="776"/>
    </row>
    <row r="48" spans="1:68" ht="14.25" hidden="1" customHeight="1" x14ac:dyDescent="0.25">
      <c r="A48" s="795" t="s">
        <v>118</v>
      </c>
      <c r="B48" s="796"/>
      <c r="C48" s="796"/>
      <c r="D48" s="796"/>
      <c r="E48" s="796"/>
      <c r="F48" s="796"/>
      <c r="G48" s="796"/>
      <c r="H48" s="796"/>
      <c r="I48" s="796"/>
      <c r="J48" s="796"/>
      <c r="K48" s="796"/>
      <c r="L48" s="796"/>
      <c r="M48" s="796"/>
      <c r="N48" s="796"/>
      <c r="O48" s="796"/>
      <c r="P48" s="796"/>
      <c r="Q48" s="796"/>
      <c r="R48" s="796"/>
      <c r="S48" s="796"/>
      <c r="T48" s="796"/>
      <c r="U48" s="796"/>
      <c r="V48" s="796"/>
      <c r="W48" s="796"/>
      <c r="X48" s="796"/>
      <c r="Y48" s="796"/>
      <c r="Z48" s="796"/>
      <c r="AA48" s="777"/>
      <c r="AB48" s="777"/>
      <c r="AC48" s="777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85">
        <v>4607091385670</v>
      </c>
      <c r="E49" s="786"/>
      <c r="F49" s="780">
        <v>1.35</v>
      </c>
      <c r="G49" s="32">
        <v>8</v>
      </c>
      <c r="H49" s="780">
        <v>10.8</v>
      </c>
      <c r="I49" s="780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1">
        <v>0</v>
      </c>
      <c r="Y49" s="782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85">
        <v>4607091385670</v>
      </c>
      <c r="E50" s="786"/>
      <c r="F50" s="780">
        <v>1.4</v>
      </c>
      <c r="G50" s="32">
        <v>8</v>
      </c>
      <c r="H50" s="780">
        <v>11.2</v>
      </c>
      <c r="I50" s="780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2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85">
        <v>4680115883956</v>
      </c>
      <c r="E51" s="786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85">
        <v>4607091385687</v>
      </c>
      <c r="E52" s="786"/>
      <c r="F52" s="780">
        <v>0.4</v>
      </c>
      <c r="G52" s="32">
        <v>10</v>
      </c>
      <c r="H52" s="780">
        <v>4</v>
      </c>
      <c r="I52" s="780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8"/>
      <c r="R52" s="788"/>
      <c r="S52" s="788"/>
      <c r="T52" s="789"/>
      <c r="U52" s="34"/>
      <c r="V52" s="34"/>
      <c r="W52" s="35" t="s">
        <v>69</v>
      </c>
      <c r="X52" s="781">
        <v>0</v>
      </c>
      <c r="Y52" s="78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85">
        <v>4680115882539</v>
      </c>
      <c r="E53" s="786"/>
      <c r="F53" s="780">
        <v>0.37</v>
      </c>
      <c r="G53" s="32">
        <v>10</v>
      </c>
      <c r="H53" s="780">
        <v>3.7</v>
      </c>
      <c r="I53" s="780">
        <v>3.91</v>
      </c>
      <c r="J53" s="32">
        <v>132</v>
      </c>
      <c r="K53" s="32" t="s">
        <v>76</v>
      </c>
      <c r="L53" s="32"/>
      <c r="M53" s="33" t="s">
        <v>77</v>
      </c>
      <c r="N53" s="33"/>
      <c r="O53" s="32">
        <v>50</v>
      </c>
      <c r="P53" s="10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1">
        <v>0</v>
      </c>
      <c r="Y53" s="78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85">
        <v>4680115883949</v>
      </c>
      <c r="E54" s="786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8"/>
      <c r="R54" s="788"/>
      <c r="S54" s="788"/>
      <c r="T54" s="789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806"/>
      <c r="B55" s="796"/>
      <c r="C55" s="796"/>
      <c r="D55" s="796"/>
      <c r="E55" s="796"/>
      <c r="F55" s="796"/>
      <c r="G55" s="796"/>
      <c r="H55" s="796"/>
      <c r="I55" s="796"/>
      <c r="J55" s="796"/>
      <c r="K55" s="796"/>
      <c r="L55" s="796"/>
      <c r="M55" s="796"/>
      <c r="N55" s="796"/>
      <c r="O55" s="807"/>
      <c r="P55" s="798" t="s">
        <v>71</v>
      </c>
      <c r="Q55" s="799"/>
      <c r="R55" s="799"/>
      <c r="S55" s="799"/>
      <c r="T55" s="799"/>
      <c r="U55" s="799"/>
      <c r="V55" s="800"/>
      <c r="W55" s="37" t="s">
        <v>72</v>
      </c>
      <c r="X55" s="783">
        <f>IFERROR(X49/H49,"0")+IFERROR(X50/H50,"0")+IFERROR(X51/H51,"0")+IFERROR(X52/H52,"0")+IFERROR(X53/H53,"0")+IFERROR(X54/H54,"0")</f>
        <v>0</v>
      </c>
      <c r="Y55" s="783">
        <f>IFERROR(Y49/H49,"0")+IFERROR(Y50/H50,"0")+IFERROR(Y51/H51,"0")+IFERROR(Y52/H52,"0")+IFERROR(Y53/H53,"0")+IFERROR(Y54/H54,"0")</f>
        <v>0</v>
      </c>
      <c r="Z55" s="783">
        <f>IFERROR(IF(Z49="",0,Z49),"0")+IFERROR(IF(Z50="",0,Z50),"0")+IFERROR(IF(Z51="",0,Z51),"0")+IFERROR(IF(Z52="",0,Z52),"0")+IFERROR(IF(Z53="",0,Z53),"0")+IFERROR(IF(Z54="",0,Z54),"0")</f>
        <v>0</v>
      </c>
      <c r="AA55" s="784"/>
      <c r="AB55" s="784"/>
      <c r="AC55" s="784"/>
    </row>
    <row r="56" spans="1:68" hidden="1" x14ac:dyDescent="0.2">
      <c r="A56" s="796"/>
      <c r="B56" s="796"/>
      <c r="C56" s="796"/>
      <c r="D56" s="796"/>
      <c r="E56" s="796"/>
      <c r="F56" s="796"/>
      <c r="G56" s="796"/>
      <c r="H56" s="796"/>
      <c r="I56" s="796"/>
      <c r="J56" s="796"/>
      <c r="K56" s="796"/>
      <c r="L56" s="796"/>
      <c r="M56" s="796"/>
      <c r="N56" s="796"/>
      <c r="O56" s="807"/>
      <c r="P56" s="798" t="s">
        <v>71</v>
      </c>
      <c r="Q56" s="799"/>
      <c r="R56" s="799"/>
      <c r="S56" s="799"/>
      <c r="T56" s="799"/>
      <c r="U56" s="799"/>
      <c r="V56" s="800"/>
      <c r="W56" s="37" t="s">
        <v>69</v>
      </c>
      <c r="X56" s="783">
        <f>IFERROR(SUM(X49:X54),"0")</f>
        <v>0</v>
      </c>
      <c r="Y56" s="783">
        <f>IFERROR(SUM(Y49:Y54),"0")</f>
        <v>0</v>
      </c>
      <c r="Z56" s="37"/>
      <c r="AA56" s="784"/>
      <c r="AB56" s="784"/>
      <c r="AC56" s="784"/>
    </row>
    <row r="57" spans="1:68" ht="14.25" hidden="1" customHeight="1" x14ac:dyDescent="0.25">
      <c r="A57" s="795" t="s">
        <v>73</v>
      </c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6"/>
      <c r="P57" s="796"/>
      <c r="Q57" s="796"/>
      <c r="R57" s="796"/>
      <c r="S57" s="796"/>
      <c r="T57" s="796"/>
      <c r="U57" s="796"/>
      <c r="V57" s="796"/>
      <c r="W57" s="796"/>
      <c r="X57" s="796"/>
      <c r="Y57" s="796"/>
      <c r="Z57" s="796"/>
      <c r="AA57" s="777"/>
      <c r="AB57" s="777"/>
      <c r="AC57" s="777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85">
        <v>4680115885233</v>
      </c>
      <c r="E58" s="786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8"/>
      <c r="R58" s="788"/>
      <c r="S58" s="788"/>
      <c r="T58" s="789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85">
        <v>4680115884915</v>
      </c>
      <c r="E59" s="786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8"/>
      <c r="R59" s="788"/>
      <c r="S59" s="788"/>
      <c r="T59" s="789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806"/>
      <c r="B60" s="796"/>
      <c r="C60" s="796"/>
      <c r="D60" s="796"/>
      <c r="E60" s="796"/>
      <c r="F60" s="796"/>
      <c r="G60" s="796"/>
      <c r="H60" s="796"/>
      <c r="I60" s="796"/>
      <c r="J60" s="796"/>
      <c r="K60" s="796"/>
      <c r="L60" s="796"/>
      <c r="M60" s="796"/>
      <c r="N60" s="796"/>
      <c r="O60" s="807"/>
      <c r="P60" s="798" t="s">
        <v>71</v>
      </c>
      <c r="Q60" s="799"/>
      <c r="R60" s="799"/>
      <c r="S60" s="799"/>
      <c r="T60" s="799"/>
      <c r="U60" s="799"/>
      <c r="V60" s="800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hidden="1" x14ac:dyDescent="0.2">
      <c r="A61" s="796"/>
      <c r="B61" s="796"/>
      <c r="C61" s="796"/>
      <c r="D61" s="796"/>
      <c r="E61" s="796"/>
      <c r="F61" s="796"/>
      <c r="G61" s="796"/>
      <c r="H61" s="796"/>
      <c r="I61" s="796"/>
      <c r="J61" s="796"/>
      <c r="K61" s="796"/>
      <c r="L61" s="796"/>
      <c r="M61" s="796"/>
      <c r="N61" s="796"/>
      <c r="O61" s="807"/>
      <c r="P61" s="798" t="s">
        <v>71</v>
      </c>
      <c r="Q61" s="799"/>
      <c r="R61" s="799"/>
      <c r="S61" s="799"/>
      <c r="T61" s="799"/>
      <c r="U61" s="799"/>
      <c r="V61" s="800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hidden="1" customHeight="1" x14ac:dyDescent="0.25">
      <c r="A62" s="864" t="s">
        <v>143</v>
      </c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6"/>
      <c r="P62" s="796"/>
      <c r="Q62" s="796"/>
      <c r="R62" s="796"/>
      <c r="S62" s="796"/>
      <c r="T62" s="796"/>
      <c r="U62" s="796"/>
      <c r="V62" s="796"/>
      <c r="W62" s="796"/>
      <c r="X62" s="796"/>
      <c r="Y62" s="796"/>
      <c r="Z62" s="796"/>
      <c r="AA62" s="776"/>
      <c r="AB62" s="776"/>
      <c r="AC62" s="776"/>
    </row>
    <row r="63" spans="1:68" ht="14.25" hidden="1" customHeight="1" x14ac:dyDescent="0.25">
      <c r="A63" s="795" t="s">
        <v>118</v>
      </c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6"/>
      <c r="P63" s="796"/>
      <c r="Q63" s="796"/>
      <c r="R63" s="796"/>
      <c r="S63" s="796"/>
      <c r="T63" s="796"/>
      <c r="U63" s="796"/>
      <c r="V63" s="796"/>
      <c r="W63" s="796"/>
      <c r="X63" s="796"/>
      <c r="Y63" s="796"/>
      <c r="Z63" s="796"/>
      <c r="AA63" s="777"/>
      <c r="AB63" s="777"/>
      <c r="AC63" s="777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85">
        <v>4680115885882</v>
      </c>
      <c r="E64" s="786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8"/>
      <c r="R64" s="788"/>
      <c r="S64" s="788"/>
      <c r="T64" s="789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85">
        <v>4680115881426</v>
      </c>
      <c r="E65" s="786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131</v>
      </c>
      <c r="M65" s="33" t="s">
        <v>122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1">
        <v>200</v>
      </c>
      <c r="Y65" s="782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149</v>
      </c>
      <c r="AG65" s="64"/>
      <c r="AJ65" s="68" t="s">
        <v>132</v>
      </c>
      <c r="AK65" s="68">
        <v>604.79999999999995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27" hidden="1" customHeight="1" x14ac:dyDescent="0.25">
      <c r="A66" s="54" t="s">
        <v>147</v>
      </c>
      <c r="B66" s="54" t="s">
        <v>150</v>
      </c>
      <c r="C66" s="31">
        <v>4301011948</v>
      </c>
      <c r="D66" s="785">
        <v>4680115881426</v>
      </c>
      <c r="E66" s="786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151</v>
      </c>
      <c r="N66" s="33"/>
      <c r="O66" s="32">
        <v>55</v>
      </c>
      <c r="P66" s="95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8"/>
      <c r="R66" s="788"/>
      <c r="S66" s="788"/>
      <c r="T66" s="789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4301011386</v>
      </c>
      <c r="D67" s="785">
        <v>4680115880283</v>
      </c>
      <c r="E67" s="786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8"/>
      <c r="R67" s="788"/>
      <c r="S67" s="788"/>
      <c r="T67" s="789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4301011432</v>
      </c>
      <c r="D68" s="785">
        <v>4680115882720</v>
      </c>
      <c r="E68" s="786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4301011458</v>
      </c>
      <c r="D69" s="785">
        <v>4680115881525</v>
      </c>
      <c r="E69" s="786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1013" t="s">
        <v>161</v>
      </c>
      <c r="Q69" s="788"/>
      <c r="R69" s="788"/>
      <c r="S69" s="788"/>
      <c r="T69" s="789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4301011192</v>
      </c>
      <c r="D70" s="785">
        <v>4607091382952</v>
      </c>
      <c r="E70" s="786"/>
      <c r="F70" s="780">
        <v>0.5</v>
      </c>
      <c r="G70" s="32">
        <v>6</v>
      </c>
      <c r="H70" s="780">
        <v>3</v>
      </c>
      <c r="I70" s="780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9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166</v>
      </c>
      <c r="B71" s="54" t="s">
        <v>167</v>
      </c>
      <c r="C71" s="31">
        <v>4301011589</v>
      </c>
      <c r="D71" s="785">
        <v>4680115885899</v>
      </c>
      <c r="E71" s="786"/>
      <c r="F71" s="780">
        <v>0.35</v>
      </c>
      <c r="G71" s="32">
        <v>6</v>
      </c>
      <c r="H71" s="780">
        <v>2.1</v>
      </c>
      <c r="I71" s="780">
        <v>2.2999999999999998</v>
      </c>
      <c r="J71" s="32">
        <v>156</v>
      </c>
      <c r="K71" s="32" t="s">
        <v>76</v>
      </c>
      <c r="L71" s="32"/>
      <c r="M71" s="33" t="s">
        <v>168</v>
      </c>
      <c r="N71" s="33"/>
      <c r="O71" s="32">
        <v>50</v>
      </c>
      <c r="P71" s="12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8"/>
      <c r="R71" s="788"/>
      <c r="S71" s="788"/>
      <c r="T71" s="789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169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170</v>
      </c>
      <c r="B72" s="54" t="s">
        <v>171</v>
      </c>
      <c r="C72" s="31">
        <v>4301011802</v>
      </c>
      <c r="D72" s="785">
        <v>4680115881419</v>
      </c>
      <c r="E72" s="786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1">
        <v>0</v>
      </c>
      <c r="Y72" s="782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172</v>
      </c>
      <c r="AG72" s="64"/>
      <c r="AJ72" s="68" t="s">
        <v>132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806"/>
      <c r="B73" s="796"/>
      <c r="C73" s="796"/>
      <c r="D73" s="796"/>
      <c r="E73" s="796"/>
      <c r="F73" s="796"/>
      <c r="G73" s="796"/>
      <c r="H73" s="796"/>
      <c r="I73" s="796"/>
      <c r="J73" s="796"/>
      <c r="K73" s="796"/>
      <c r="L73" s="796"/>
      <c r="M73" s="796"/>
      <c r="N73" s="796"/>
      <c r="O73" s="807"/>
      <c r="P73" s="798" t="s">
        <v>71</v>
      </c>
      <c r="Q73" s="799"/>
      <c r="R73" s="799"/>
      <c r="S73" s="799"/>
      <c r="T73" s="799"/>
      <c r="U73" s="799"/>
      <c r="V73" s="800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18.518518518518519</v>
      </c>
      <c r="Y73" s="783">
        <f>IFERROR(Y64/H64,"0")+IFERROR(Y65/H65,"0")+IFERROR(Y66/H66,"0")+IFERROR(Y67/H67,"0")+IFERROR(Y68/H68,"0")+IFERROR(Y69/H69,"0")+IFERROR(Y70/H70,"0")+IFERROR(Y71/H71,"0")+IFERROR(Y72/H72,"0")</f>
        <v>19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0.41324999999999995</v>
      </c>
      <c r="AA73" s="784"/>
      <c r="AB73" s="784"/>
      <c r="AC73" s="784"/>
    </row>
    <row r="74" spans="1:68" x14ac:dyDescent="0.2">
      <c r="A74" s="796"/>
      <c r="B74" s="796"/>
      <c r="C74" s="796"/>
      <c r="D74" s="796"/>
      <c r="E74" s="796"/>
      <c r="F74" s="796"/>
      <c r="G74" s="796"/>
      <c r="H74" s="796"/>
      <c r="I74" s="796"/>
      <c r="J74" s="796"/>
      <c r="K74" s="796"/>
      <c r="L74" s="796"/>
      <c r="M74" s="796"/>
      <c r="N74" s="796"/>
      <c r="O74" s="807"/>
      <c r="P74" s="798" t="s">
        <v>71</v>
      </c>
      <c r="Q74" s="799"/>
      <c r="R74" s="799"/>
      <c r="S74" s="799"/>
      <c r="T74" s="799"/>
      <c r="U74" s="799"/>
      <c r="V74" s="800"/>
      <c r="W74" s="37" t="s">
        <v>69</v>
      </c>
      <c r="X74" s="783">
        <f>IFERROR(SUM(X64:X72),"0")</f>
        <v>200</v>
      </c>
      <c r="Y74" s="783">
        <f>IFERROR(SUM(Y64:Y72),"0")</f>
        <v>205.20000000000002</v>
      </c>
      <c r="Z74" s="37"/>
      <c r="AA74" s="784"/>
      <c r="AB74" s="784"/>
      <c r="AC74" s="784"/>
    </row>
    <row r="75" spans="1:68" ht="14.25" hidden="1" customHeight="1" x14ac:dyDescent="0.25">
      <c r="A75" s="795" t="s">
        <v>173</v>
      </c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6"/>
      <c r="P75" s="796"/>
      <c r="Q75" s="796"/>
      <c r="R75" s="796"/>
      <c r="S75" s="796"/>
      <c r="T75" s="796"/>
      <c r="U75" s="796"/>
      <c r="V75" s="796"/>
      <c r="W75" s="796"/>
      <c r="X75" s="796"/>
      <c r="Y75" s="796"/>
      <c r="Z75" s="796"/>
      <c r="AA75" s="777"/>
      <c r="AB75" s="777"/>
      <c r="AC75" s="777"/>
    </row>
    <row r="76" spans="1:68" ht="27" hidden="1" customHeight="1" x14ac:dyDescent="0.25">
      <c r="A76" s="54" t="s">
        <v>174</v>
      </c>
      <c r="B76" s="54" t="s">
        <v>175</v>
      </c>
      <c r="C76" s="31">
        <v>4301020298</v>
      </c>
      <c r="D76" s="785">
        <v>4680115881440</v>
      </c>
      <c r="E76" s="786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10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8"/>
      <c r="R76" s="788"/>
      <c r="S76" s="788"/>
      <c r="T76" s="789"/>
      <c r="U76" s="34"/>
      <c r="V76" s="34"/>
      <c r="W76" s="35" t="s">
        <v>69</v>
      </c>
      <c r="X76" s="781">
        <v>0</v>
      </c>
      <c r="Y76" s="782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4301020228</v>
      </c>
      <c r="D77" s="785">
        <v>4680115882751</v>
      </c>
      <c r="E77" s="786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8"/>
      <c r="R77" s="788"/>
      <c r="S77" s="788"/>
      <c r="T77" s="789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179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180</v>
      </c>
      <c r="B78" s="54" t="s">
        <v>181</v>
      </c>
      <c r="C78" s="31">
        <v>4301020358</v>
      </c>
      <c r="D78" s="785">
        <v>4680115885950</v>
      </c>
      <c r="E78" s="786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182</v>
      </c>
      <c r="B79" s="54" t="s">
        <v>183</v>
      </c>
      <c r="C79" s="31">
        <v>4301020296</v>
      </c>
      <c r="D79" s="785">
        <v>4680115881433</v>
      </c>
      <c r="E79" s="786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184</v>
      </c>
      <c r="L79" s="32" t="s">
        <v>131</v>
      </c>
      <c r="M79" s="33" t="s">
        <v>122</v>
      </c>
      <c r="N79" s="33"/>
      <c r="O79" s="32">
        <v>50</v>
      </c>
      <c r="P79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1">
        <v>0</v>
      </c>
      <c r="Y79" s="782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176</v>
      </c>
      <c r="AG79" s="64"/>
      <c r="AJ79" s="68" t="s">
        <v>132</v>
      </c>
      <c r="AK79" s="68">
        <v>491.4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806"/>
      <c r="B80" s="796"/>
      <c r="C80" s="796"/>
      <c r="D80" s="796"/>
      <c r="E80" s="796"/>
      <c r="F80" s="796"/>
      <c r="G80" s="796"/>
      <c r="H80" s="796"/>
      <c r="I80" s="796"/>
      <c r="J80" s="796"/>
      <c r="K80" s="796"/>
      <c r="L80" s="796"/>
      <c r="M80" s="796"/>
      <c r="N80" s="796"/>
      <c r="O80" s="807"/>
      <c r="P80" s="798" t="s">
        <v>71</v>
      </c>
      <c r="Q80" s="799"/>
      <c r="R80" s="799"/>
      <c r="S80" s="799"/>
      <c r="T80" s="799"/>
      <c r="U80" s="799"/>
      <c r="V80" s="800"/>
      <c r="W80" s="37" t="s">
        <v>72</v>
      </c>
      <c r="X80" s="783">
        <f>IFERROR(X76/H76,"0")+IFERROR(X77/H77,"0")+IFERROR(X78/H78,"0")+IFERROR(X79/H79,"0")</f>
        <v>0</v>
      </c>
      <c r="Y80" s="783">
        <f>IFERROR(Y76/H76,"0")+IFERROR(Y77/H77,"0")+IFERROR(Y78/H78,"0")+IFERROR(Y79/H79,"0")</f>
        <v>0</v>
      </c>
      <c r="Z80" s="783">
        <f>IFERROR(IF(Z76="",0,Z76),"0")+IFERROR(IF(Z77="",0,Z77),"0")+IFERROR(IF(Z78="",0,Z78),"0")+IFERROR(IF(Z79="",0,Z79),"0")</f>
        <v>0</v>
      </c>
      <c r="AA80" s="784"/>
      <c r="AB80" s="784"/>
      <c r="AC80" s="784"/>
    </row>
    <row r="81" spans="1:68" hidden="1" x14ac:dyDescent="0.2">
      <c r="A81" s="796"/>
      <c r="B81" s="796"/>
      <c r="C81" s="796"/>
      <c r="D81" s="796"/>
      <c r="E81" s="796"/>
      <c r="F81" s="796"/>
      <c r="G81" s="796"/>
      <c r="H81" s="796"/>
      <c r="I81" s="796"/>
      <c r="J81" s="796"/>
      <c r="K81" s="796"/>
      <c r="L81" s="796"/>
      <c r="M81" s="796"/>
      <c r="N81" s="796"/>
      <c r="O81" s="807"/>
      <c r="P81" s="798" t="s">
        <v>71</v>
      </c>
      <c r="Q81" s="799"/>
      <c r="R81" s="799"/>
      <c r="S81" s="799"/>
      <c r="T81" s="799"/>
      <c r="U81" s="799"/>
      <c r="V81" s="800"/>
      <c r="W81" s="37" t="s">
        <v>69</v>
      </c>
      <c r="X81" s="783">
        <f>IFERROR(SUM(X76:X79),"0")</f>
        <v>0</v>
      </c>
      <c r="Y81" s="783">
        <f>IFERROR(SUM(Y76:Y79),"0")</f>
        <v>0</v>
      </c>
      <c r="Z81" s="37"/>
      <c r="AA81" s="784"/>
      <c r="AB81" s="784"/>
      <c r="AC81" s="784"/>
    </row>
    <row r="82" spans="1:68" ht="14.25" hidden="1" customHeight="1" x14ac:dyDescent="0.25">
      <c r="A82" s="795" t="s">
        <v>64</v>
      </c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6"/>
      <c r="P82" s="796"/>
      <c r="Q82" s="796"/>
      <c r="R82" s="796"/>
      <c r="S82" s="796"/>
      <c r="T82" s="796"/>
      <c r="U82" s="796"/>
      <c r="V82" s="796"/>
      <c r="W82" s="796"/>
      <c r="X82" s="796"/>
      <c r="Y82" s="796"/>
      <c r="Z82" s="796"/>
      <c r="AA82" s="777"/>
      <c r="AB82" s="777"/>
      <c r="AC82" s="777"/>
    </row>
    <row r="83" spans="1:68" ht="16.5" hidden="1" customHeight="1" x14ac:dyDescent="0.25">
      <c r="A83" s="54" t="s">
        <v>185</v>
      </c>
      <c r="B83" s="54" t="s">
        <v>186</v>
      </c>
      <c r="C83" s="31">
        <v>4301031242</v>
      </c>
      <c r="D83" s="785">
        <v>4680115885066</v>
      </c>
      <c r="E83" s="786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188</v>
      </c>
      <c r="B84" s="54" t="s">
        <v>189</v>
      </c>
      <c r="C84" s="31">
        <v>4301031240</v>
      </c>
      <c r="D84" s="785">
        <v>4680115885042</v>
      </c>
      <c r="E84" s="786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1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191</v>
      </c>
      <c r="B85" s="54" t="s">
        <v>192</v>
      </c>
      <c r="C85" s="31">
        <v>4301031315</v>
      </c>
      <c r="D85" s="785">
        <v>4680115885080</v>
      </c>
      <c r="E85" s="786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4301031243</v>
      </c>
      <c r="D86" s="785">
        <v>4680115885073</v>
      </c>
      <c r="E86" s="786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4301031241</v>
      </c>
      <c r="D87" s="785">
        <v>4680115885059</v>
      </c>
      <c r="E87" s="786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1">
        <v>0</v>
      </c>
      <c r="Y87" s="78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198</v>
      </c>
      <c r="B88" s="54" t="s">
        <v>199</v>
      </c>
      <c r="C88" s="31">
        <v>4301031316</v>
      </c>
      <c r="D88" s="785">
        <v>4680115885097</v>
      </c>
      <c r="E88" s="786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1">
        <v>6</v>
      </c>
      <c r="Y88" s="782">
        <f t="shared" si="16"/>
        <v>7.2</v>
      </c>
      <c r="Z88" s="36">
        <f>IFERROR(IF(Y88=0,"",ROUNDUP(Y88/H88,0)*0.00502),"")</f>
        <v>2.0080000000000001E-2</v>
      </c>
      <c r="AA88" s="56"/>
      <c r="AB88" s="57"/>
      <c r="AC88" s="147" t="s">
        <v>193</v>
      </c>
      <c r="AG88" s="64"/>
      <c r="AJ88" s="68"/>
      <c r="AK88" s="68">
        <v>0</v>
      </c>
      <c r="BB88" s="148" t="s">
        <v>1</v>
      </c>
      <c r="BM88" s="64">
        <f t="shared" si="17"/>
        <v>6.3333333333333321</v>
      </c>
      <c r="BN88" s="64">
        <f t="shared" si="18"/>
        <v>7.6</v>
      </c>
      <c r="BO88" s="64">
        <f t="shared" si="19"/>
        <v>1.4245014245014245E-2</v>
      </c>
      <c r="BP88" s="64">
        <f t="shared" si="20"/>
        <v>1.7094017094017096E-2</v>
      </c>
    </row>
    <row r="89" spans="1:68" x14ac:dyDescent="0.2">
      <c r="A89" s="806"/>
      <c r="B89" s="796"/>
      <c r="C89" s="796"/>
      <c r="D89" s="796"/>
      <c r="E89" s="796"/>
      <c r="F89" s="796"/>
      <c r="G89" s="796"/>
      <c r="H89" s="796"/>
      <c r="I89" s="796"/>
      <c r="J89" s="796"/>
      <c r="K89" s="796"/>
      <c r="L89" s="796"/>
      <c r="M89" s="796"/>
      <c r="N89" s="796"/>
      <c r="O89" s="807"/>
      <c r="P89" s="798" t="s">
        <v>71</v>
      </c>
      <c r="Q89" s="799"/>
      <c r="R89" s="799"/>
      <c r="S89" s="799"/>
      <c r="T89" s="799"/>
      <c r="U89" s="799"/>
      <c r="V89" s="800"/>
      <c r="W89" s="37" t="s">
        <v>72</v>
      </c>
      <c r="X89" s="783">
        <f>IFERROR(X83/H83,"0")+IFERROR(X84/H84,"0")+IFERROR(X85/H85,"0")+IFERROR(X86/H86,"0")+IFERROR(X87/H87,"0")+IFERROR(X88/H88,"0")</f>
        <v>3.333333333333333</v>
      </c>
      <c r="Y89" s="783">
        <f>IFERROR(Y83/H83,"0")+IFERROR(Y84/H84,"0")+IFERROR(Y85/H85,"0")+IFERROR(Y86/H86,"0")+IFERROR(Y87/H87,"0")+IFERROR(Y88/H88,"0")</f>
        <v>4</v>
      </c>
      <c r="Z89" s="783">
        <f>IFERROR(IF(Z83="",0,Z83),"0")+IFERROR(IF(Z84="",0,Z84),"0")+IFERROR(IF(Z85="",0,Z85),"0")+IFERROR(IF(Z86="",0,Z86),"0")+IFERROR(IF(Z87="",0,Z87),"0")+IFERROR(IF(Z88="",0,Z88),"0")</f>
        <v>2.0080000000000001E-2</v>
      </c>
      <c r="AA89" s="784"/>
      <c r="AB89" s="784"/>
      <c r="AC89" s="784"/>
    </row>
    <row r="90" spans="1:68" x14ac:dyDescent="0.2">
      <c r="A90" s="796"/>
      <c r="B90" s="796"/>
      <c r="C90" s="796"/>
      <c r="D90" s="796"/>
      <c r="E90" s="796"/>
      <c r="F90" s="796"/>
      <c r="G90" s="796"/>
      <c r="H90" s="796"/>
      <c r="I90" s="796"/>
      <c r="J90" s="796"/>
      <c r="K90" s="796"/>
      <c r="L90" s="796"/>
      <c r="M90" s="796"/>
      <c r="N90" s="796"/>
      <c r="O90" s="807"/>
      <c r="P90" s="798" t="s">
        <v>71</v>
      </c>
      <c r="Q90" s="799"/>
      <c r="R90" s="799"/>
      <c r="S90" s="799"/>
      <c r="T90" s="799"/>
      <c r="U90" s="799"/>
      <c r="V90" s="800"/>
      <c r="W90" s="37" t="s">
        <v>69</v>
      </c>
      <c r="X90" s="783">
        <f>IFERROR(SUM(X83:X88),"0")</f>
        <v>6</v>
      </c>
      <c r="Y90" s="783">
        <f>IFERROR(SUM(Y83:Y88),"0")</f>
        <v>7.2</v>
      </c>
      <c r="Z90" s="37"/>
      <c r="AA90" s="784"/>
      <c r="AB90" s="784"/>
      <c r="AC90" s="784"/>
    </row>
    <row r="91" spans="1:68" ht="14.25" hidden="1" customHeight="1" x14ac:dyDescent="0.25">
      <c r="A91" s="795" t="s">
        <v>73</v>
      </c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6"/>
      <c r="P91" s="796"/>
      <c r="Q91" s="796"/>
      <c r="R91" s="796"/>
      <c r="S91" s="796"/>
      <c r="T91" s="796"/>
      <c r="U91" s="796"/>
      <c r="V91" s="796"/>
      <c r="W91" s="796"/>
      <c r="X91" s="796"/>
      <c r="Y91" s="796"/>
      <c r="Z91" s="796"/>
      <c r="AA91" s="777"/>
      <c r="AB91" s="777"/>
      <c r="AC91" s="777"/>
    </row>
    <row r="92" spans="1:68" ht="27" hidden="1" customHeight="1" x14ac:dyDescent="0.25">
      <c r="A92" s="54" t="s">
        <v>200</v>
      </c>
      <c r="B92" s="54" t="s">
        <v>201</v>
      </c>
      <c r="C92" s="31">
        <v>4301051823</v>
      </c>
      <c r="D92" s="785">
        <v>4680115881891</v>
      </c>
      <c r="E92" s="786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4301051846</v>
      </c>
      <c r="D93" s="785">
        <v>4680115885769</v>
      </c>
      <c r="E93" s="786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4301051822</v>
      </c>
      <c r="D94" s="785">
        <v>4680115884410</v>
      </c>
      <c r="E94" s="786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8"/>
      <c r="R94" s="788"/>
      <c r="S94" s="788"/>
      <c r="T94" s="789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5">
        <v>4680115885929</v>
      </c>
      <c r="E95" s="786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184</v>
      </c>
      <c r="L95" s="32"/>
      <c r="M95" s="33" t="s">
        <v>77</v>
      </c>
      <c r="N95" s="33"/>
      <c r="O95" s="32">
        <v>45</v>
      </c>
      <c r="P95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5">
        <v>4680115884403</v>
      </c>
      <c r="E96" s="786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213</v>
      </c>
      <c r="B97" s="54" t="s">
        <v>214</v>
      </c>
      <c r="C97" s="31">
        <v>4301051837</v>
      </c>
      <c r="D97" s="785">
        <v>4680115884311</v>
      </c>
      <c r="E97" s="786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184</v>
      </c>
      <c r="L97" s="32"/>
      <c r="M97" s="33" t="s">
        <v>77</v>
      </c>
      <c r="N97" s="33"/>
      <c r="O97" s="32">
        <v>40</v>
      </c>
      <c r="P97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806"/>
      <c r="B98" s="796"/>
      <c r="C98" s="796"/>
      <c r="D98" s="796"/>
      <c r="E98" s="796"/>
      <c r="F98" s="796"/>
      <c r="G98" s="796"/>
      <c r="H98" s="796"/>
      <c r="I98" s="796"/>
      <c r="J98" s="796"/>
      <c r="K98" s="796"/>
      <c r="L98" s="796"/>
      <c r="M98" s="796"/>
      <c r="N98" s="796"/>
      <c r="O98" s="807"/>
      <c r="P98" s="798" t="s">
        <v>71</v>
      </c>
      <c r="Q98" s="799"/>
      <c r="R98" s="799"/>
      <c r="S98" s="799"/>
      <c r="T98" s="799"/>
      <c r="U98" s="799"/>
      <c r="V98" s="800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hidden="1" x14ac:dyDescent="0.2">
      <c r="A99" s="796"/>
      <c r="B99" s="796"/>
      <c r="C99" s="796"/>
      <c r="D99" s="796"/>
      <c r="E99" s="796"/>
      <c r="F99" s="796"/>
      <c r="G99" s="796"/>
      <c r="H99" s="796"/>
      <c r="I99" s="796"/>
      <c r="J99" s="796"/>
      <c r="K99" s="796"/>
      <c r="L99" s="796"/>
      <c r="M99" s="796"/>
      <c r="N99" s="796"/>
      <c r="O99" s="807"/>
      <c r="P99" s="798" t="s">
        <v>71</v>
      </c>
      <c r="Q99" s="799"/>
      <c r="R99" s="799"/>
      <c r="S99" s="799"/>
      <c r="T99" s="799"/>
      <c r="U99" s="799"/>
      <c r="V99" s="800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hidden="1" customHeight="1" x14ac:dyDescent="0.25">
      <c r="A100" s="795" t="s">
        <v>215</v>
      </c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6"/>
      <c r="P100" s="796"/>
      <c r="Q100" s="796"/>
      <c r="R100" s="796"/>
      <c r="S100" s="796"/>
      <c r="T100" s="796"/>
      <c r="U100" s="796"/>
      <c r="V100" s="796"/>
      <c r="W100" s="796"/>
      <c r="X100" s="796"/>
      <c r="Y100" s="796"/>
      <c r="Z100" s="796"/>
      <c r="AA100" s="777"/>
      <c r="AB100" s="777"/>
      <c r="AC100" s="777"/>
    </row>
    <row r="101" spans="1:68" ht="37.5" hidden="1" customHeight="1" x14ac:dyDescent="0.25">
      <c r="A101" s="54" t="s">
        <v>216</v>
      </c>
      <c r="B101" s="54" t="s">
        <v>217</v>
      </c>
      <c r="C101" s="31">
        <v>4301060366</v>
      </c>
      <c r="D101" s="785">
        <v>4680115881532</v>
      </c>
      <c r="E101" s="786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8"/>
      <c r="R101" s="788"/>
      <c r="S101" s="788"/>
      <c r="T101" s="789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216</v>
      </c>
      <c r="B102" s="54" t="s">
        <v>219</v>
      </c>
      <c r="C102" s="31">
        <v>4301060371</v>
      </c>
      <c r="D102" s="785">
        <v>4680115881532</v>
      </c>
      <c r="E102" s="786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2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8"/>
      <c r="R102" s="788"/>
      <c r="S102" s="788"/>
      <c r="T102" s="789"/>
      <c r="U102" s="34"/>
      <c r="V102" s="34"/>
      <c r="W102" s="35" t="s">
        <v>69</v>
      </c>
      <c r="X102" s="781">
        <v>30</v>
      </c>
      <c r="Y102" s="782">
        <f>IFERROR(IF(X102="",0,CEILING((X102/$H102),1)*$H102),"")</f>
        <v>33.6</v>
      </c>
      <c r="Z102" s="36">
        <f>IFERROR(IF(Y102=0,"",ROUNDUP(Y102/H102,0)*0.02175),"")</f>
        <v>8.6999999999999994E-2</v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32.014285714285712</v>
      </c>
      <c r="BN102" s="64">
        <f>IFERROR(Y102*I102/H102,"0")</f>
        <v>35.856000000000002</v>
      </c>
      <c r="BO102" s="64">
        <f>IFERROR(1/J102*(X102/H102),"0")</f>
        <v>6.377551020408162E-2</v>
      </c>
      <c r="BP102" s="64">
        <f>IFERROR(1/J102*(Y102/H102),"0")</f>
        <v>7.1428571428571425E-2</v>
      </c>
    </row>
    <row r="103" spans="1:68" ht="27" hidden="1" customHeight="1" x14ac:dyDescent="0.25">
      <c r="A103" s="54" t="s">
        <v>220</v>
      </c>
      <c r="B103" s="54" t="s">
        <v>221</v>
      </c>
      <c r="C103" s="31">
        <v>4301060351</v>
      </c>
      <c r="D103" s="785">
        <v>4680115881464</v>
      </c>
      <c r="E103" s="786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806"/>
      <c r="B104" s="796"/>
      <c r="C104" s="796"/>
      <c r="D104" s="796"/>
      <c r="E104" s="796"/>
      <c r="F104" s="796"/>
      <c r="G104" s="796"/>
      <c r="H104" s="796"/>
      <c r="I104" s="796"/>
      <c r="J104" s="796"/>
      <c r="K104" s="796"/>
      <c r="L104" s="796"/>
      <c r="M104" s="796"/>
      <c r="N104" s="796"/>
      <c r="O104" s="807"/>
      <c r="P104" s="798" t="s">
        <v>71</v>
      </c>
      <c r="Q104" s="799"/>
      <c r="R104" s="799"/>
      <c r="S104" s="799"/>
      <c r="T104" s="799"/>
      <c r="U104" s="799"/>
      <c r="V104" s="800"/>
      <c r="W104" s="37" t="s">
        <v>72</v>
      </c>
      <c r="X104" s="783">
        <f>IFERROR(X101/H101,"0")+IFERROR(X102/H102,"0")+IFERROR(X103/H103,"0")</f>
        <v>3.5714285714285712</v>
      </c>
      <c r="Y104" s="783">
        <f>IFERROR(Y101/H101,"0")+IFERROR(Y102/H102,"0")+IFERROR(Y103/H103,"0")</f>
        <v>4</v>
      </c>
      <c r="Z104" s="783">
        <f>IFERROR(IF(Z101="",0,Z101),"0")+IFERROR(IF(Z102="",0,Z102),"0")+IFERROR(IF(Z103="",0,Z103),"0")</f>
        <v>8.6999999999999994E-2</v>
      </c>
      <c r="AA104" s="784"/>
      <c r="AB104" s="784"/>
      <c r="AC104" s="784"/>
    </row>
    <row r="105" spans="1:68" x14ac:dyDescent="0.2">
      <c r="A105" s="796"/>
      <c r="B105" s="796"/>
      <c r="C105" s="796"/>
      <c r="D105" s="796"/>
      <c r="E105" s="796"/>
      <c r="F105" s="796"/>
      <c r="G105" s="796"/>
      <c r="H105" s="796"/>
      <c r="I105" s="796"/>
      <c r="J105" s="796"/>
      <c r="K105" s="796"/>
      <c r="L105" s="796"/>
      <c r="M105" s="796"/>
      <c r="N105" s="796"/>
      <c r="O105" s="807"/>
      <c r="P105" s="798" t="s">
        <v>71</v>
      </c>
      <c r="Q105" s="799"/>
      <c r="R105" s="799"/>
      <c r="S105" s="799"/>
      <c r="T105" s="799"/>
      <c r="U105" s="799"/>
      <c r="V105" s="800"/>
      <c r="W105" s="37" t="s">
        <v>69</v>
      </c>
      <c r="X105" s="783">
        <f>IFERROR(SUM(X101:X103),"0")</f>
        <v>30</v>
      </c>
      <c r="Y105" s="783">
        <f>IFERROR(SUM(Y101:Y103),"0")</f>
        <v>33.6</v>
      </c>
      <c r="Z105" s="37"/>
      <c r="AA105" s="784"/>
      <c r="AB105" s="784"/>
      <c r="AC105" s="784"/>
    </row>
    <row r="106" spans="1:68" ht="16.5" hidden="1" customHeight="1" x14ac:dyDescent="0.25">
      <c r="A106" s="864" t="s">
        <v>223</v>
      </c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6"/>
      <c r="P106" s="796"/>
      <c r="Q106" s="796"/>
      <c r="R106" s="796"/>
      <c r="S106" s="796"/>
      <c r="T106" s="796"/>
      <c r="U106" s="796"/>
      <c r="V106" s="796"/>
      <c r="W106" s="796"/>
      <c r="X106" s="796"/>
      <c r="Y106" s="796"/>
      <c r="Z106" s="796"/>
      <c r="AA106" s="776"/>
      <c r="AB106" s="776"/>
      <c r="AC106" s="776"/>
    </row>
    <row r="107" spans="1:68" ht="14.25" hidden="1" customHeight="1" x14ac:dyDescent="0.25">
      <c r="A107" s="795" t="s">
        <v>118</v>
      </c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6"/>
      <c r="P107" s="796"/>
      <c r="Q107" s="796"/>
      <c r="R107" s="796"/>
      <c r="S107" s="796"/>
      <c r="T107" s="796"/>
      <c r="U107" s="796"/>
      <c r="V107" s="796"/>
      <c r="W107" s="796"/>
      <c r="X107" s="796"/>
      <c r="Y107" s="796"/>
      <c r="Z107" s="796"/>
      <c r="AA107" s="777"/>
      <c r="AB107" s="777"/>
      <c r="AC107" s="777"/>
    </row>
    <row r="108" spans="1:68" ht="27" hidden="1" customHeight="1" x14ac:dyDescent="0.25">
      <c r="A108" s="54" t="s">
        <v>224</v>
      </c>
      <c r="B108" s="54" t="s">
        <v>225</v>
      </c>
      <c r="C108" s="31">
        <v>4301011468</v>
      </c>
      <c r="D108" s="785">
        <v>4680115881327</v>
      </c>
      <c r="E108" s="786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168</v>
      </c>
      <c r="N108" s="33"/>
      <c r="O108" s="32">
        <v>50</v>
      </c>
      <c r="P108" s="10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8"/>
      <c r="R108" s="788"/>
      <c r="S108" s="788"/>
      <c r="T108" s="789"/>
      <c r="U108" s="34"/>
      <c r="V108" s="34"/>
      <c r="W108" s="35" t="s">
        <v>69</v>
      </c>
      <c r="X108" s="781">
        <v>0</v>
      </c>
      <c r="Y108" s="782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226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227</v>
      </c>
      <c r="B109" s="54" t="s">
        <v>228</v>
      </c>
      <c r="C109" s="31">
        <v>4301011476</v>
      </c>
      <c r="D109" s="785">
        <v>4680115881518</v>
      </c>
      <c r="E109" s="786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10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8"/>
      <c r="R109" s="788"/>
      <c r="S109" s="788"/>
      <c r="T109" s="789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4301011443</v>
      </c>
      <c r="D110" s="785">
        <v>4680115881303</v>
      </c>
      <c r="E110" s="786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131</v>
      </c>
      <c r="M110" s="33" t="s">
        <v>168</v>
      </c>
      <c r="N110" s="33"/>
      <c r="O110" s="32">
        <v>50</v>
      </c>
      <c r="P110" s="11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1">
        <v>0</v>
      </c>
      <c r="Y110" s="78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229</v>
      </c>
      <c r="AG110" s="64"/>
      <c r="AJ110" s="68" t="s">
        <v>132</v>
      </c>
      <c r="AK110" s="68">
        <v>594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806"/>
      <c r="B111" s="796"/>
      <c r="C111" s="796"/>
      <c r="D111" s="796"/>
      <c r="E111" s="796"/>
      <c r="F111" s="796"/>
      <c r="G111" s="796"/>
      <c r="H111" s="796"/>
      <c r="I111" s="796"/>
      <c r="J111" s="796"/>
      <c r="K111" s="796"/>
      <c r="L111" s="796"/>
      <c r="M111" s="796"/>
      <c r="N111" s="796"/>
      <c r="O111" s="807"/>
      <c r="P111" s="798" t="s">
        <v>71</v>
      </c>
      <c r="Q111" s="799"/>
      <c r="R111" s="799"/>
      <c r="S111" s="799"/>
      <c r="T111" s="799"/>
      <c r="U111" s="799"/>
      <c r="V111" s="800"/>
      <c r="W111" s="37" t="s">
        <v>72</v>
      </c>
      <c r="X111" s="783">
        <f>IFERROR(X108/H108,"0")+IFERROR(X109/H109,"0")+IFERROR(X110/H110,"0")</f>
        <v>0</v>
      </c>
      <c r="Y111" s="783">
        <f>IFERROR(Y108/H108,"0")+IFERROR(Y109/H109,"0")+IFERROR(Y110/H110,"0")</f>
        <v>0</v>
      </c>
      <c r="Z111" s="783">
        <f>IFERROR(IF(Z108="",0,Z108),"0")+IFERROR(IF(Z109="",0,Z109),"0")+IFERROR(IF(Z110="",0,Z110),"0")</f>
        <v>0</v>
      </c>
      <c r="AA111" s="784"/>
      <c r="AB111" s="784"/>
      <c r="AC111" s="784"/>
    </row>
    <row r="112" spans="1:68" hidden="1" x14ac:dyDescent="0.2">
      <c r="A112" s="796"/>
      <c r="B112" s="796"/>
      <c r="C112" s="796"/>
      <c r="D112" s="796"/>
      <c r="E112" s="796"/>
      <c r="F112" s="796"/>
      <c r="G112" s="796"/>
      <c r="H112" s="796"/>
      <c r="I112" s="796"/>
      <c r="J112" s="796"/>
      <c r="K112" s="796"/>
      <c r="L112" s="796"/>
      <c r="M112" s="796"/>
      <c r="N112" s="796"/>
      <c r="O112" s="807"/>
      <c r="P112" s="798" t="s">
        <v>71</v>
      </c>
      <c r="Q112" s="799"/>
      <c r="R112" s="799"/>
      <c r="S112" s="799"/>
      <c r="T112" s="799"/>
      <c r="U112" s="799"/>
      <c r="V112" s="800"/>
      <c r="W112" s="37" t="s">
        <v>69</v>
      </c>
      <c r="X112" s="783">
        <f>IFERROR(SUM(X108:X110),"0")</f>
        <v>0</v>
      </c>
      <c r="Y112" s="783">
        <f>IFERROR(SUM(Y108:Y110),"0")</f>
        <v>0</v>
      </c>
      <c r="Z112" s="37"/>
      <c r="AA112" s="784"/>
      <c r="AB112" s="784"/>
      <c r="AC112" s="784"/>
    </row>
    <row r="113" spans="1:68" ht="14.25" hidden="1" customHeight="1" x14ac:dyDescent="0.25">
      <c r="A113" s="795" t="s">
        <v>73</v>
      </c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6"/>
      <c r="P113" s="796"/>
      <c r="Q113" s="796"/>
      <c r="R113" s="796"/>
      <c r="S113" s="796"/>
      <c r="T113" s="796"/>
      <c r="U113" s="796"/>
      <c r="V113" s="796"/>
      <c r="W113" s="796"/>
      <c r="X113" s="796"/>
      <c r="Y113" s="796"/>
      <c r="Z113" s="796"/>
      <c r="AA113" s="777"/>
      <c r="AB113" s="777"/>
      <c r="AC113" s="777"/>
    </row>
    <row r="114" spans="1:68" ht="27" hidden="1" customHeight="1" x14ac:dyDescent="0.25">
      <c r="A114" s="54" t="s">
        <v>232</v>
      </c>
      <c r="B114" s="54" t="s">
        <v>233</v>
      </c>
      <c r="C114" s="31">
        <v>4301051546</v>
      </c>
      <c r="D114" s="785">
        <v>4607091386967</v>
      </c>
      <c r="E114" s="786"/>
      <c r="F114" s="780">
        <v>1.4</v>
      </c>
      <c r="G114" s="32">
        <v>6</v>
      </c>
      <c r="H114" s="780">
        <v>8.4</v>
      </c>
      <c r="I114" s="780">
        <v>8.9640000000000004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0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4"/>
      <c r="V114" s="34"/>
      <c r="W114" s="35" t="s">
        <v>69</v>
      </c>
      <c r="X114" s="781">
        <v>0</v>
      </c>
      <c r="Y114" s="782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232</v>
      </c>
      <c r="B115" s="54" t="s">
        <v>235</v>
      </c>
      <c r="C115" s="31">
        <v>4301051437</v>
      </c>
      <c r="D115" s="785">
        <v>4607091386967</v>
      </c>
      <c r="E115" s="786"/>
      <c r="F115" s="780">
        <v>1.35</v>
      </c>
      <c r="G115" s="32">
        <v>6</v>
      </c>
      <c r="H115" s="780">
        <v>8.1</v>
      </c>
      <c r="I115" s="780">
        <v>8.6639999999999997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8"/>
      <c r="R115" s="788"/>
      <c r="S115" s="788"/>
      <c r="T115" s="789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4301051436</v>
      </c>
      <c r="D116" s="785">
        <v>4607091385731</v>
      </c>
      <c r="E116" s="786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184</v>
      </c>
      <c r="L116" s="32" t="s">
        <v>131</v>
      </c>
      <c r="M116" s="33" t="s">
        <v>77</v>
      </c>
      <c r="N116" s="33"/>
      <c r="O116" s="32">
        <v>45</v>
      </c>
      <c r="P116" s="106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1">
        <v>0</v>
      </c>
      <c r="Y116" s="782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234</v>
      </c>
      <c r="AG116" s="64"/>
      <c r="AJ116" s="68" t="s">
        <v>132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238</v>
      </c>
      <c r="B117" s="54" t="s">
        <v>239</v>
      </c>
      <c r="C117" s="31">
        <v>4301051438</v>
      </c>
      <c r="D117" s="785">
        <v>4680115880894</v>
      </c>
      <c r="E117" s="786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184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8"/>
      <c r="R117" s="788"/>
      <c r="S117" s="788"/>
      <c r="T117" s="789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241</v>
      </c>
      <c r="B118" s="54" t="s">
        <v>242</v>
      </c>
      <c r="C118" s="31">
        <v>4301051439</v>
      </c>
      <c r="D118" s="785">
        <v>4680115880214</v>
      </c>
      <c r="E118" s="786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8"/>
      <c r="R118" s="788"/>
      <c r="S118" s="788"/>
      <c r="T118" s="789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243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241</v>
      </c>
      <c r="B119" s="54" t="s">
        <v>244</v>
      </c>
      <c r="C119" s="31">
        <v>4301051687</v>
      </c>
      <c r="D119" s="785">
        <v>4680115880214</v>
      </c>
      <c r="E119" s="786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184</v>
      </c>
      <c r="L119" s="32"/>
      <c r="M119" s="33" t="s">
        <v>77</v>
      </c>
      <c r="N119" s="33"/>
      <c r="O119" s="32">
        <v>45</v>
      </c>
      <c r="P119" s="949" t="s">
        <v>245</v>
      </c>
      <c r="Q119" s="788"/>
      <c r="R119" s="788"/>
      <c r="S119" s="788"/>
      <c r="T119" s="789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806"/>
      <c r="B120" s="796"/>
      <c r="C120" s="796"/>
      <c r="D120" s="796"/>
      <c r="E120" s="796"/>
      <c r="F120" s="796"/>
      <c r="G120" s="796"/>
      <c r="H120" s="796"/>
      <c r="I120" s="796"/>
      <c r="J120" s="796"/>
      <c r="K120" s="796"/>
      <c r="L120" s="796"/>
      <c r="M120" s="796"/>
      <c r="N120" s="796"/>
      <c r="O120" s="807"/>
      <c r="P120" s="798" t="s">
        <v>71</v>
      </c>
      <c r="Q120" s="799"/>
      <c r="R120" s="799"/>
      <c r="S120" s="799"/>
      <c r="T120" s="799"/>
      <c r="U120" s="799"/>
      <c r="V120" s="800"/>
      <c r="W120" s="37" t="s">
        <v>72</v>
      </c>
      <c r="X120" s="783">
        <f>IFERROR(X114/H114,"0")+IFERROR(X115/H115,"0")+IFERROR(X116/H116,"0")+IFERROR(X117/H117,"0")+IFERROR(X118/H118,"0")+IFERROR(X119/H119,"0")</f>
        <v>0</v>
      </c>
      <c r="Y120" s="783">
        <f>IFERROR(Y114/H114,"0")+IFERROR(Y115/H115,"0")+IFERROR(Y116/H116,"0")+IFERROR(Y117/H117,"0")+IFERROR(Y118/H118,"0")+IFERROR(Y119/H119,"0")</f>
        <v>0</v>
      </c>
      <c r="Z120" s="783">
        <f>IFERROR(IF(Z114="",0,Z114),"0")+IFERROR(IF(Z115="",0,Z115),"0")+IFERROR(IF(Z116="",0,Z116),"0")+IFERROR(IF(Z117="",0,Z117),"0")+IFERROR(IF(Z118="",0,Z118),"0")+IFERROR(IF(Z119="",0,Z119),"0")</f>
        <v>0</v>
      </c>
      <c r="AA120" s="784"/>
      <c r="AB120" s="784"/>
      <c r="AC120" s="784"/>
    </row>
    <row r="121" spans="1:68" hidden="1" x14ac:dyDescent="0.2">
      <c r="A121" s="796"/>
      <c r="B121" s="796"/>
      <c r="C121" s="796"/>
      <c r="D121" s="796"/>
      <c r="E121" s="796"/>
      <c r="F121" s="796"/>
      <c r="G121" s="796"/>
      <c r="H121" s="796"/>
      <c r="I121" s="796"/>
      <c r="J121" s="796"/>
      <c r="K121" s="796"/>
      <c r="L121" s="796"/>
      <c r="M121" s="796"/>
      <c r="N121" s="796"/>
      <c r="O121" s="807"/>
      <c r="P121" s="798" t="s">
        <v>71</v>
      </c>
      <c r="Q121" s="799"/>
      <c r="R121" s="799"/>
      <c r="S121" s="799"/>
      <c r="T121" s="799"/>
      <c r="U121" s="799"/>
      <c r="V121" s="800"/>
      <c r="W121" s="37" t="s">
        <v>69</v>
      </c>
      <c r="X121" s="783">
        <f>IFERROR(SUM(X114:X119),"0")</f>
        <v>0</v>
      </c>
      <c r="Y121" s="783">
        <f>IFERROR(SUM(Y114:Y119),"0")</f>
        <v>0</v>
      </c>
      <c r="Z121" s="37"/>
      <c r="AA121" s="784"/>
      <c r="AB121" s="784"/>
      <c r="AC121" s="784"/>
    </row>
    <row r="122" spans="1:68" ht="16.5" hidden="1" customHeight="1" x14ac:dyDescent="0.25">
      <c r="A122" s="864" t="s">
        <v>247</v>
      </c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6"/>
      <c r="P122" s="796"/>
      <c r="Q122" s="796"/>
      <c r="R122" s="796"/>
      <c r="S122" s="796"/>
      <c r="T122" s="796"/>
      <c r="U122" s="796"/>
      <c r="V122" s="796"/>
      <c r="W122" s="796"/>
      <c r="X122" s="796"/>
      <c r="Y122" s="796"/>
      <c r="Z122" s="796"/>
      <c r="AA122" s="776"/>
      <c r="AB122" s="776"/>
      <c r="AC122" s="776"/>
    </row>
    <row r="123" spans="1:68" ht="14.25" hidden="1" customHeight="1" x14ac:dyDescent="0.25">
      <c r="A123" s="795" t="s">
        <v>118</v>
      </c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6"/>
      <c r="P123" s="796"/>
      <c r="Q123" s="796"/>
      <c r="R123" s="796"/>
      <c r="S123" s="796"/>
      <c r="T123" s="796"/>
      <c r="U123" s="796"/>
      <c r="V123" s="796"/>
      <c r="W123" s="796"/>
      <c r="X123" s="796"/>
      <c r="Y123" s="796"/>
      <c r="Z123" s="796"/>
      <c r="AA123" s="777"/>
      <c r="AB123" s="777"/>
      <c r="AC123" s="777"/>
    </row>
    <row r="124" spans="1:68" ht="16.5" hidden="1" customHeight="1" x14ac:dyDescent="0.25">
      <c r="A124" s="54" t="s">
        <v>248</v>
      </c>
      <c r="B124" s="54" t="s">
        <v>249</v>
      </c>
      <c r="C124" s="31">
        <v>4301011703</v>
      </c>
      <c r="D124" s="785">
        <v>4680115882133</v>
      </c>
      <c r="E124" s="786"/>
      <c r="F124" s="780">
        <v>1.4</v>
      </c>
      <c r="G124" s="32">
        <v>8</v>
      </c>
      <c r="H124" s="780">
        <v>11.2</v>
      </c>
      <c r="I124" s="780">
        <v>11.68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2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4"/>
      <c r="V124" s="34"/>
      <c r="W124" s="35" t="s">
        <v>69</v>
      </c>
      <c r="X124" s="781">
        <v>0</v>
      </c>
      <c r="Y124" s="78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251</v>
      </c>
      <c r="C125" s="31">
        <v>4301011514</v>
      </c>
      <c r="D125" s="785">
        <v>4680115882133</v>
      </c>
      <c r="E125" s="786"/>
      <c r="F125" s="780">
        <v>1.35</v>
      </c>
      <c r="G125" s="32">
        <v>8</v>
      </c>
      <c r="H125" s="780">
        <v>10.8</v>
      </c>
      <c r="I125" s="780">
        <v>11.28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0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8"/>
      <c r="R125" s="788"/>
      <c r="S125" s="788"/>
      <c r="T125" s="789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252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4301011417</v>
      </c>
      <c r="D126" s="785">
        <v>4680115880269</v>
      </c>
      <c r="E126" s="786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77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8"/>
      <c r="R126" s="788"/>
      <c r="S126" s="788"/>
      <c r="T126" s="789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4301011415</v>
      </c>
      <c r="D127" s="785">
        <v>4680115880429</v>
      </c>
      <c r="E127" s="786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5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8"/>
      <c r="R127" s="788"/>
      <c r="S127" s="788"/>
      <c r="T127" s="789"/>
      <c r="U127" s="34"/>
      <c r="V127" s="34"/>
      <c r="W127" s="35" t="s">
        <v>69</v>
      </c>
      <c r="X127" s="781">
        <v>135</v>
      </c>
      <c r="Y127" s="782">
        <f>IFERROR(IF(X127="",0,CEILING((X127/$H127),1)*$H127),"")</f>
        <v>135</v>
      </c>
      <c r="Z127" s="36">
        <f>IFERROR(IF(Y127=0,"",ROUNDUP(Y127/H127,0)*0.00902),"")</f>
        <v>0.27060000000000001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141.30000000000001</v>
      </c>
      <c r="BN127" s="64">
        <f>IFERROR(Y127*I127/H127,"0")</f>
        <v>141.30000000000001</v>
      </c>
      <c r="BO127" s="64">
        <f>IFERROR(1/J127*(X127/H127),"0")</f>
        <v>0.22727272727272729</v>
      </c>
      <c r="BP127" s="64">
        <f>IFERROR(1/J127*(Y127/H127),"0")</f>
        <v>0.22727272727272729</v>
      </c>
    </row>
    <row r="128" spans="1:68" ht="27" hidden="1" customHeight="1" x14ac:dyDescent="0.25">
      <c r="A128" s="54" t="s">
        <v>257</v>
      </c>
      <c r="B128" s="54" t="s">
        <v>258</v>
      </c>
      <c r="C128" s="31">
        <v>4301011462</v>
      </c>
      <c r="D128" s="785">
        <v>4680115881457</v>
      </c>
      <c r="E128" s="786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7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6"/>
      <c r="B129" s="796"/>
      <c r="C129" s="796"/>
      <c r="D129" s="796"/>
      <c r="E129" s="796"/>
      <c r="F129" s="796"/>
      <c r="G129" s="796"/>
      <c r="H129" s="796"/>
      <c r="I129" s="796"/>
      <c r="J129" s="796"/>
      <c r="K129" s="796"/>
      <c r="L129" s="796"/>
      <c r="M129" s="796"/>
      <c r="N129" s="796"/>
      <c r="O129" s="807"/>
      <c r="P129" s="798" t="s">
        <v>71</v>
      </c>
      <c r="Q129" s="799"/>
      <c r="R129" s="799"/>
      <c r="S129" s="799"/>
      <c r="T129" s="799"/>
      <c r="U129" s="799"/>
      <c r="V129" s="800"/>
      <c r="W129" s="37" t="s">
        <v>72</v>
      </c>
      <c r="X129" s="783">
        <f>IFERROR(X124/H124,"0")+IFERROR(X125/H125,"0")+IFERROR(X126/H126,"0")+IFERROR(X127/H127,"0")+IFERROR(X128/H128,"0")</f>
        <v>30</v>
      </c>
      <c r="Y129" s="783">
        <f>IFERROR(Y124/H124,"0")+IFERROR(Y125/H125,"0")+IFERROR(Y126/H126,"0")+IFERROR(Y127/H127,"0")+IFERROR(Y128/H128,"0")</f>
        <v>30</v>
      </c>
      <c r="Z129" s="783">
        <f>IFERROR(IF(Z124="",0,Z124),"0")+IFERROR(IF(Z125="",0,Z125),"0")+IFERROR(IF(Z126="",0,Z126),"0")+IFERROR(IF(Z127="",0,Z127),"0")+IFERROR(IF(Z128="",0,Z128),"0")</f>
        <v>0.27060000000000001</v>
      </c>
      <c r="AA129" s="784"/>
      <c r="AB129" s="784"/>
      <c r="AC129" s="784"/>
    </row>
    <row r="130" spans="1:68" x14ac:dyDescent="0.2">
      <c r="A130" s="796"/>
      <c r="B130" s="796"/>
      <c r="C130" s="796"/>
      <c r="D130" s="796"/>
      <c r="E130" s="796"/>
      <c r="F130" s="796"/>
      <c r="G130" s="796"/>
      <c r="H130" s="796"/>
      <c r="I130" s="796"/>
      <c r="J130" s="796"/>
      <c r="K130" s="796"/>
      <c r="L130" s="796"/>
      <c r="M130" s="796"/>
      <c r="N130" s="796"/>
      <c r="O130" s="807"/>
      <c r="P130" s="798" t="s">
        <v>71</v>
      </c>
      <c r="Q130" s="799"/>
      <c r="R130" s="799"/>
      <c r="S130" s="799"/>
      <c r="T130" s="799"/>
      <c r="U130" s="799"/>
      <c r="V130" s="800"/>
      <c r="W130" s="37" t="s">
        <v>69</v>
      </c>
      <c r="X130" s="783">
        <f>IFERROR(SUM(X124:X128),"0")</f>
        <v>135</v>
      </c>
      <c r="Y130" s="783">
        <f>IFERROR(SUM(Y124:Y128),"0")</f>
        <v>135</v>
      </c>
      <c r="Z130" s="37"/>
      <c r="AA130" s="784"/>
      <c r="AB130" s="784"/>
      <c r="AC130" s="784"/>
    </row>
    <row r="131" spans="1:68" ht="14.25" hidden="1" customHeight="1" x14ac:dyDescent="0.25">
      <c r="A131" s="795" t="s">
        <v>173</v>
      </c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6"/>
      <c r="P131" s="796"/>
      <c r="Q131" s="796"/>
      <c r="R131" s="796"/>
      <c r="S131" s="796"/>
      <c r="T131" s="796"/>
      <c r="U131" s="796"/>
      <c r="V131" s="796"/>
      <c r="W131" s="796"/>
      <c r="X131" s="796"/>
      <c r="Y131" s="796"/>
      <c r="Z131" s="796"/>
      <c r="AA131" s="777"/>
      <c r="AB131" s="777"/>
      <c r="AC131" s="777"/>
    </row>
    <row r="132" spans="1:68" ht="16.5" hidden="1" customHeight="1" x14ac:dyDescent="0.25">
      <c r="A132" s="54" t="s">
        <v>259</v>
      </c>
      <c r="B132" s="54" t="s">
        <v>260</v>
      </c>
      <c r="C132" s="31">
        <v>4301020345</v>
      </c>
      <c r="D132" s="785">
        <v>4680115881488</v>
      </c>
      <c r="E132" s="786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8"/>
      <c r="R132" s="788"/>
      <c r="S132" s="788"/>
      <c r="T132" s="789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262</v>
      </c>
      <c r="B133" s="54" t="s">
        <v>263</v>
      </c>
      <c r="C133" s="31">
        <v>4301020258</v>
      </c>
      <c r="D133" s="785">
        <v>4680115882775</v>
      </c>
      <c r="E133" s="786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5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265</v>
      </c>
      <c r="C134" s="31">
        <v>4301020346</v>
      </c>
      <c r="D134" s="785">
        <v>4680115882775</v>
      </c>
      <c r="E134" s="786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2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8"/>
      <c r="R134" s="788"/>
      <c r="S134" s="788"/>
      <c r="T134" s="789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266</v>
      </c>
      <c r="B135" s="54" t="s">
        <v>267</v>
      </c>
      <c r="C135" s="31">
        <v>4301020344</v>
      </c>
      <c r="D135" s="785">
        <v>4680115880658</v>
      </c>
      <c r="E135" s="786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184</v>
      </c>
      <c r="L135" s="32"/>
      <c r="M135" s="33" t="s">
        <v>122</v>
      </c>
      <c r="N135" s="33"/>
      <c r="O135" s="32">
        <v>55</v>
      </c>
      <c r="P135" s="11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806"/>
      <c r="B136" s="796"/>
      <c r="C136" s="796"/>
      <c r="D136" s="796"/>
      <c r="E136" s="796"/>
      <c r="F136" s="796"/>
      <c r="G136" s="796"/>
      <c r="H136" s="796"/>
      <c r="I136" s="796"/>
      <c r="J136" s="796"/>
      <c r="K136" s="796"/>
      <c r="L136" s="796"/>
      <c r="M136" s="796"/>
      <c r="N136" s="796"/>
      <c r="O136" s="807"/>
      <c r="P136" s="798" t="s">
        <v>71</v>
      </c>
      <c r="Q136" s="799"/>
      <c r="R136" s="799"/>
      <c r="S136" s="799"/>
      <c r="T136" s="799"/>
      <c r="U136" s="799"/>
      <c r="V136" s="800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hidden="1" x14ac:dyDescent="0.2">
      <c r="A137" s="796"/>
      <c r="B137" s="796"/>
      <c r="C137" s="796"/>
      <c r="D137" s="796"/>
      <c r="E137" s="796"/>
      <c r="F137" s="796"/>
      <c r="G137" s="796"/>
      <c r="H137" s="796"/>
      <c r="I137" s="796"/>
      <c r="J137" s="796"/>
      <c r="K137" s="796"/>
      <c r="L137" s="796"/>
      <c r="M137" s="796"/>
      <c r="N137" s="796"/>
      <c r="O137" s="807"/>
      <c r="P137" s="798" t="s">
        <v>71</v>
      </c>
      <c r="Q137" s="799"/>
      <c r="R137" s="799"/>
      <c r="S137" s="799"/>
      <c r="T137" s="799"/>
      <c r="U137" s="799"/>
      <c r="V137" s="800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hidden="1" customHeight="1" x14ac:dyDescent="0.25">
      <c r="A138" s="795" t="s">
        <v>73</v>
      </c>
      <c r="B138" s="796"/>
      <c r="C138" s="796"/>
      <c r="D138" s="796"/>
      <c r="E138" s="796"/>
      <c r="F138" s="796"/>
      <c r="G138" s="796"/>
      <c r="H138" s="796"/>
      <c r="I138" s="796"/>
      <c r="J138" s="796"/>
      <c r="K138" s="796"/>
      <c r="L138" s="796"/>
      <c r="M138" s="796"/>
      <c r="N138" s="796"/>
      <c r="O138" s="796"/>
      <c r="P138" s="796"/>
      <c r="Q138" s="796"/>
      <c r="R138" s="796"/>
      <c r="S138" s="796"/>
      <c r="T138" s="796"/>
      <c r="U138" s="796"/>
      <c r="V138" s="796"/>
      <c r="W138" s="796"/>
      <c r="X138" s="796"/>
      <c r="Y138" s="796"/>
      <c r="Z138" s="796"/>
      <c r="AA138" s="777"/>
      <c r="AB138" s="777"/>
      <c r="AC138" s="777"/>
    </row>
    <row r="139" spans="1:68" ht="27" hidden="1" customHeight="1" x14ac:dyDescent="0.25">
      <c r="A139" s="54" t="s">
        <v>268</v>
      </c>
      <c r="B139" s="54" t="s">
        <v>269</v>
      </c>
      <c r="C139" s="31">
        <v>4301051625</v>
      </c>
      <c r="D139" s="785">
        <v>4607091385168</v>
      </c>
      <c r="E139" s="786"/>
      <c r="F139" s="780">
        <v>1.4</v>
      </c>
      <c r="G139" s="32">
        <v>6</v>
      </c>
      <c r="H139" s="780">
        <v>8.4</v>
      </c>
      <c r="I139" s="780">
        <v>8.9580000000000002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1">
        <v>0</v>
      </c>
      <c r="Y139" s="782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37.5" hidden="1" customHeight="1" x14ac:dyDescent="0.25">
      <c r="A140" s="54" t="s">
        <v>268</v>
      </c>
      <c r="B140" s="54" t="s">
        <v>271</v>
      </c>
      <c r="C140" s="31">
        <v>4301051360</v>
      </c>
      <c r="D140" s="785">
        <v>4607091385168</v>
      </c>
      <c r="E140" s="786"/>
      <c r="F140" s="780">
        <v>1.35</v>
      </c>
      <c r="G140" s="32">
        <v>6</v>
      </c>
      <c r="H140" s="780">
        <v>8.1</v>
      </c>
      <c r="I140" s="780">
        <v>8.6579999999999995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10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8"/>
      <c r="R140" s="788"/>
      <c r="S140" s="788"/>
      <c r="T140" s="789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272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273</v>
      </c>
      <c r="B141" s="54" t="s">
        <v>274</v>
      </c>
      <c r="C141" s="31">
        <v>4301051742</v>
      </c>
      <c r="D141" s="785">
        <v>4680115884540</v>
      </c>
      <c r="E141" s="786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4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8"/>
      <c r="R141" s="788"/>
      <c r="S141" s="788"/>
      <c r="T141" s="789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276</v>
      </c>
      <c r="B142" s="54" t="s">
        <v>277</v>
      </c>
      <c r="C142" s="31">
        <v>4301051362</v>
      </c>
      <c r="D142" s="785">
        <v>4607091383256</v>
      </c>
      <c r="E142" s="786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184</v>
      </c>
      <c r="L142" s="32"/>
      <c r="M142" s="33" t="s">
        <v>77</v>
      </c>
      <c r="N142" s="33"/>
      <c r="O142" s="32">
        <v>45</v>
      </c>
      <c r="P142" s="91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8"/>
      <c r="R142" s="788"/>
      <c r="S142" s="788"/>
      <c r="T142" s="789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279</v>
      </c>
      <c r="B143" s="54" t="s">
        <v>280</v>
      </c>
      <c r="C143" s="31">
        <v>4301051358</v>
      </c>
      <c r="D143" s="785">
        <v>4607091385748</v>
      </c>
      <c r="E143" s="786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184</v>
      </c>
      <c r="L143" s="32" t="s">
        <v>131</v>
      </c>
      <c r="M143" s="33" t="s">
        <v>77</v>
      </c>
      <c r="N143" s="33"/>
      <c r="O143" s="32">
        <v>45</v>
      </c>
      <c r="P143" s="105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8"/>
      <c r="R143" s="788"/>
      <c r="S143" s="788"/>
      <c r="T143" s="789"/>
      <c r="U143" s="34"/>
      <c r="V143" s="34"/>
      <c r="W143" s="35" t="s">
        <v>69</v>
      </c>
      <c r="X143" s="781">
        <v>0</v>
      </c>
      <c r="Y143" s="782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278</v>
      </c>
      <c r="AG143" s="64"/>
      <c r="AJ143" s="68" t="s">
        <v>132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281</v>
      </c>
      <c r="B144" s="54" t="s">
        <v>282</v>
      </c>
      <c r="C144" s="31">
        <v>4301051740</v>
      </c>
      <c r="D144" s="785">
        <v>4680115884533</v>
      </c>
      <c r="E144" s="786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184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1">
        <v>18</v>
      </c>
      <c r="Y144" s="782">
        <f t="shared" si="31"/>
        <v>18</v>
      </c>
      <c r="Z144" s="36">
        <f>IFERROR(IF(Y144=0,"",ROUNDUP(Y144/H144,0)*0.00651),"")</f>
        <v>6.5100000000000005E-2</v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19.8</v>
      </c>
      <c r="BN144" s="64">
        <f t="shared" si="33"/>
        <v>19.8</v>
      </c>
      <c r="BO144" s="64">
        <f t="shared" si="34"/>
        <v>5.4945054945054951E-2</v>
      </c>
      <c r="BP144" s="64">
        <f t="shared" si="35"/>
        <v>5.4945054945054951E-2</v>
      </c>
    </row>
    <row r="145" spans="1:68" ht="37.5" hidden="1" customHeight="1" x14ac:dyDescent="0.25">
      <c r="A145" s="54" t="s">
        <v>284</v>
      </c>
      <c r="B145" s="54" t="s">
        <v>285</v>
      </c>
      <c r="C145" s="31">
        <v>4301051480</v>
      </c>
      <c r="D145" s="785">
        <v>4680115882645</v>
      </c>
      <c r="E145" s="786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6"/>
      <c r="B146" s="796"/>
      <c r="C146" s="796"/>
      <c r="D146" s="796"/>
      <c r="E146" s="796"/>
      <c r="F146" s="796"/>
      <c r="G146" s="796"/>
      <c r="H146" s="796"/>
      <c r="I146" s="796"/>
      <c r="J146" s="796"/>
      <c r="K146" s="796"/>
      <c r="L146" s="796"/>
      <c r="M146" s="796"/>
      <c r="N146" s="796"/>
      <c r="O146" s="807"/>
      <c r="P146" s="798" t="s">
        <v>71</v>
      </c>
      <c r="Q146" s="799"/>
      <c r="R146" s="799"/>
      <c r="S146" s="799"/>
      <c r="T146" s="799"/>
      <c r="U146" s="799"/>
      <c r="V146" s="800"/>
      <c r="W146" s="37" t="s">
        <v>72</v>
      </c>
      <c r="X146" s="783">
        <f>IFERROR(X139/H139,"0")+IFERROR(X140/H140,"0")+IFERROR(X141/H141,"0")+IFERROR(X142/H142,"0")+IFERROR(X143/H143,"0")+IFERROR(X144/H144,"0")+IFERROR(X145/H145,"0")</f>
        <v>10</v>
      </c>
      <c r="Y146" s="783">
        <f>IFERROR(Y139/H139,"0")+IFERROR(Y140/H140,"0")+IFERROR(Y141/H141,"0")+IFERROR(Y142/H142,"0")+IFERROR(Y143/H143,"0")+IFERROR(Y144/H144,"0")+IFERROR(Y145/H145,"0")</f>
        <v>10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6.5100000000000005E-2</v>
      </c>
      <c r="AA146" s="784"/>
      <c r="AB146" s="784"/>
      <c r="AC146" s="784"/>
    </row>
    <row r="147" spans="1:68" x14ac:dyDescent="0.2">
      <c r="A147" s="796"/>
      <c r="B147" s="796"/>
      <c r="C147" s="796"/>
      <c r="D147" s="796"/>
      <c r="E147" s="796"/>
      <c r="F147" s="796"/>
      <c r="G147" s="796"/>
      <c r="H147" s="796"/>
      <c r="I147" s="796"/>
      <c r="J147" s="796"/>
      <c r="K147" s="796"/>
      <c r="L147" s="796"/>
      <c r="M147" s="796"/>
      <c r="N147" s="796"/>
      <c r="O147" s="807"/>
      <c r="P147" s="798" t="s">
        <v>71</v>
      </c>
      <c r="Q147" s="799"/>
      <c r="R147" s="799"/>
      <c r="S147" s="799"/>
      <c r="T147" s="799"/>
      <c r="U147" s="799"/>
      <c r="V147" s="800"/>
      <c r="W147" s="37" t="s">
        <v>69</v>
      </c>
      <c r="X147" s="783">
        <f>IFERROR(SUM(X139:X145),"0")</f>
        <v>18</v>
      </c>
      <c r="Y147" s="783">
        <f>IFERROR(SUM(Y139:Y145),"0")</f>
        <v>18</v>
      </c>
      <c r="Z147" s="37"/>
      <c r="AA147" s="784"/>
      <c r="AB147" s="784"/>
      <c r="AC147" s="784"/>
    </row>
    <row r="148" spans="1:68" ht="14.25" hidden="1" customHeight="1" x14ac:dyDescent="0.25">
      <c r="A148" s="795" t="s">
        <v>215</v>
      </c>
      <c r="B148" s="796"/>
      <c r="C148" s="796"/>
      <c r="D148" s="796"/>
      <c r="E148" s="796"/>
      <c r="F148" s="796"/>
      <c r="G148" s="796"/>
      <c r="H148" s="796"/>
      <c r="I148" s="796"/>
      <c r="J148" s="796"/>
      <c r="K148" s="796"/>
      <c r="L148" s="796"/>
      <c r="M148" s="796"/>
      <c r="N148" s="796"/>
      <c r="O148" s="796"/>
      <c r="P148" s="796"/>
      <c r="Q148" s="796"/>
      <c r="R148" s="796"/>
      <c r="S148" s="796"/>
      <c r="T148" s="796"/>
      <c r="U148" s="796"/>
      <c r="V148" s="796"/>
      <c r="W148" s="796"/>
      <c r="X148" s="796"/>
      <c r="Y148" s="796"/>
      <c r="Z148" s="796"/>
      <c r="AA148" s="777"/>
      <c r="AB148" s="777"/>
      <c r="AC148" s="777"/>
    </row>
    <row r="149" spans="1:68" ht="37.5" hidden="1" customHeight="1" x14ac:dyDescent="0.25">
      <c r="A149" s="54" t="s">
        <v>287</v>
      </c>
      <c r="B149" s="54" t="s">
        <v>288</v>
      </c>
      <c r="C149" s="31">
        <v>4301060356</v>
      </c>
      <c r="D149" s="785">
        <v>4680115882652</v>
      </c>
      <c r="E149" s="786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8"/>
      <c r="R149" s="788"/>
      <c r="S149" s="788"/>
      <c r="T149" s="789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289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290</v>
      </c>
      <c r="B150" s="54" t="s">
        <v>291</v>
      </c>
      <c r="C150" s="31">
        <v>4301060309</v>
      </c>
      <c r="D150" s="785">
        <v>4680115880238</v>
      </c>
      <c r="E150" s="786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1">
        <v>0</v>
      </c>
      <c r="Y150" s="78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806"/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807"/>
      <c r="P151" s="798" t="s">
        <v>71</v>
      </c>
      <c r="Q151" s="799"/>
      <c r="R151" s="799"/>
      <c r="S151" s="799"/>
      <c r="T151" s="799"/>
      <c r="U151" s="799"/>
      <c r="V151" s="800"/>
      <c r="W151" s="37" t="s">
        <v>72</v>
      </c>
      <c r="X151" s="783">
        <f>IFERROR(X149/H149,"0")+IFERROR(X150/H150,"0")</f>
        <v>0</v>
      </c>
      <c r="Y151" s="783">
        <f>IFERROR(Y149/H149,"0")+IFERROR(Y150/H150,"0")</f>
        <v>0</v>
      </c>
      <c r="Z151" s="783">
        <f>IFERROR(IF(Z149="",0,Z149),"0")+IFERROR(IF(Z150="",0,Z150),"0")</f>
        <v>0</v>
      </c>
      <c r="AA151" s="784"/>
      <c r="AB151" s="784"/>
      <c r="AC151" s="784"/>
    </row>
    <row r="152" spans="1:68" hidden="1" x14ac:dyDescent="0.2">
      <c r="A152" s="796"/>
      <c r="B152" s="796"/>
      <c r="C152" s="796"/>
      <c r="D152" s="796"/>
      <c r="E152" s="796"/>
      <c r="F152" s="796"/>
      <c r="G152" s="796"/>
      <c r="H152" s="796"/>
      <c r="I152" s="796"/>
      <c r="J152" s="796"/>
      <c r="K152" s="796"/>
      <c r="L152" s="796"/>
      <c r="M152" s="796"/>
      <c r="N152" s="796"/>
      <c r="O152" s="807"/>
      <c r="P152" s="798" t="s">
        <v>71</v>
      </c>
      <c r="Q152" s="799"/>
      <c r="R152" s="799"/>
      <c r="S152" s="799"/>
      <c r="T152" s="799"/>
      <c r="U152" s="799"/>
      <c r="V152" s="800"/>
      <c r="W152" s="37" t="s">
        <v>69</v>
      </c>
      <c r="X152" s="783">
        <f>IFERROR(SUM(X149:X150),"0")</f>
        <v>0</v>
      </c>
      <c r="Y152" s="783">
        <f>IFERROR(SUM(Y149:Y150),"0")</f>
        <v>0</v>
      </c>
      <c r="Z152" s="37"/>
      <c r="AA152" s="784"/>
      <c r="AB152" s="784"/>
      <c r="AC152" s="784"/>
    </row>
    <row r="153" spans="1:68" ht="16.5" hidden="1" customHeight="1" x14ac:dyDescent="0.25">
      <c r="A153" s="864" t="s">
        <v>293</v>
      </c>
      <c r="B153" s="796"/>
      <c r="C153" s="796"/>
      <c r="D153" s="796"/>
      <c r="E153" s="796"/>
      <c r="F153" s="796"/>
      <c r="G153" s="796"/>
      <c r="H153" s="796"/>
      <c r="I153" s="796"/>
      <c r="J153" s="796"/>
      <c r="K153" s="796"/>
      <c r="L153" s="796"/>
      <c r="M153" s="796"/>
      <c r="N153" s="796"/>
      <c r="O153" s="796"/>
      <c r="P153" s="796"/>
      <c r="Q153" s="796"/>
      <c r="R153" s="796"/>
      <c r="S153" s="796"/>
      <c r="T153" s="796"/>
      <c r="U153" s="796"/>
      <c r="V153" s="796"/>
      <c r="W153" s="796"/>
      <c r="X153" s="796"/>
      <c r="Y153" s="796"/>
      <c r="Z153" s="796"/>
      <c r="AA153" s="776"/>
      <c r="AB153" s="776"/>
      <c r="AC153" s="776"/>
    </row>
    <row r="154" spans="1:68" ht="14.25" hidden="1" customHeight="1" x14ac:dyDescent="0.25">
      <c r="A154" s="795" t="s">
        <v>118</v>
      </c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6"/>
      <c r="P154" s="796"/>
      <c r="Q154" s="796"/>
      <c r="R154" s="796"/>
      <c r="S154" s="796"/>
      <c r="T154" s="796"/>
      <c r="U154" s="796"/>
      <c r="V154" s="796"/>
      <c r="W154" s="796"/>
      <c r="X154" s="796"/>
      <c r="Y154" s="796"/>
      <c r="Z154" s="796"/>
      <c r="AA154" s="777"/>
      <c r="AB154" s="777"/>
      <c r="AC154" s="777"/>
    </row>
    <row r="155" spans="1:68" ht="16.5" hidden="1" customHeight="1" x14ac:dyDescent="0.25">
      <c r="A155" s="54" t="s">
        <v>294</v>
      </c>
      <c r="B155" s="54" t="s">
        <v>295</v>
      </c>
      <c r="C155" s="31">
        <v>4301011988</v>
      </c>
      <c r="D155" s="785">
        <v>4680115885561</v>
      </c>
      <c r="E155" s="786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296</v>
      </c>
      <c r="N155" s="33"/>
      <c r="O155" s="32">
        <v>90</v>
      </c>
      <c r="P155" s="812" t="s">
        <v>297</v>
      </c>
      <c r="Q155" s="788"/>
      <c r="R155" s="788"/>
      <c r="S155" s="788"/>
      <c r="T155" s="789"/>
      <c r="U155" s="34" t="s">
        <v>298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299</v>
      </c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301</v>
      </c>
      <c r="B156" s="54" t="s">
        <v>302</v>
      </c>
      <c r="C156" s="31">
        <v>4301011564</v>
      </c>
      <c r="D156" s="785">
        <v>4680115882577</v>
      </c>
      <c r="E156" s="786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8"/>
      <c r="R156" s="788"/>
      <c r="S156" s="788"/>
      <c r="T156" s="789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303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301</v>
      </c>
      <c r="B157" s="54" t="s">
        <v>304</v>
      </c>
      <c r="C157" s="31">
        <v>4301011562</v>
      </c>
      <c r="D157" s="785">
        <v>4680115882577</v>
      </c>
      <c r="E157" s="786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8"/>
      <c r="R157" s="788"/>
      <c r="S157" s="788"/>
      <c r="T157" s="789"/>
      <c r="U157" s="34"/>
      <c r="V157" s="34"/>
      <c r="W157" s="35" t="s">
        <v>69</v>
      </c>
      <c r="X157" s="781">
        <v>80</v>
      </c>
      <c r="Y157" s="782">
        <f>IFERROR(IF(X157="",0,CEILING((X157/$H157),1)*$H157),"")</f>
        <v>80</v>
      </c>
      <c r="Z157" s="36">
        <f>IFERROR(IF(Y157=0,"",ROUNDUP(Y157/H157,0)*0.00753),"")</f>
        <v>0.18825</v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85</v>
      </c>
      <c r="BN157" s="64">
        <f>IFERROR(Y157*I157/H157,"0")</f>
        <v>85</v>
      </c>
      <c r="BO157" s="64">
        <f>IFERROR(1/J157*(X157/H157),"0")</f>
        <v>0.16025641025641024</v>
      </c>
      <c r="BP157" s="64">
        <f>IFERROR(1/J157*(Y157/H157),"0")</f>
        <v>0.16025641025641024</v>
      </c>
    </row>
    <row r="158" spans="1:68" x14ac:dyDescent="0.2">
      <c r="A158" s="806"/>
      <c r="B158" s="796"/>
      <c r="C158" s="796"/>
      <c r="D158" s="796"/>
      <c r="E158" s="796"/>
      <c r="F158" s="796"/>
      <c r="G158" s="796"/>
      <c r="H158" s="796"/>
      <c r="I158" s="796"/>
      <c r="J158" s="796"/>
      <c r="K158" s="796"/>
      <c r="L158" s="796"/>
      <c r="M158" s="796"/>
      <c r="N158" s="796"/>
      <c r="O158" s="807"/>
      <c r="P158" s="798" t="s">
        <v>71</v>
      </c>
      <c r="Q158" s="799"/>
      <c r="R158" s="799"/>
      <c r="S158" s="799"/>
      <c r="T158" s="799"/>
      <c r="U158" s="799"/>
      <c r="V158" s="800"/>
      <c r="W158" s="37" t="s">
        <v>72</v>
      </c>
      <c r="X158" s="783">
        <f>IFERROR(X155/H155,"0")+IFERROR(X156/H156,"0")+IFERROR(X157/H157,"0")</f>
        <v>25</v>
      </c>
      <c r="Y158" s="783">
        <f>IFERROR(Y155/H155,"0")+IFERROR(Y156/H156,"0")+IFERROR(Y157/H157,"0")</f>
        <v>25</v>
      </c>
      <c r="Z158" s="783">
        <f>IFERROR(IF(Z155="",0,Z155),"0")+IFERROR(IF(Z156="",0,Z156),"0")+IFERROR(IF(Z157="",0,Z157),"0")</f>
        <v>0.18825</v>
      </c>
      <c r="AA158" s="784"/>
      <c r="AB158" s="784"/>
      <c r="AC158" s="784"/>
    </row>
    <row r="159" spans="1:68" x14ac:dyDescent="0.2">
      <c r="A159" s="796"/>
      <c r="B159" s="796"/>
      <c r="C159" s="796"/>
      <c r="D159" s="796"/>
      <c r="E159" s="796"/>
      <c r="F159" s="796"/>
      <c r="G159" s="796"/>
      <c r="H159" s="796"/>
      <c r="I159" s="796"/>
      <c r="J159" s="796"/>
      <c r="K159" s="796"/>
      <c r="L159" s="796"/>
      <c r="M159" s="796"/>
      <c r="N159" s="796"/>
      <c r="O159" s="807"/>
      <c r="P159" s="798" t="s">
        <v>71</v>
      </c>
      <c r="Q159" s="799"/>
      <c r="R159" s="799"/>
      <c r="S159" s="799"/>
      <c r="T159" s="799"/>
      <c r="U159" s="799"/>
      <c r="V159" s="800"/>
      <c r="W159" s="37" t="s">
        <v>69</v>
      </c>
      <c r="X159" s="783">
        <f>IFERROR(SUM(X155:X157),"0")</f>
        <v>80</v>
      </c>
      <c r="Y159" s="783">
        <f>IFERROR(SUM(Y155:Y157),"0")</f>
        <v>80</v>
      </c>
      <c r="Z159" s="37"/>
      <c r="AA159" s="784"/>
      <c r="AB159" s="784"/>
      <c r="AC159" s="784"/>
    </row>
    <row r="160" spans="1:68" ht="14.25" hidden="1" customHeight="1" x14ac:dyDescent="0.25">
      <c r="A160" s="795" t="s">
        <v>64</v>
      </c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6"/>
      <c r="P160" s="796"/>
      <c r="Q160" s="796"/>
      <c r="R160" s="796"/>
      <c r="S160" s="796"/>
      <c r="T160" s="796"/>
      <c r="U160" s="796"/>
      <c r="V160" s="796"/>
      <c r="W160" s="796"/>
      <c r="X160" s="796"/>
      <c r="Y160" s="796"/>
      <c r="Z160" s="796"/>
      <c r="AA160" s="777"/>
      <c r="AB160" s="777"/>
      <c r="AC160" s="777"/>
    </row>
    <row r="161" spans="1:68" ht="27" hidden="1" customHeight="1" x14ac:dyDescent="0.25">
      <c r="A161" s="54" t="s">
        <v>305</v>
      </c>
      <c r="B161" s="54" t="s">
        <v>306</v>
      </c>
      <c r="C161" s="31">
        <v>4301031234</v>
      </c>
      <c r="D161" s="785">
        <v>4680115883444</v>
      </c>
      <c r="E161" s="786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8"/>
      <c r="R161" s="788"/>
      <c r="S161" s="788"/>
      <c r="T161" s="789"/>
      <c r="U161" s="34"/>
      <c r="V161" s="34"/>
      <c r="W161" s="35" t="s">
        <v>69</v>
      </c>
      <c r="X161" s="781">
        <v>0</v>
      </c>
      <c r="Y161" s="78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307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305</v>
      </c>
      <c r="B162" s="54" t="s">
        <v>308</v>
      </c>
      <c r="C162" s="31">
        <v>4301031235</v>
      </c>
      <c r="D162" s="785">
        <v>4680115883444</v>
      </c>
      <c r="E162" s="786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1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8"/>
      <c r="R162" s="788"/>
      <c r="S162" s="788"/>
      <c r="T162" s="789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6"/>
      <c r="B163" s="796"/>
      <c r="C163" s="796"/>
      <c r="D163" s="796"/>
      <c r="E163" s="796"/>
      <c r="F163" s="796"/>
      <c r="G163" s="796"/>
      <c r="H163" s="796"/>
      <c r="I163" s="796"/>
      <c r="J163" s="796"/>
      <c r="K163" s="796"/>
      <c r="L163" s="796"/>
      <c r="M163" s="796"/>
      <c r="N163" s="796"/>
      <c r="O163" s="807"/>
      <c r="P163" s="798" t="s">
        <v>71</v>
      </c>
      <c r="Q163" s="799"/>
      <c r="R163" s="799"/>
      <c r="S163" s="799"/>
      <c r="T163" s="799"/>
      <c r="U163" s="799"/>
      <c r="V163" s="800"/>
      <c r="W163" s="37" t="s">
        <v>72</v>
      </c>
      <c r="X163" s="783">
        <f>IFERROR(X161/H161,"0")+IFERROR(X162/H162,"0")</f>
        <v>0</v>
      </c>
      <c r="Y163" s="783">
        <f>IFERROR(Y161/H161,"0")+IFERROR(Y162/H162,"0")</f>
        <v>0</v>
      </c>
      <c r="Z163" s="783">
        <f>IFERROR(IF(Z161="",0,Z161),"0")+IFERROR(IF(Z162="",0,Z162),"0")</f>
        <v>0</v>
      </c>
      <c r="AA163" s="784"/>
      <c r="AB163" s="784"/>
      <c r="AC163" s="784"/>
    </row>
    <row r="164" spans="1:68" hidden="1" x14ac:dyDescent="0.2">
      <c r="A164" s="796"/>
      <c r="B164" s="796"/>
      <c r="C164" s="796"/>
      <c r="D164" s="796"/>
      <c r="E164" s="796"/>
      <c r="F164" s="796"/>
      <c r="G164" s="796"/>
      <c r="H164" s="796"/>
      <c r="I164" s="796"/>
      <c r="J164" s="796"/>
      <c r="K164" s="796"/>
      <c r="L164" s="796"/>
      <c r="M164" s="796"/>
      <c r="N164" s="796"/>
      <c r="O164" s="807"/>
      <c r="P164" s="798" t="s">
        <v>71</v>
      </c>
      <c r="Q164" s="799"/>
      <c r="R164" s="799"/>
      <c r="S164" s="799"/>
      <c r="T164" s="799"/>
      <c r="U164" s="799"/>
      <c r="V164" s="800"/>
      <c r="W164" s="37" t="s">
        <v>69</v>
      </c>
      <c r="X164" s="783">
        <f>IFERROR(SUM(X161:X162),"0")</f>
        <v>0</v>
      </c>
      <c r="Y164" s="783">
        <f>IFERROR(SUM(Y161:Y162),"0")</f>
        <v>0</v>
      </c>
      <c r="Z164" s="37"/>
      <c r="AA164" s="784"/>
      <c r="AB164" s="784"/>
      <c r="AC164" s="784"/>
    </row>
    <row r="165" spans="1:68" ht="14.25" hidden="1" customHeight="1" x14ac:dyDescent="0.25">
      <c r="A165" s="795" t="s">
        <v>73</v>
      </c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6"/>
      <c r="P165" s="796"/>
      <c r="Q165" s="796"/>
      <c r="R165" s="796"/>
      <c r="S165" s="796"/>
      <c r="T165" s="796"/>
      <c r="U165" s="796"/>
      <c r="V165" s="796"/>
      <c r="W165" s="796"/>
      <c r="X165" s="796"/>
      <c r="Y165" s="796"/>
      <c r="Z165" s="796"/>
      <c r="AA165" s="777"/>
      <c r="AB165" s="777"/>
      <c r="AC165" s="777"/>
    </row>
    <row r="166" spans="1:68" ht="16.5" hidden="1" customHeight="1" x14ac:dyDescent="0.25">
      <c r="A166" s="54" t="s">
        <v>309</v>
      </c>
      <c r="B166" s="54" t="s">
        <v>310</v>
      </c>
      <c r="C166" s="31">
        <v>4301051817</v>
      </c>
      <c r="D166" s="785">
        <v>4680115885585</v>
      </c>
      <c r="E166" s="786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296</v>
      </c>
      <c r="N166" s="33"/>
      <c r="O166" s="32">
        <v>45</v>
      </c>
      <c r="P166" s="1060" t="s">
        <v>311</v>
      </c>
      <c r="Q166" s="788"/>
      <c r="R166" s="788"/>
      <c r="S166" s="788"/>
      <c r="T166" s="789"/>
      <c r="U166" s="34" t="s">
        <v>298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299</v>
      </c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312</v>
      </c>
      <c r="B167" s="54" t="s">
        <v>313</v>
      </c>
      <c r="C167" s="31">
        <v>4301051477</v>
      </c>
      <c r="D167" s="785">
        <v>4680115882584</v>
      </c>
      <c r="E167" s="786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8"/>
      <c r="R167" s="788"/>
      <c r="S167" s="788"/>
      <c r="T167" s="789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312</v>
      </c>
      <c r="B168" s="54" t="s">
        <v>314</v>
      </c>
      <c r="C168" s="31">
        <v>4301051476</v>
      </c>
      <c r="D168" s="785">
        <v>4680115882584</v>
      </c>
      <c r="E168" s="786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8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8"/>
      <c r="R168" s="788"/>
      <c r="S168" s="788"/>
      <c r="T168" s="789"/>
      <c r="U168" s="34"/>
      <c r="V168" s="34"/>
      <c r="W168" s="35" t="s">
        <v>69</v>
      </c>
      <c r="X168" s="781">
        <v>0</v>
      </c>
      <c r="Y168" s="782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6"/>
      <c r="B169" s="796"/>
      <c r="C169" s="796"/>
      <c r="D169" s="796"/>
      <c r="E169" s="796"/>
      <c r="F169" s="796"/>
      <c r="G169" s="796"/>
      <c r="H169" s="796"/>
      <c r="I169" s="796"/>
      <c r="J169" s="796"/>
      <c r="K169" s="796"/>
      <c r="L169" s="796"/>
      <c r="M169" s="796"/>
      <c r="N169" s="796"/>
      <c r="O169" s="807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83">
        <f>IFERROR(X166/H166,"0")+IFERROR(X167/H167,"0")+IFERROR(X168/H168,"0")</f>
        <v>0</v>
      </c>
      <c r="Y169" s="783">
        <f>IFERROR(Y166/H166,"0")+IFERROR(Y167/H167,"0")+IFERROR(Y168/H168,"0")</f>
        <v>0</v>
      </c>
      <c r="Z169" s="783">
        <f>IFERROR(IF(Z166="",0,Z166),"0")+IFERROR(IF(Z167="",0,Z167),"0")+IFERROR(IF(Z168="",0,Z168),"0")</f>
        <v>0</v>
      </c>
      <c r="AA169" s="784"/>
      <c r="AB169" s="784"/>
      <c r="AC169" s="784"/>
    </row>
    <row r="170" spans="1:68" hidden="1" x14ac:dyDescent="0.2">
      <c r="A170" s="796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807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83">
        <f>IFERROR(SUM(X166:X168),"0")</f>
        <v>0</v>
      </c>
      <c r="Y170" s="783">
        <f>IFERROR(SUM(Y166:Y168),"0")</f>
        <v>0</v>
      </c>
      <c r="Z170" s="37"/>
      <c r="AA170" s="784"/>
      <c r="AB170" s="784"/>
      <c r="AC170" s="784"/>
    </row>
    <row r="171" spans="1:68" ht="16.5" hidden="1" customHeight="1" x14ac:dyDescent="0.25">
      <c r="A171" s="864" t="s">
        <v>116</v>
      </c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6"/>
      <c r="P171" s="796"/>
      <c r="Q171" s="796"/>
      <c r="R171" s="796"/>
      <c r="S171" s="796"/>
      <c r="T171" s="796"/>
      <c r="U171" s="796"/>
      <c r="V171" s="796"/>
      <c r="W171" s="796"/>
      <c r="X171" s="796"/>
      <c r="Y171" s="796"/>
      <c r="Z171" s="796"/>
      <c r="AA171" s="776"/>
      <c r="AB171" s="776"/>
      <c r="AC171" s="776"/>
    </row>
    <row r="172" spans="1:68" ht="14.25" hidden="1" customHeight="1" x14ac:dyDescent="0.25">
      <c r="A172" s="795" t="s">
        <v>118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7"/>
      <c r="AB172" s="777"/>
      <c r="AC172" s="777"/>
    </row>
    <row r="173" spans="1:68" ht="27" hidden="1" customHeight="1" x14ac:dyDescent="0.25">
      <c r="A173" s="54" t="s">
        <v>315</v>
      </c>
      <c r="B173" s="54" t="s">
        <v>316</v>
      </c>
      <c r="C173" s="31">
        <v>4301011705</v>
      </c>
      <c r="D173" s="785">
        <v>4607091384604</v>
      </c>
      <c r="E173" s="786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122</v>
      </c>
      <c r="N173" s="33"/>
      <c r="O173" s="32">
        <v>50</v>
      </c>
      <c r="P173" s="8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8"/>
      <c r="R173" s="788"/>
      <c r="S173" s="788"/>
      <c r="T173" s="789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317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06"/>
      <c r="B174" s="796"/>
      <c r="C174" s="796"/>
      <c r="D174" s="796"/>
      <c r="E174" s="796"/>
      <c r="F174" s="796"/>
      <c r="G174" s="796"/>
      <c r="H174" s="796"/>
      <c r="I174" s="796"/>
      <c r="J174" s="796"/>
      <c r="K174" s="796"/>
      <c r="L174" s="796"/>
      <c r="M174" s="796"/>
      <c r="N174" s="796"/>
      <c r="O174" s="807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hidden="1" x14ac:dyDescent="0.2">
      <c r="A175" s="796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807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hidden="1" customHeight="1" x14ac:dyDescent="0.25">
      <c r="A176" s="795" t="s">
        <v>64</v>
      </c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6"/>
      <c r="P176" s="796"/>
      <c r="Q176" s="796"/>
      <c r="R176" s="796"/>
      <c r="S176" s="796"/>
      <c r="T176" s="796"/>
      <c r="U176" s="796"/>
      <c r="V176" s="796"/>
      <c r="W176" s="796"/>
      <c r="X176" s="796"/>
      <c r="Y176" s="796"/>
      <c r="Z176" s="796"/>
      <c r="AA176" s="777"/>
      <c r="AB176" s="777"/>
      <c r="AC176" s="777"/>
    </row>
    <row r="177" spans="1:68" ht="16.5" hidden="1" customHeight="1" x14ac:dyDescent="0.25">
      <c r="A177" s="54" t="s">
        <v>318</v>
      </c>
      <c r="B177" s="54" t="s">
        <v>319</v>
      </c>
      <c r="C177" s="31">
        <v>4301030895</v>
      </c>
      <c r="D177" s="785">
        <v>4607091387667</v>
      </c>
      <c r="E177" s="786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122</v>
      </c>
      <c r="N177" s="33"/>
      <c r="O177" s="32">
        <v>40</v>
      </c>
      <c r="P177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8"/>
      <c r="R177" s="788"/>
      <c r="S177" s="788"/>
      <c r="T177" s="789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4301030961</v>
      </c>
      <c r="D178" s="785">
        <v>4607091387636</v>
      </c>
      <c r="E178" s="786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0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324</v>
      </c>
      <c r="B179" s="54" t="s">
        <v>325</v>
      </c>
      <c r="C179" s="31">
        <v>4301030963</v>
      </c>
      <c r="D179" s="785">
        <v>4607091382426</v>
      </c>
      <c r="E179" s="786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327</v>
      </c>
      <c r="B180" s="54" t="s">
        <v>328</v>
      </c>
      <c r="C180" s="31">
        <v>4301030962</v>
      </c>
      <c r="D180" s="785">
        <v>4607091386547</v>
      </c>
      <c r="E180" s="786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329</v>
      </c>
      <c r="B181" s="54" t="s">
        <v>330</v>
      </c>
      <c r="C181" s="31">
        <v>4301030964</v>
      </c>
      <c r="D181" s="785">
        <v>4607091382464</v>
      </c>
      <c r="E181" s="786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326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6"/>
      <c r="B182" s="796"/>
      <c r="C182" s="796"/>
      <c r="D182" s="796"/>
      <c r="E182" s="796"/>
      <c r="F182" s="796"/>
      <c r="G182" s="796"/>
      <c r="H182" s="796"/>
      <c r="I182" s="796"/>
      <c r="J182" s="796"/>
      <c r="K182" s="796"/>
      <c r="L182" s="796"/>
      <c r="M182" s="796"/>
      <c r="N182" s="796"/>
      <c r="O182" s="807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hidden="1" x14ac:dyDescent="0.2">
      <c r="A183" s="796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807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hidden="1" customHeight="1" x14ac:dyDescent="0.25">
      <c r="A184" s="795" t="s">
        <v>73</v>
      </c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6"/>
      <c r="P184" s="796"/>
      <c r="Q184" s="796"/>
      <c r="R184" s="796"/>
      <c r="S184" s="796"/>
      <c r="T184" s="796"/>
      <c r="U184" s="796"/>
      <c r="V184" s="796"/>
      <c r="W184" s="796"/>
      <c r="X184" s="796"/>
      <c r="Y184" s="796"/>
      <c r="Z184" s="796"/>
      <c r="AA184" s="777"/>
      <c r="AB184" s="777"/>
      <c r="AC184" s="777"/>
    </row>
    <row r="185" spans="1:68" ht="16.5" hidden="1" customHeight="1" x14ac:dyDescent="0.25">
      <c r="A185" s="54" t="s">
        <v>331</v>
      </c>
      <c r="B185" s="54" t="s">
        <v>332</v>
      </c>
      <c r="C185" s="31">
        <v>4301051653</v>
      </c>
      <c r="D185" s="785">
        <v>4607091386264</v>
      </c>
      <c r="E185" s="786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184</v>
      </c>
      <c r="L185" s="32"/>
      <c r="M185" s="33" t="s">
        <v>77</v>
      </c>
      <c r="N185" s="33"/>
      <c r="O185" s="32">
        <v>31</v>
      </c>
      <c r="P185" s="9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8"/>
      <c r="R185" s="788"/>
      <c r="S185" s="788"/>
      <c r="T185" s="789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334</v>
      </c>
      <c r="B186" s="54" t="s">
        <v>335</v>
      </c>
      <c r="C186" s="31">
        <v>4301051313</v>
      </c>
      <c r="D186" s="785">
        <v>4607091385427</v>
      </c>
      <c r="E186" s="786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8"/>
      <c r="R186" s="788"/>
      <c r="S186" s="788"/>
      <c r="T186" s="789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6"/>
      <c r="B187" s="796"/>
      <c r="C187" s="796"/>
      <c r="D187" s="796"/>
      <c r="E187" s="796"/>
      <c r="F187" s="796"/>
      <c r="G187" s="796"/>
      <c r="H187" s="796"/>
      <c r="I187" s="796"/>
      <c r="J187" s="796"/>
      <c r="K187" s="796"/>
      <c r="L187" s="796"/>
      <c r="M187" s="796"/>
      <c r="N187" s="796"/>
      <c r="O187" s="807"/>
      <c r="P187" s="798" t="s">
        <v>71</v>
      </c>
      <c r="Q187" s="799"/>
      <c r="R187" s="799"/>
      <c r="S187" s="799"/>
      <c r="T187" s="799"/>
      <c r="U187" s="799"/>
      <c r="V187" s="800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hidden="1" x14ac:dyDescent="0.2">
      <c r="A188" s="796"/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807"/>
      <c r="P188" s="798" t="s">
        <v>71</v>
      </c>
      <c r="Q188" s="799"/>
      <c r="R188" s="799"/>
      <c r="S188" s="799"/>
      <c r="T188" s="799"/>
      <c r="U188" s="799"/>
      <c r="V188" s="800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hidden="1" customHeight="1" x14ac:dyDescent="0.2">
      <c r="A189" s="875" t="s">
        <v>337</v>
      </c>
      <c r="B189" s="876"/>
      <c r="C189" s="876"/>
      <c r="D189" s="876"/>
      <c r="E189" s="876"/>
      <c r="F189" s="876"/>
      <c r="G189" s="876"/>
      <c r="H189" s="876"/>
      <c r="I189" s="876"/>
      <c r="J189" s="876"/>
      <c r="K189" s="876"/>
      <c r="L189" s="876"/>
      <c r="M189" s="876"/>
      <c r="N189" s="876"/>
      <c r="O189" s="876"/>
      <c r="P189" s="876"/>
      <c r="Q189" s="876"/>
      <c r="R189" s="876"/>
      <c r="S189" s="876"/>
      <c r="T189" s="876"/>
      <c r="U189" s="876"/>
      <c r="V189" s="876"/>
      <c r="W189" s="876"/>
      <c r="X189" s="876"/>
      <c r="Y189" s="876"/>
      <c r="Z189" s="876"/>
      <c r="AA189" s="48"/>
      <c r="AB189" s="48"/>
      <c r="AC189" s="48"/>
    </row>
    <row r="190" spans="1:68" ht="16.5" hidden="1" customHeight="1" x14ac:dyDescent="0.25">
      <c r="A190" s="864" t="s">
        <v>338</v>
      </c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6"/>
      <c r="P190" s="796"/>
      <c r="Q190" s="796"/>
      <c r="R190" s="796"/>
      <c r="S190" s="796"/>
      <c r="T190" s="796"/>
      <c r="U190" s="796"/>
      <c r="V190" s="796"/>
      <c r="W190" s="796"/>
      <c r="X190" s="796"/>
      <c r="Y190" s="796"/>
      <c r="Z190" s="796"/>
      <c r="AA190" s="776"/>
      <c r="AB190" s="776"/>
      <c r="AC190" s="776"/>
    </row>
    <row r="191" spans="1:68" ht="14.25" hidden="1" customHeight="1" x14ac:dyDescent="0.25">
      <c r="A191" s="795" t="s">
        <v>173</v>
      </c>
      <c r="B191" s="796"/>
      <c r="C191" s="796"/>
      <c r="D191" s="796"/>
      <c r="E191" s="796"/>
      <c r="F191" s="796"/>
      <c r="G191" s="796"/>
      <c r="H191" s="796"/>
      <c r="I191" s="796"/>
      <c r="J191" s="796"/>
      <c r="K191" s="796"/>
      <c r="L191" s="796"/>
      <c r="M191" s="796"/>
      <c r="N191" s="796"/>
      <c r="O191" s="796"/>
      <c r="P191" s="796"/>
      <c r="Q191" s="796"/>
      <c r="R191" s="796"/>
      <c r="S191" s="796"/>
      <c r="T191" s="796"/>
      <c r="U191" s="796"/>
      <c r="V191" s="796"/>
      <c r="W191" s="796"/>
      <c r="X191" s="796"/>
      <c r="Y191" s="796"/>
      <c r="Z191" s="796"/>
      <c r="AA191" s="777"/>
      <c r="AB191" s="777"/>
      <c r="AC191" s="777"/>
    </row>
    <row r="192" spans="1:68" ht="27" hidden="1" customHeight="1" x14ac:dyDescent="0.25">
      <c r="A192" s="54" t="s">
        <v>339</v>
      </c>
      <c r="B192" s="54" t="s">
        <v>340</v>
      </c>
      <c r="C192" s="31">
        <v>4301020323</v>
      </c>
      <c r="D192" s="785">
        <v>4680115886223</v>
      </c>
      <c r="E192" s="786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8"/>
      <c r="R192" s="788"/>
      <c r="S192" s="788"/>
      <c r="T192" s="789"/>
      <c r="U192" s="34"/>
      <c r="V192" s="34"/>
      <c r="W192" s="35" t="s">
        <v>69</v>
      </c>
      <c r="X192" s="781">
        <v>0</v>
      </c>
      <c r="Y192" s="782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341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6"/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807"/>
      <c r="P193" s="798" t="s">
        <v>71</v>
      </c>
      <c r="Q193" s="799"/>
      <c r="R193" s="799"/>
      <c r="S193" s="799"/>
      <c r="T193" s="799"/>
      <c r="U193" s="799"/>
      <c r="V193" s="800"/>
      <c r="W193" s="37" t="s">
        <v>72</v>
      </c>
      <c r="X193" s="783">
        <f>IFERROR(X192/H192,"0")</f>
        <v>0</v>
      </c>
      <c r="Y193" s="783">
        <f>IFERROR(Y192/H192,"0")</f>
        <v>0</v>
      </c>
      <c r="Z193" s="783">
        <f>IFERROR(IF(Z192="",0,Z192),"0")</f>
        <v>0</v>
      </c>
      <c r="AA193" s="784"/>
      <c r="AB193" s="784"/>
      <c r="AC193" s="784"/>
    </row>
    <row r="194" spans="1:68" hidden="1" x14ac:dyDescent="0.2">
      <c r="A194" s="796"/>
      <c r="B194" s="796"/>
      <c r="C194" s="796"/>
      <c r="D194" s="796"/>
      <c r="E194" s="796"/>
      <c r="F194" s="796"/>
      <c r="G194" s="796"/>
      <c r="H194" s="796"/>
      <c r="I194" s="796"/>
      <c r="J194" s="796"/>
      <c r="K194" s="796"/>
      <c r="L194" s="796"/>
      <c r="M194" s="796"/>
      <c r="N194" s="796"/>
      <c r="O194" s="807"/>
      <c r="P194" s="798" t="s">
        <v>71</v>
      </c>
      <c r="Q194" s="799"/>
      <c r="R194" s="799"/>
      <c r="S194" s="799"/>
      <c r="T194" s="799"/>
      <c r="U194" s="799"/>
      <c r="V194" s="800"/>
      <c r="W194" s="37" t="s">
        <v>69</v>
      </c>
      <c r="X194" s="783">
        <f>IFERROR(SUM(X192:X192),"0")</f>
        <v>0</v>
      </c>
      <c r="Y194" s="783">
        <f>IFERROR(SUM(Y192:Y192),"0")</f>
        <v>0</v>
      </c>
      <c r="Z194" s="37"/>
      <c r="AA194" s="784"/>
      <c r="AB194" s="784"/>
      <c r="AC194" s="784"/>
    </row>
    <row r="195" spans="1:68" ht="14.25" hidden="1" customHeight="1" x14ac:dyDescent="0.25">
      <c r="A195" s="795" t="s">
        <v>64</v>
      </c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6"/>
      <c r="P195" s="796"/>
      <c r="Q195" s="796"/>
      <c r="R195" s="796"/>
      <c r="S195" s="796"/>
      <c r="T195" s="796"/>
      <c r="U195" s="796"/>
      <c r="V195" s="796"/>
      <c r="W195" s="796"/>
      <c r="X195" s="796"/>
      <c r="Y195" s="796"/>
      <c r="Z195" s="796"/>
      <c r="AA195" s="777"/>
      <c r="AB195" s="777"/>
      <c r="AC195" s="777"/>
    </row>
    <row r="196" spans="1:68" ht="27" hidden="1" customHeight="1" x14ac:dyDescent="0.25">
      <c r="A196" s="54" t="s">
        <v>342</v>
      </c>
      <c r="B196" s="54" t="s">
        <v>343</v>
      </c>
      <c r="C196" s="31">
        <v>4301031191</v>
      </c>
      <c r="D196" s="785">
        <v>4680115880993</v>
      </c>
      <c r="E196" s="786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8"/>
      <c r="R196" s="788"/>
      <c r="S196" s="788"/>
      <c r="T196" s="789"/>
      <c r="U196" s="34"/>
      <c r="V196" s="34"/>
      <c r="W196" s="35" t="s">
        <v>69</v>
      </c>
      <c r="X196" s="781">
        <v>0</v>
      </c>
      <c r="Y196" s="782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4301031204</v>
      </c>
      <c r="D197" s="785">
        <v>4680115881761</v>
      </c>
      <c r="E197" s="786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1">
        <v>0</v>
      </c>
      <c r="Y197" s="782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4301031201</v>
      </c>
      <c r="D198" s="785">
        <v>4680115881563</v>
      </c>
      <c r="E198" s="786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8"/>
      <c r="R198" s="788"/>
      <c r="S198" s="788"/>
      <c r="T198" s="789"/>
      <c r="U198" s="34"/>
      <c r="V198" s="34"/>
      <c r="W198" s="35" t="s">
        <v>69</v>
      </c>
      <c r="X198" s="781">
        <v>60</v>
      </c>
      <c r="Y198" s="782">
        <f t="shared" si="36"/>
        <v>63</v>
      </c>
      <c r="Z198" s="36">
        <f>IFERROR(IF(Y198=0,"",ROUNDUP(Y198/H198,0)*0.00753),"")</f>
        <v>0.11295000000000001</v>
      </c>
      <c r="AA198" s="56"/>
      <c r="AB198" s="57"/>
      <c r="AC198" s="259" t="s">
        <v>350</v>
      </c>
      <c r="AG198" s="64"/>
      <c r="AJ198" s="68"/>
      <c r="AK198" s="68">
        <v>0</v>
      </c>
      <c r="BB198" s="260" t="s">
        <v>1</v>
      </c>
      <c r="BM198" s="64">
        <f t="shared" si="37"/>
        <v>62.857142857142854</v>
      </c>
      <c r="BN198" s="64">
        <f t="shared" si="38"/>
        <v>66.000000000000014</v>
      </c>
      <c r="BO198" s="64">
        <f t="shared" si="39"/>
        <v>9.1575091575091569E-2</v>
      </c>
      <c r="BP198" s="64">
        <f t="shared" si="40"/>
        <v>9.6153846153846145E-2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4301031199</v>
      </c>
      <c r="D199" s="785">
        <v>4680115880986</v>
      </c>
      <c r="E199" s="786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8"/>
      <c r="R199" s="788"/>
      <c r="S199" s="788"/>
      <c r="T199" s="789"/>
      <c r="U199" s="34"/>
      <c r="V199" s="34"/>
      <c r="W199" s="35" t="s">
        <v>69</v>
      </c>
      <c r="X199" s="781">
        <v>0</v>
      </c>
      <c r="Y199" s="782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4301031205</v>
      </c>
      <c r="D200" s="785">
        <v>4680115881785</v>
      </c>
      <c r="E200" s="786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1">
        <v>0</v>
      </c>
      <c r="Y200" s="78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4301031202</v>
      </c>
      <c r="D201" s="785">
        <v>4680115881679</v>
      </c>
      <c r="E201" s="786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8"/>
      <c r="R201" s="788"/>
      <c r="S201" s="788"/>
      <c r="T201" s="789"/>
      <c r="U201" s="34"/>
      <c r="V201" s="34"/>
      <c r="W201" s="35" t="s">
        <v>69</v>
      </c>
      <c r="X201" s="781">
        <v>0</v>
      </c>
      <c r="Y201" s="782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4301031158</v>
      </c>
      <c r="D202" s="785">
        <v>4680115880191</v>
      </c>
      <c r="E202" s="786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359</v>
      </c>
      <c r="B203" s="54" t="s">
        <v>360</v>
      </c>
      <c r="C203" s="31">
        <v>4301031245</v>
      </c>
      <c r="D203" s="785">
        <v>4680115883963</v>
      </c>
      <c r="E203" s="786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361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6"/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807"/>
      <c r="P204" s="798" t="s">
        <v>71</v>
      </c>
      <c r="Q204" s="799"/>
      <c r="R204" s="799"/>
      <c r="S204" s="799"/>
      <c r="T204" s="799"/>
      <c r="U204" s="799"/>
      <c r="V204" s="800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14.285714285714285</v>
      </c>
      <c r="Y204" s="783">
        <f>IFERROR(Y196/H196,"0")+IFERROR(Y197/H197,"0")+IFERROR(Y198/H198,"0")+IFERROR(Y199/H199,"0")+IFERROR(Y200/H200,"0")+IFERROR(Y201/H201,"0")+IFERROR(Y202/H202,"0")+IFERROR(Y203/H203,"0")</f>
        <v>15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0.11295000000000001</v>
      </c>
      <c r="AA204" s="784"/>
      <c r="AB204" s="784"/>
      <c r="AC204" s="784"/>
    </row>
    <row r="205" spans="1:68" x14ac:dyDescent="0.2">
      <c r="A205" s="796"/>
      <c r="B205" s="796"/>
      <c r="C205" s="796"/>
      <c r="D205" s="796"/>
      <c r="E205" s="796"/>
      <c r="F205" s="796"/>
      <c r="G205" s="796"/>
      <c r="H205" s="796"/>
      <c r="I205" s="796"/>
      <c r="J205" s="796"/>
      <c r="K205" s="796"/>
      <c r="L205" s="796"/>
      <c r="M205" s="796"/>
      <c r="N205" s="796"/>
      <c r="O205" s="807"/>
      <c r="P205" s="798" t="s">
        <v>71</v>
      </c>
      <c r="Q205" s="799"/>
      <c r="R205" s="799"/>
      <c r="S205" s="799"/>
      <c r="T205" s="799"/>
      <c r="U205" s="799"/>
      <c r="V205" s="800"/>
      <c r="W205" s="37" t="s">
        <v>69</v>
      </c>
      <c r="X205" s="783">
        <f>IFERROR(SUM(X196:X203),"0")</f>
        <v>60</v>
      </c>
      <c r="Y205" s="783">
        <f>IFERROR(SUM(Y196:Y203),"0")</f>
        <v>63</v>
      </c>
      <c r="Z205" s="37"/>
      <c r="AA205" s="784"/>
      <c r="AB205" s="784"/>
      <c r="AC205" s="784"/>
    </row>
    <row r="206" spans="1:68" ht="16.5" hidden="1" customHeight="1" x14ac:dyDescent="0.25">
      <c r="A206" s="864" t="s">
        <v>362</v>
      </c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6"/>
      <c r="P206" s="796"/>
      <c r="Q206" s="796"/>
      <c r="R206" s="796"/>
      <c r="S206" s="796"/>
      <c r="T206" s="796"/>
      <c r="U206" s="796"/>
      <c r="V206" s="796"/>
      <c r="W206" s="796"/>
      <c r="X206" s="796"/>
      <c r="Y206" s="796"/>
      <c r="Z206" s="796"/>
      <c r="AA206" s="776"/>
      <c r="AB206" s="776"/>
      <c r="AC206" s="776"/>
    </row>
    <row r="207" spans="1:68" ht="14.25" hidden="1" customHeight="1" x14ac:dyDescent="0.25">
      <c r="A207" s="795" t="s">
        <v>118</v>
      </c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6"/>
      <c r="P207" s="796"/>
      <c r="Q207" s="796"/>
      <c r="R207" s="796"/>
      <c r="S207" s="796"/>
      <c r="T207" s="796"/>
      <c r="U207" s="796"/>
      <c r="V207" s="796"/>
      <c r="W207" s="796"/>
      <c r="X207" s="796"/>
      <c r="Y207" s="796"/>
      <c r="Z207" s="796"/>
      <c r="AA207" s="777"/>
      <c r="AB207" s="777"/>
      <c r="AC207" s="777"/>
    </row>
    <row r="208" spans="1:68" ht="16.5" hidden="1" customHeight="1" x14ac:dyDescent="0.25">
      <c r="A208" s="54" t="s">
        <v>363</v>
      </c>
      <c r="B208" s="54" t="s">
        <v>364</v>
      </c>
      <c r="C208" s="31">
        <v>4301011450</v>
      </c>
      <c r="D208" s="785">
        <v>4680115881402</v>
      </c>
      <c r="E208" s="786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122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366</v>
      </c>
      <c r="B209" s="54" t="s">
        <v>367</v>
      </c>
      <c r="C209" s="31">
        <v>4301011767</v>
      </c>
      <c r="D209" s="785">
        <v>4680115881396</v>
      </c>
      <c r="E209" s="786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8"/>
      <c r="R209" s="788"/>
      <c r="S209" s="788"/>
      <c r="T209" s="789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368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6"/>
      <c r="B210" s="796"/>
      <c r="C210" s="796"/>
      <c r="D210" s="796"/>
      <c r="E210" s="796"/>
      <c r="F210" s="796"/>
      <c r="G210" s="796"/>
      <c r="H210" s="796"/>
      <c r="I210" s="796"/>
      <c r="J210" s="796"/>
      <c r="K210" s="796"/>
      <c r="L210" s="796"/>
      <c r="M210" s="796"/>
      <c r="N210" s="796"/>
      <c r="O210" s="807"/>
      <c r="P210" s="798" t="s">
        <v>71</v>
      </c>
      <c r="Q210" s="799"/>
      <c r="R210" s="799"/>
      <c r="S210" s="799"/>
      <c r="T210" s="799"/>
      <c r="U210" s="799"/>
      <c r="V210" s="800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hidden="1" x14ac:dyDescent="0.2">
      <c r="A211" s="796"/>
      <c r="B211" s="796"/>
      <c r="C211" s="796"/>
      <c r="D211" s="796"/>
      <c r="E211" s="796"/>
      <c r="F211" s="796"/>
      <c r="G211" s="796"/>
      <c r="H211" s="796"/>
      <c r="I211" s="796"/>
      <c r="J211" s="796"/>
      <c r="K211" s="796"/>
      <c r="L211" s="796"/>
      <c r="M211" s="796"/>
      <c r="N211" s="796"/>
      <c r="O211" s="807"/>
      <c r="P211" s="798" t="s">
        <v>71</v>
      </c>
      <c r="Q211" s="799"/>
      <c r="R211" s="799"/>
      <c r="S211" s="799"/>
      <c r="T211" s="799"/>
      <c r="U211" s="799"/>
      <c r="V211" s="800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hidden="1" customHeight="1" x14ac:dyDescent="0.25">
      <c r="A212" s="795" t="s">
        <v>173</v>
      </c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6"/>
      <c r="P212" s="796"/>
      <c r="Q212" s="796"/>
      <c r="R212" s="796"/>
      <c r="S212" s="796"/>
      <c r="T212" s="796"/>
      <c r="U212" s="796"/>
      <c r="V212" s="796"/>
      <c r="W212" s="796"/>
      <c r="X212" s="796"/>
      <c r="Y212" s="796"/>
      <c r="Z212" s="796"/>
      <c r="AA212" s="777"/>
      <c r="AB212" s="777"/>
      <c r="AC212" s="777"/>
    </row>
    <row r="213" spans="1:68" ht="16.5" hidden="1" customHeight="1" x14ac:dyDescent="0.25">
      <c r="A213" s="54" t="s">
        <v>369</v>
      </c>
      <c r="B213" s="54" t="s">
        <v>370</v>
      </c>
      <c r="C213" s="31">
        <v>4301020262</v>
      </c>
      <c r="D213" s="785">
        <v>4680115882935</v>
      </c>
      <c r="E213" s="786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77</v>
      </c>
      <c r="N213" s="33"/>
      <c r="O213" s="32">
        <v>50</v>
      </c>
      <c r="P213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371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372</v>
      </c>
      <c r="B214" s="54" t="s">
        <v>373</v>
      </c>
      <c r="C214" s="31">
        <v>4301020220</v>
      </c>
      <c r="D214" s="785">
        <v>4680115880764</v>
      </c>
      <c r="E214" s="786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184</v>
      </c>
      <c r="L214" s="32"/>
      <c r="M214" s="33" t="s">
        <v>122</v>
      </c>
      <c r="N214" s="33"/>
      <c r="O214" s="32">
        <v>50</v>
      </c>
      <c r="P214" s="10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8"/>
      <c r="R214" s="788"/>
      <c r="S214" s="788"/>
      <c r="T214" s="789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371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6"/>
      <c r="B215" s="796"/>
      <c r="C215" s="796"/>
      <c r="D215" s="796"/>
      <c r="E215" s="796"/>
      <c r="F215" s="796"/>
      <c r="G215" s="796"/>
      <c r="H215" s="796"/>
      <c r="I215" s="796"/>
      <c r="J215" s="796"/>
      <c r="K215" s="796"/>
      <c r="L215" s="796"/>
      <c r="M215" s="796"/>
      <c r="N215" s="796"/>
      <c r="O215" s="807"/>
      <c r="P215" s="798" t="s">
        <v>71</v>
      </c>
      <c r="Q215" s="799"/>
      <c r="R215" s="799"/>
      <c r="S215" s="799"/>
      <c r="T215" s="799"/>
      <c r="U215" s="799"/>
      <c r="V215" s="800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hidden="1" x14ac:dyDescent="0.2">
      <c r="A216" s="796"/>
      <c r="B216" s="796"/>
      <c r="C216" s="796"/>
      <c r="D216" s="796"/>
      <c r="E216" s="796"/>
      <c r="F216" s="796"/>
      <c r="G216" s="796"/>
      <c r="H216" s="796"/>
      <c r="I216" s="796"/>
      <c r="J216" s="796"/>
      <c r="K216" s="796"/>
      <c r="L216" s="796"/>
      <c r="M216" s="796"/>
      <c r="N216" s="796"/>
      <c r="O216" s="807"/>
      <c r="P216" s="798" t="s">
        <v>71</v>
      </c>
      <c r="Q216" s="799"/>
      <c r="R216" s="799"/>
      <c r="S216" s="799"/>
      <c r="T216" s="799"/>
      <c r="U216" s="799"/>
      <c r="V216" s="800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hidden="1" customHeight="1" x14ac:dyDescent="0.25">
      <c r="A217" s="795" t="s">
        <v>64</v>
      </c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6"/>
      <c r="P217" s="796"/>
      <c r="Q217" s="796"/>
      <c r="R217" s="796"/>
      <c r="S217" s="796"/>
      <c r="T217" s="796"/>
      <c r="U217" s="796"/>
      <c r="V217" s="796"/>
      <c r="W217" s="796"/>
      <c r="X217" s="796"/>
      <c r="Y217" s="796"/>
      <c r="Z217" s="796"/>
      <c r="AA217" s="777"/>
      <c r="AB217" s="777"/>
      <c r="AC217" s="777"/>
    </row>
    <row r="218" spans="1:68" ht="27" hidden="1" customHeight="1" x14ac:dyDescent="0.25">
      <c r="A218" s="54" t="s">
        <v>374</v>
      </c>
      <c r="B218" s="54" t="s">
        <v>375</v>
      </c>
      <c r="C218" s="31">
        <v>4301031224</v>
      </c>
      <c r="D218" s="785">
        <v>4680115882683</v>
      </c>
      <c r="E218" s="786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1">
        <v>0</v>
      </c>
      <c r="Y218" s="782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4301031230</v>
      </c>
      <c r="D219" s="785">
        <v>4680115882690</v>
      </c>
      <c r="E219" s="786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1">
        <v>0</v>
      </c>
      <c r="Y219" s="782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4301031220</v>
      </c>
      <c r="D220" s="785">
        <v>4680115882669</v>
      </c>
      <c r="E220" s="786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1">
        <v>170</v>
      </c>
      <c r="Y220" s="782">
        <f t="shared" si="41"/>
        <v>172.8</v>
      </c>
      <c r="Z220" s="36">
        <f>IFERROR(IF(Y220=0,"",ROUNDUP(Y220/H220,0)*0.00902),"")</f>
        <v>0.28864000000000001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176.61111111111111</v>
      </c>
      <c r="BN220" s="64">
        <f t="shared" si="43"/>
        <v>179.52</v>
      </c>
      <c r="BO220" s="64">
        <f t="shared" si="44"/>
        <v>0.23849607182940516</v>
      </c>
      <c r="BP220" s="64">
        <f t="shared" si="45"/>
        <v>0.24242424242424243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4301031221</v>
      </c>
      <c r="D221" s="785">
        <v>4680115882676</v>
      </c>
      <c r="E221" s="786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1">
        <v>0</v>
      </c>
      <c r="Y221" s="782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385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386</v>
      </c>
      <c r="B222" s="54" t="s">
        <v>387</v>
      </c>
      <c r="C222" s="31">
        <v>4301031223</v>
      </c>
      <c r="D222" s="785">
        <v>4680115884014</v>
      </c>
      <c r="E222" s="786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1">
        <v>0</v>
      </c>
      <c r="Y222" s="782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388</v>
      </c>
      <c r="B223" s="54" t="s">
        <v>389</v>
      </c>
      <c r="C223" s="31">
        <v>4301031222</v>
      </c>
      <c r="D223" s="785">
        <v>4680115884007</v>
      </c>
      <c r="E223" s="786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1">
        <v>15</v>
      </c>
      <c r="Y223" s="782">
        <f t="shared" si="41"/>
        <v>16.2</v>
      </c>
      <c r="Z223" s="36">
        <f>IFERROR(IF(Y223=0,"",ROUNDUP(Y223/H223,0)*0.00502),"")</f>
        <v>4.5179999999999998E-2</v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15.833333333333332</v>
      </c>
      <c r="BN223" s="64">
        <f t="shared" si="43"/>
        <v>17.099999999999998</v>
      </c>
      <c r="BO223" s="64">
        <f t="shared" si="44"/>
        <v>3.561253561253562E-2</v>
      </c>
      <c r="BP223" s="64">
        <f t="shared" si="45"/>
        <v>3.8461538461538464E-2</v>
      </c>
    </row>
    <row r="224" spans="1:68" ht="27" hidden="1" customHeight="1" x14ac:dyDescent="0.25">
      <c r="A224" s="54" t="s">
        <v>390</v>
      </c>
      <c r="B224" s="54" t="s">
        <v>391</v>
      </c>
      <c r="C224" s="31">
        <v>4301031229</v>
      </c>
      <c r="D224" s="785">
        <v>4680115884038</v>
      </c>
      <c r="E224" s="786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1">
        <v>0</v>
      </c>
      <c r="Y224" s="782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392</v>
      </c>
      <c r="B225" s="54" t="s">
        <v>393</v>
      </c>
      <c r="C225" s="31">
        <v>4301031225</v>
      </c>
      <c r="D225" s="785">
        <v>4680115884021</v>
      </c>
      <c r="E225" s="786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1">
        <v>0</v>
      </c>
      <c r="Y225" s="782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6"/>
      <c r="B226" s="796"/>
      <c r="C226" s="796"/>
      <c r="D226" s="796"/>
      <c r="E226" s="796"/>
      <c r="F226" s="796"/>
      <c r="G226" s="796"/>
      <c r="H226" s="796"/>
      <c r="I226" s="796"/>
      <c r="J226" s="796"/>
      <c r="K226" s="796"/>
      <c r="L226" s="796"/>
      <c r="M226" s="796"/>
      <c r="N226" s="796"/>
      <c r="O226" s="807"/>
      <c r="P226" s="798" t="s">
        <v>71</v>
      </c>
      <c r="Q226" s="799"/>
      <c r="R226" s="799"/>
      <c r="S226" s="799"/>
      <c r="T226" s="799"/>
      <c r="U226" s="799"/>
      <c r="V226" s="800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39.814814814814817</v>
      </c>
      <c r="Y226" s="783">
        <f>IFERROR(Y218/H218,"0")+IFERROR(Y219/H219,"0")+IFERROR(Y220/H220,"0")+IFERROR(Y221/H221,"0")+IFERROR(Y222/H222,"0")+IFERROR(Y223/H223,"0")+IFERROR(Y224/H224,"0")+IFERROR(Y225/H225,"0")</f>
        <v>41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0.33382000000000001</v>
      </c>
      <c r="AA226" s="784"/>
      <c r="AB226" s="784"/>
      <c r="AC226" s="784"/>
    </row>
    <row r="227" spans="1:68" x14ac:dyDescent="0.2">
      <c r="A227" s="796"/>
      <c r="B227" s="796"/>
      <c r="C227" s="796"/>
      <c r="D227" s="796"/>
      <c r="E227" s="796"/>
      <c r="F227" s="796"/>
      <c r="G227" s="796"/>
      <c r="H227" s="796"/>
      <c r="I227" s="796"/>
      <c r="J227" s="796"/>
      <c r="K227" s="796"/>
      <c r="L227" s="796"/>
      <c r="M227" s="796"/>
      <c r="N227" s="796"/>
      <c r="O227" s="807"/>
      <c r="P227" s="798" t="s">
        <v>71</v>
      </c>
      <c r="Q227" s="799"/>
      <c r="R227" s="799"/>
      <c r="S227" s="799"/>
      <c r="T227" s="799"/>
      <c r="U227" s="799"/>
      <c r="V227" s="800"/>
      <c r="W227" s="37" t="s">
        <v>69</v>
      </c>
      <c r="X227" s="783">
        <f>IFERROR(SUM(X218:X225),"0")</f>
        <v>185</v>
      </c>
      <c r="Y227" s="783">
        <f>IFERROR(SUM(Y218:Y225),"0")</f>
        <v>189</v>
      </c>
      <c r="Z227" s="37"/>
      <c r="AA227" s="784"/>
      <c r="AB227" s="784"/>
      <c r="AC227" s="784"/>
    </row>
    <row r="228" spans="1:68" ht="14.25" hidden="1" customHeight="1" x14ac:dyDescent="0.25">
      <c r="A228" s="795" t="s">
        <v>73</v>
      </c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6"/>
      <c r="P228" s="796"/>
      <c r="Q228" s="796"/>
      <c r="R228" s="796"/>
      <c r="S228" s="796"/>
      <c r="T228" s="796"/>
      <c r="U228" s="796"/>
      <c r="V228" s="796"/>
      <c r="W228" s="796"/>
      <c r="X228" s="796"/>
      <c r="Y228" s="796"/>
      <c r="Z228" s="796"/>
      <c r="AA228" s="777"/>
      <c r="AB228" s="777"/>
      <c r="AC228" s="777"/>
    </row>
    <row r="229" spans="1:68" ht="37.5" hidden="1" customHeight="1" x14ac:dyDescent="0.25">
      <c r="A229" s="54" t="s">
        <v>394</v>
      </c>
      <c r="B229" s="54" t="s">
        <v>395</v>
      </c>
      <c r="C229" s="31">
        <v>4301051408</v>
      </c>
      <c r="D229" s="785">
        <v>4680115881594</v>
      </c>
      <c r="E229" s="786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4301051754</v>
      </c>
      <c r="D230" s="785">
        <v>4680115880962</v>
      </c>
      <c r="E230" s="786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8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8"/>
      <c r="R230" s="788"/>
      <c r="S230" s="788"/>
      <c r="T230" s="789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400</v>
      </c>
      <c r="B231" s="54" t="s">
        <v>401</v>
      </c>
      <c r="C231" s="31">
        <v>4301051411</v>
      </c>
      <c r="D231" s="785">
        <v>4680115881617</v>
      </c>
      <c r="E231" s="786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77</v>
      </c>
      <c r="N231" s="33"/>
      <c r="O231" s="32">
        <v>40</v>
      </c>
      <c r="P231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8"/>
      <c r="R231" s="788"/>
      <c r="S231" s="788"/>
      <c r="T231" s="789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403</v>
      </c>
      <c r="B232" s="54" t="s">
        <v>404</v>
      </c>
      <c r="C232" s="31">
        <v>4301051632</v>
      </c>
      <c r="D232" s="785">
        <v>4680115880573</v>
      </c>
      <c r="E232" s="786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1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1">
        <v>0</v>
      </c>
      <c r="Y232" s="782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405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406</v>
      </c>
      <c r="B233" s="54" t="s">
        <v>407</v>
      </c>
      <c r="C233" s="31">
        <v>4301051407</v>
      </c>
      <c r="D233" s="785">
        <v>4680115882195</v>
      </c>
      <c r="E233" s="786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184</v>
      </c>
      <c r="L233" s="32"/>
      <c r="M233" s="33" t="s">
        <v>77</v>
      </c>
      <c r="N233" s="33"/>
      <c r="O233" s="32">
        <v>40</v>
      </c>
      <c r="P233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1">
        <v>0</v>
      </c>
      <c r="Y233" s="782">
        <f t="shared" si="46"/>
        <v>0</v>
      </c>
      <c r="Z233" s="36" t="str">
        <f>IFERROR(IF(Y233=0,"",ROUNDUP(Y233/H233,0)*0.00651),"")</f>
        <v/>
      </c>
      <c r="AA233" s="56"/>
      <c r="AB233" s="57"/>
      <c r="AC233" s="303" t="s">
        <v>396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408</v>
      </c>
      <c r="B234" s="54" t="s">
        <v>409</v>
      </c>
      <c r="C234" s="31">
        <v>4301051752</v>
      </c>
      <c r="D234" s="785">
        <v>4680115882607</v>
      </c>
      <c r="E234" s="786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184</v>
      </c>
      <c r="L234" s="32"/>
      <c r="M234" s="33" t="s">
        <v>168</v>
      </c>
      <c r="N234" s="33"/>
      <c r="O234" s="32">
        <v>45</v>
      </c>
      <c r="P234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4301051630</v>
      </c>
      <c r="D235" s="785">
        <v>4680115880092</v>
      </c>
      <c r="E235" s="786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1">
        <v>120</v>
      </c>
      <c r="Y235" s="782">
        <f t="shared" si="46"/>
        <v>120</v>
      </c>
      <c r="Z235" s="36">
        <f>IFERROR(IF(Y235=0,"",ROUNDUP(Y235/H235,0)*0.00753),"")</f>
        <v>0.3765</v>
      </c>
      <c r="AA235" s="56"/>
      <c r="AB235" s="57"/>
      <c r="AC235" s="307" t="s">
        <v>413</v>
      </c>
      <c r="AG235" s="64"/>
      <c r="AJ235" s="68"/>
      <c r="AK235" s="68">
        <v>0</v>
      </c>
      <c r="BB235" s="308" t="s">
        <v>1</v>
      </c>
      <c r="BM235" s="64">
        <f t="shared" si="47"/>
        <v>133.60000000000002</v>
      </c>
      <c r="BN235" s="64">
        <f t="shared" si="48"/>
        <v>133.60000000000002</v>
      </c>
      <c r="BO235" s="64">
        <f t="shared" si="49"/>
        <v>0.32051282051282048</v>
      </c>
      <c r="BP235" s="64">
        <f t="shared" si="50"/>
        <v>0.32051282051282048</v>
      </c>
    </row>
    <row r="236" spans="1:68" ht="27" hidden="1" customHeight="1" x14ac:dyDescent="0.25">
      <c r="A236" s="54" t="s">
        <v>414</v>
      </c>
      <c r="B236" s="54" t="s">
        <v>415</v>
      </c>
      <c r="C236" s="31">
        <v>4301051631</v>
      </c>
      <c r="D236" s="785">
        <v>4680115880221</v>
      </c>
      <c r="E236" s="786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416</v>
      </c>
      <c r="B237" s="54" t="s">
        <v>417</v>
      </c>
      <c r="C237" s="31">
        <v>4301051749</v>
      </c>
      <c r="D237" s="785">
        <v>4680115882942</v>
      </c>
      <c r="E237" s="786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399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418</v>
      </c>
      <c r="B238" s="54" t="s">
        <v>419</v>
      </c>
      <c r="C238" s="31">
        <v>4301051753</v>
      </c>
      <c r="D238" s="785">
        <v>4680115880504</v>
      </c>
      <c r="E238" s="786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8"/>
      <c r="R238" s="788"/>
      <c r="S238" s="788"/>
      <c r="T238" s="789"/>
      <c r="U238" s="34"/>
      <c r="V238" s="34"/>
      <c r="W238" s="35" t="s">
        <v>69</v>
      </c>
      <c r="X238" s="781">
        <v>80</v>
      </c>
      <c r="Y238" s="782">
        <f t="shared" si="46"/>
        <v>81.599999999999994</v>
      </c>
      <c r="Z238" s="36">
        <f>IFERROR(IF(Y238=0,"",ROUNDUP(Y238/H238,0)*0.00753),"")</f>
        <v>0.25602000000000003</v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7"/>
        <v>89.066666666666677</v>
      </c>
      <c r="BN238" s="64">
        <f t="shared" si="48"/>
        <v>90.847999999999999</v>
      </c>
      <c r="BO238" s="64">
        <f t="shared" si="49"/>
        <v>0.21367521367521369</v>
      </c>
      <c r="BP238" s="64">
        <f t="shared" si="50"/>
        <v>0.21794871794871795</v>
      </c>
    </row>
    <row r="239" spans="1:68" ht="27" hidden="1" customHeight="1" x14ac:dyDescent="0.25">
      <c r="A239" s="54" t="s">
        <v>420</v>
      </c>
      <c r="B239" s="54" t="s">
        <v>421</v>
      </c>
      <c r="C239" s="31">
        <v>4301051410</v>
      </c>
      <c r="D239" s="785">
        <v>4680115882164</v>
      </c>
      <c r="E239" s="786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184</v>
      </c>
      <c r="L239" s="32"/>
      <c r="M239" s="33" t="s">
        <v>77</v>
      </c>
      <c r="N239" s="33"/>
      <c r="O239" s="32">
        <v>40</v>
      </c>
      <c r="P23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1">
        <v>0</v>
      </c>
      <c r="Y239" s="782">
        <f t="shared" si="46"/>
        <v>0</v>
      </c>
      <c r="Z239" s="36" t="str">
        <f>IFERROR(IF(Y239=0,"",ROUNDUP(Y239/H239,0)*0.00651),"")</f>
        <v/>
      </c>
      <c r="AA239" s="56"/>
      <c r="AB239" s="57"/>
      <c r="AC239" s="315" t="s">
        <v>422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6"/>
      <c r="B240" s="796"/>
      <c r="C240" s="796"/>
      <c r="D240" s="796"/>
      <c r="E240" s="796"/>
      <c r="F240" s="796"/>
      <c r="G240" s="796"/>
      <c r="H240" s="796"/>
      <c r="I240" s="796"/>
      <c r="J240" s="796"/>
      <c r="K240" s="796"/>
      <c r="L240" s="796"/>
      <c r="M240" s="796"/>
      <c r="N240" s="796"/>
      <c r="O240" s="807"/>
      <c r="P240" s="798" t="s">
        <v>71</v>
      </c>
      <c r="Q240" s="799"/>
      <c r="R240" s="799"/>
      <c r="S240" s="799"/>
      <c r="T240" s="799"/>
      <c r="U240" s="799"/>
      <c r="V240" s="800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83.333333333333343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84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0.63251999999999997</v>
      </c>
      <c r="AA240" s="784"/>
      <c r="AB240" s="784"/>
      <c r="AC240" s="784"/>
    </row>
    <row r="241" spans="1:68" x14ac:dyDescent="0.2">
      <c r="A241" s="796"/>
      <c r="B241" s="796"/>
      <c r="C241" s="796"/>
      <c r="D241" s="796"/>
      <c r="E241" s="796"/>
      <c r="F241" s="796"/>
      <c r="G241" s="796"/>
      <c r="H241" s="796"/>
      <c r="I241" s="796"/>
      <c r="J241" s="796"/>
      <c r="K241" s="796"/>
      <c r="L241" s="796"/>
      <c r="M241" s="796"/>
      <c r="N241" s="796"/>
      <c r="O241" s="807"/>
      <c r="P241" s="798" t="s">
        <v>71</v>
      </c>
      <c r="Q241" s="799"/>
      <c r="R241" s="799"/>
      <c r="S241" s="799"/>
      <c r="T241" s="799"/>
      <c r="U241" s="799"/>
      <c r="V241" s="800"/>
      <c r="W241" s="37" t="s">
        <v>69</v>
      </c>
      <c r="X241" s="783">
        <f>IFERROR(SUM(X229:X239),"0")</f>
        <v>200</v>
      </c>
      <c r="Y241" s="783">
        <f>IFERROR(SUM(Y229:Y239),"0")</f>
        <v>201.6</v>
      </c>
      <c r="Z241" s="37"/>
      <c r="AA241" s="784"/>
      <c r="AB241" s="784"/>
      <c r="AC241" s="784"/>
    </row>
    <row r="242" spans="1:68" ht="14.25" hidden="1" customHeight="1" x14ac:dyDescent="0.25">
      <c r="A242" s="795" t="s">
        <v>215</v>
      </c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6"/>
      <c r="P242" s="796"/>
      <c r="Q242" s="796"/>
      <c r="R242" s="796"/>
      <c r="S242" s="796"/>
      <c r="T242" s="796"/>
      <c r="U242" s="796"/>
      <c r="V242" s="796"/>
      <c r="W242" s="796"/>
      <c r="X242" s="796"/>
      <c r="Y242" s="796"/>
      <c r="Z242" s="796"/>
      <c r="AA242" s="777"/>
      <c r="AB242" s="777"/>
      <c r="AC242" s="777"/>
    </row>
    <row r="243" spans="1:68" ht="16.5" hidden="1" customHeight="1" x14ac:dyDescent="0.25">
      <c r="A243" s="54" t="s">
        <v>423</v>
      </c>
      <c r="B243" s="54" t="s">
        <v>424</v>
      </c>
      <c r="C243" s="31">
        <v>4301060360</v>
      </c>
      <c r="D243" s="785">
        <v>4680115882874</v>
      </c>
      <c r="E243" s="786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425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423</v>
      </c>
      <c r="B244" s="54" t="s">
        <v>426</v>
      </c>
      <c r="C244" s="31">
        <v>4301060404</v>
      </c>
      <c r="D244" s="785">
        <v>4680115882874</v>
      </c>
      <c r="E244" s="786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8"/>
      <c r="R244" s="788"/>
      <c r="S244" s="788"/>
      <c r="T244" s="789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428</v>
      </c>
      <c r="B245" s="54" t="s">
        <v>429</v>
      </c>
      <c r="C245" s="31">
        <v>4301060359</v>
      </c>
      <c r="D245" s="785">
        <v>4680115884434</v>
      </c>
      <c r="E245" s="786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431</v>
      </c>
      <c r="B246" s="54" t="s">
        <v>432</v>
      </c>
      <c r="C246" s="31">
        <v>4301060375</v>
      </c>
      <c r="D246" s="785">
        <v>4680115880818</v>
      </c>
      <c r="E246" s="786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1">
        <v>0</v>
      </c>
      <c r="Y246" s="78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37.5" hidden="1" customHeight="1" x14ac:dyDescent="0.25">
      <c r="A247" s="54" t="s">
        <v>434</v>
      </c>
      <c r="B247" s="54" t="s">
        <v>435</v>
      </c>
      <c r="C247" s="31">
        <v>4301060389</v>
      </c>
      <c r="D247" s="785">
        <v>4680115880801</v>
      </c>
      <c r="E247" s="786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184</v>
      </c>
      <c r="L247" s="32"/>
      <c r="M247" s="33" t="s">
        <v>77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1">
        <v>0</v>
      </c>
      <c r="Y247" s="782">
        <f>IFERROR(IF(X247="",0,CEILING((X247/$H247),1)*$H247),"")</f>
        <v>0</v>
      </c>
      <c r="Z247" s="36" t="str">
        <f>IFERROR(IF(Y247=0,"",ROUNDUP(Y247/H247,0)*0.00651),"")</f>
        <v/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6"/>
      <c r="B248" s="796"/>
      <c r="C248" s="796"/>
      <c r="D248" s="796"/>
      <c r="E248" s="796"/>
      <c r="F248" s="796"/>
      <c r="G248" s="796"/>
      <c r="H248" s="796"/>
      <c r="I248" s="796"/>
      <c r="J248" s="796"/>
      <c r="K248" s="796"/>
      <c r="L248" s="796"/>
      <c r="M248" s="796"/>
      <c r="N248" s="796"/>
      <c r="O248" s="807"/>
      <c r="P248" s="798" t="s">
        <v>71</v>
      </c>
      <c r="Q248" s="799"/>
      <c r="R248" s="799"/>
      <c r="S248" s="799"/>
      <c r="T248" s="799"/>
      <c r="U248" s="799"/>
      <c r="V248" s="800"/>
      <c r="W248" s="37" t="s">
        <v>72</v>
      </c>
      <c r="X248" s="783">
        <f>IFERROR(X243/H243,"0")+IFERROR(X244/H244,"0")+IFERROR(X245/H245,"0")+IFERROR(X246/H246,"0")+IFERROR(X247/H247,"0")</f>
        <v>0</v>
      </c>
      <c r="Y248" s="783">
        <f>IFERROR(Y243/H243,"0")+IFERROR(Y244/H244,"0")+IFERROR(Y245/H245,"0")+IFERROR(Y246/H246,"0")+IFERROR(Y247/H247,"0")</f>
        <v>0</v>
      </c>
      <c r="Z248" s="783">
        <f>IFERROR(IF(Z243="",0,Z243),"0")+IFERROR(IF(Z244="",0,Z244),"0")+IFERROR(IF(Z245="",0,Z245),"0")+IFERROR(IF(Z246="",0,Z246),"0")+IFERROR(IF(Z247="",0,Z247),"0")</f>
        <v>0</v>
      </c>
      <c r="AA248" s="784"/>
      <c r="AB248" s="784"/>
      <c r="AC248" s="784"/>
    </row>
    <row r="249" spans="1:68" hidden="1" x14ac:dyDescent="0.2">
      <c r="A249" s="796"/>
      <c r="B249" s="796"/>
      <c r="C249" s="796"/>
      <c r="D249" s="796"/>
      <c r="E249" s="796"/>
      <c r="F249" s="796"/>
      <c r="G249" s="796"/>
      <c r="H249" s="796"/>
      <c r="I249" s="796"/>
      <c r="J249" s="796"/>
      <c r="K249" s="796"/>
      <c r="L249" s="796"/>
      <c r="M249" s="796"/>
      <c r="N249" s="796"/>
      <c r="O249" s="807"/>
      <c r="P249" s="798" t="s">
        <v>71</v>
      </c>
      <c r="Q249" s="799"/>
      <c r="R249" s="799"/>
      <c r="S249" s="799"/>
      <c r="T249" s="799"/>
      <c r="U249" s="799"/>
      <c r="V249" s="800"/>
      <c r="W249" s="37" t="s">
        <v>69</v>
      </c>
      <c r="X249" s="783">
        <f>IFERROR(SUM(X243:X247),"0")</f>
        <v>0</v>
      </c>
      <c r="Y249" s="783">
        <f>IFERROR(SUM(Y243:Y247),"0")</f>
        <v>0</v>
      </c>
      <c r="Z249" s="37"/>
      <c r="AA249" s="784"/>
      <c r="AB249" s="784"/>
      <c r="AC249" s="784"/>
    </row>
    <row r="250" spans="1:68" ht="16.5" hidden="1" customHeight="1" x14ac:dyDescent="0.25">
      <c r="A250" s="864" t="s">
        <v>437</v>
      </c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6"/>
      <c r="P250" s="796"/>
      <c r="Q250" s="796"/>
      <c r="R250" s="796"/>
      <c r="S250" s="796"/>
      <c r="T250" s="796"/>
      <c r="U250" s="796"/>
      <c r="V250" s="796"/>
      <c r="W250" s="796"/>
      <c r="X250" s="796"/>
      <c r="Y250" s="796"/>
      <c r="Z250" s="796"/>
      <c r="AA250" s="776"/>
      <c r="AB250" s="776"/>
      <c r="AC250" s="776"/>
    </row>
    <row r="251" spans="1:68" ht="14.25" hidden="1" customHeight="1" x14ac:dyDescent="0.25">
      <c r="A251" s="795" t="s">
        <v>118</v>
      </c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6"/>
      <c r="P251" s="796"/>
      <c r="Q251" s="796"/>
      <c r="R251" s="796"/>
      <c r="S251" s="796"/>
      <c r="T251" s="796"/>
      <c r="U251" s="796"/>
      <c r="V251" s="796"/>
      <c r="W251" s="796"/>
      <c r="X251" s="796"/>
      <c r="Y251" s="796"/>
      <c r="Z251" s="796"/>
      <c r="AA251" s="777"/>
      <c r="AB251" s="777"/>
      <c r="AC251" s="777"/>
    </row>
    <row r="252" spans="1:68" ht="27" hidden="1" customHeight="1" x14ac:dyDescent="0.25">
      <c r="A252" s="54" t="s">
        <v>438</v>
      </c>
      <c r="B252" s="54" t="s">
        <v>439</v>
      </c>
      <c r="C252" s="31">
        <v>4301011945</v>
      </c>
      <c r="D252" s="785">
        <v>4680115884274</v>
      </c>
      <c r="E252" s="786"/>
      <c r="F252" s="780">
        <v>1.45</v>
      </c>
      <c r="G252" s="32">
        <v>8</v>
      </c>
      <c r="H252" s="780">
        <v>11.6</v>
      </c>
      <c r="I252" s="780">
        <v>12.08</v>
      </c>
      <c r="J252" s="32">
        <v>48</v>
      </c>
      <c r="K252" s="32" t="s">
        <v>121</v>
      </c>
      <c r="L252" s="32"/>
      <c r="M252" s="33" t="s">
        <v>151</v>
      </c>
      <c r="N252" s="33"/>
      <c r="O252" s="32">
        <v>55</v>
      </c>
      <c r="P252" s="8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hidden="1" customHeight="1" x14ac:dyDescent="0.25">
      <c r="A253" s="54" t="s">
        <v>438</v>
      </c>
      <c r="B253" s="54" t="s">
        <v>441</v>
      </c>
      <c r="C253" s="31">
        <v>4301011717</v>
      </c>
      <c r="D253" s="785">
        <v>4680115884274</v>
      </c>
      <c r="E253" s="786"/>
      <c r="F253" s="780">
        <v>1.45</v>
      </c>
      <c r="G253" s="32">
        <v>8</v>
      </c>
      <c r="H253" s="780">
        <v>11.6</v>
      </c>
      <c r="I253" s="780">
        <v>12.08</v>
      </c>
      <c r="J253" s="32">
        <v>56</v>
      </c>
      <c r="K253" s="32" t="s">
        <v>121</v>
      </c>
      <c r="L253" s="32"/>
      <c r="M253" s="33" t="s">
        <v>122</v>
      </c>
      <c r="N253" s="33"/>
      <c r="O253" s="32">
        <v>55</v>
      </c>
      <c r="P253" s="11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443</v>
      </c>
      <c r="B254" s="54" t="s">
        <v>444</v>
      </c>
      <c r="C254" s="31">
        <v>4301011719</v>
      </c>
      <c r="D254" s="785">
        <v>4680115884298</v>
      </c>
      <c r="E254" s="786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122</v>
      </c>
      <c r="N254" s="33"/>
      <c r="O254" s="32">
        <v>55</v>
      </c>
      <c r="P254" s="10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446</v>
      </c>
      <c r="B255" s="54" t="s">
        <v>447</v>
      </c>
      <c r="C255" s="31">
        <v>4301011944</v>
      </c>
      <c r="D255" s="785">
        <v>4680115884250</v>
      </c>
      <c r="E255" s="786"/>
      <c r="F255" s="780">
        <v>1.45</v>
      </c>
      <c r="G255" s="32">
        <v>8</v>
      </c>
      <c r="H255" s="780">
        <v>11.6</v>
      </c>
      <c r="I255" s="780">
        <v>12.08</v>
      </c>
      <c r="J255" s="32">
        <v>48</v>
      </c>
      <c r="K255" s="32" t="s">
        <v>121</v>
      </c>
      <c r="L255" s="32"/>
      <c r="M255" s="33" t="s">
        <v>151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446</v>
      </c>
      <c r="B256" s="54" t="s">
        <v>448</v>
      </c>
      <c r="C256" s="31">
        <v>4301011733</v>
      </c>
      <c r="D256" s="785">
        <v>4680115884250</v>
      </c>
      <c r="E256" s="786"/>
      <c r="F256" s="780">
        <v>1.45</v>
      </c>
      <c r="G256" s="32">
        <v>8</v>
      </c>
      <c r="H256" s="780">
        <v>11.6</v>
      </c>
      <c r="I256" s="780">
        <v>12.08</v>
      </c>
      <c r="J256" s="32">
        <v>56</v>
      </c>
      <c r="K256" s="32" t="s">
        <v>121</v>
      </c>
      <c r="L256" s="32"/>
      <c r="M256" s="33" t="s">
        <v>77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450</v>
      </c>
      <c r="B257" s="54" t="s">
        <v>451</v>
      </c>
      <c r="C257" s="31">
        <v>4301011718</v>
      </c>
      <c r="D257" s="785">
        <v>4680115884281</v>
      </c>
      <c r="E257" s="786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1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hidden="1" customHeight="1" x14ac:dyDescent="0.25">
      <c r="A258" s="54" t="s">
        <v>453</v>
      </c>
      <c r="B258" s="54" t="s">
        <v>454</v>
      </c>
      <c r="C258" s="31">
        <v>4301011720</v>
      </c>
      <c r="D258" s="785">
        <v>4680115884199</v>
      </c>
      <c r="E258" s="786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122</v>
      </c>
      <c r="N258" s="33"/>
      <c r="O258" s="32">
        <v>55</v>
      </c>
      <c r="P258" s="9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hidden="1" customHeight="1" x14ac:dyDescent="0.25">
      <c r="A259" s="54" t="s">
        <v>455</v>
      </c>
      <c r="B259" s="54" t="s">
        <v>456</v>
      </c>
      <c r="C259" s="31">
        <v>4301011716</v>
      </c>
      <c r="D259" s="785">
        <v>4680115884267</v>
      </c>
      <c r="E259" s="786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122</v>
      </c>
      <c r="N259" s="33"/>
      <c r="O259" s="32">
        <v>55</v>
      </c>
      <c r="P259" s="8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1">
        <v>0</v>
      </c>
      <c r="Y259" s="782">
        <f t="shared" si="51"/>
        <v>0</v>
      </c>
      <c r="Z259" s="36" t="str">
        <f>IFERROR(IF(Y259=0,"",ROUNDUP(Y259/H259,0)*0.00902),"")</f>
        <v/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2"/>
        <v>0</v>
      </c>
      <c r="BN259" s="64">
        <f t="shared" si="53"/>
        <v>0</v>
      </c>
      <c r="BO259" s="64">
        <f t="shared" si="54"/>
        <v>0</v>
      </c>
      <c r="BP259" s="64">
        <f t="shared" si="55"/>
        <v>0</v>
      </c>
    </row>
    <row r="260" spans="1:68" hidden="1" x14ac:dyDescent="0.2">
      <c r="A260" s="806"/>
      <c r="B260" s="796"/>
      <c r="C260" s="796"/>
      <c r="D260" s="796"/>
      <c r="E260" s="796"/>
      <c r="F260" s="796"/>
      <c r="G260" s="796"/>
      <c r="H260" s="796"/>
      <c r="I260" s="796"/>
      <c r="J260" s="796"/>
      <c r="K260" s="796"/>
      <c r="L260" s="796"/>
      <c r="M260" s="796"/>
      <c r="N260" s="796"/>
      <c r="O260" s="807"/>
      <c r="P260" s="798" t="s">
        <v>71</v>
      </c>
      <c r="Q260" s="799"/>
      <c r="R260" s="799"/>
      <c r="S260" s="799"/>
      <c r="T260" s="799"/>
      <c r="U260" s="799"/>
      <c r="V260" s="800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0</v>
      </c>
      <c r="Y260" s="783">
        <f>IFERROR(Y252/H252,"0")+IFERROR(Y253/H253,"0")+IFERROR(Y254/H254,"0")+IFERROR(Y255/H255,"0")+IFERROR(Y256/H256,"0")+IFERROR(Y257/H257,"0")+IFERROR(Y258/H258,"0")+IFERROR(Y259/H259,"0")</f>
        <v>0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4"/>
      <c r="AB260" s="784"/>
      <c r="AC260" s="784"/>
    </row>
    <row r="261" spans="1:68" hidden="1" x14ac:dyDescent="0.2">
      <c r="A261" s="796"/>
      <c r="B261" s="796"/>
      <c r="C261" s="796"/>
      <c r="D261" s="796"/>
      <c r="E261" s="796"/>
      <c r="F261" s="796"/>
      <c r="G261" s="796"/>
      <c r="H261" s="796"/>
      <c r="I261" s="796"/>
      <c r="J261" s="796"/>
      <c r="K261" s="796"/>
      <c r="L261" s="796"/>
      <c r="M261" s="796"/>
      <c r="N261" s="796"/>
      <c r="O261" s="807"/>
      <c r="P261" s="798" t="s">
        <v>71</v>
      </c>
      <c r="Q261" s="799"/>
      <c r="R261" s="799"/>
      <c r="S261" s="799"/>
      <c r="T261" s="799"/>
      <c r="U261" s="799"/>
      <c r="V261" s="800"/>
      <c r="W261" s="37" t="s">
        <v>69</v>
      </c>
      <c r="X261" s="783">
        <f>IFERROR(SUM(X252:X259),"0")</f>
        <v>0</v>
      </c>
      <c r="Y261" s="783">
        <f>IFERROR(SUM(Y252:Y259),"0")</f>
        <v>0</v>
      </c>
      <c r="Z261" s="37"/>
      <c r="AA261" s="784"/>
      <c r="AB261" s="784"/>
      <c r="AC261" s="784"/>
    </row>
    <row r="262" spans="1:68" ht="16.5" hidden="1" customHeight="1" x14ac:dyDescent="0.25">
      <c r="A262" s="864" t="s">
        <v>458</v>
      </c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6"/>
      <c r="P262" s="796"/>
      <c r="Q262" s="796"/>
      <c r="R262" s="796"/>
      <c r="S262" s="796"/>
      <c r="T262" s="796"/>
      <c r="U262" s="796"/>
      <c r="V262" s="796"/>
      <c r="W262" s="796"/>
      <c r="X262" s="796"/>
      <c r="Y262" s="796"/>
      <c r="Z262" s="796"/>
      <c r="AA262" s="776"/>
      <c r="AB262" s="776"/>
      <c r="AC262" s="776"/>
    </row>
    <row r="263" spans="1:68" ht="14.25" hidden="1" customHeight="1" x14ac:dyDescent="0.25">
      <c r="A263" s="795" t="s">
        <v>118</v>
      </c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6"/>
      <c r="P263" s="796"/>
      <c r="Q263" s="796"/>
      <c r="R263" s="796"/>
      <c r="S263" s="796"/>
      <c r="T263" s="796"/>
      <c r="U263" s="796"/>
      <c r="V263" s="796"/>
      <c r="W263" s="796"/>
      <c r="X263" s="796"/>
      <c r="Y263" s="796"/>
      <c r="Z263" s="796"/>
      <c r="AA263" s="777"/>
      <c r="AB263" s="777"/>
      <c r="AC263" s="777"/>
    </row>
    <row r="264" spans="1:68" ht="27" hidden="1" customHeight="1" x14ac:dyDescent="0.25">
      <c r="A264" s="54" t="s">
        <v>459</v>
      </c>
      <c r="B264" s="54" t="s">
        <v>460</v>
      </c>
      <c r="C264" s="31">
        <v>4301011942</v>
      </c>
      <c r="D264" s="785">
        <v>4680115884137</v>
      </c>
      <c r="E264" s="786"/>
      <c r="F264" s="780">
        <v>1.45</v>
      </c>
      <c r="G264" s="32">
        <v>8</v>
      </c>
      <c r="H264" s="780">
        <v>11.6</v>
      </c>
      <c r="I264" s="780">
        <v>12.08</v>
      </c>
      <c r="J264" s="32">
        <v>48</v>
      </c>
      <c r="K264" s="32" t="s">
        <v>121</v>
      </c>
      <c r="L264" s="32"/>
      <c r="M264" s="33" t="s">
        <v>151</v>
      </c>
      <c r="N264" s="33"/>
      <c r="O264" s="32">
        <v>55</v>
      </c>
      <c r="P264" s="9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hidden="1" customHeight="1" x14ac:dyDescent="0.25">
      <c r="A265" s="54" t="s">
        <v>459</v>
      </c>
      <c r="B265" s="54" t="s">
        <v>461</v>
      </c>
      <c r="C265" s="31">
        <v>4301011826</v>
      </c>
      <c r="D265" s="785">
        <v>4680115884137</v>
      </c>
      <c r="E265" s="786"/>
      <c r="F265" s="780">
        <v>1.45</v>
      </c>
      <c r="G265" s="32">
        <v>8</v>
      </c>
      <c r="H265" s="780">
        <v>11.6</v>
      </c>
      <c r="I265" s="780">
        <v>12.08</v>
      </c>
      <c r="J265" s="32">
        <v>56</v>
      </c>
      <c r="K265" s="32" t="s">
        <v>121</v>
      </c>
      <c r="L265" s="32"/>
      <c r="M265" s="33" t="s">
        <v>122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463</v>
      </c>
      <c r="B266" s="54" t="s">
        <v>464</v>
      </c>
      <c r="C266" s="31">
        <v>4301011724</v>
      </c>
      <c r="D266" s="785">
        <v>4680115884236</v>
      </c>
      <c r="E266" s="786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1">
        <v>10</v>
      </c>
      <c r="Y266" s="782">
        <f t="shared" si="56"/>
        <v>11.6</v>
      </c>
      <c r="Z266" s="36">
        <f>IFERROR(IF(Y266=0,"",ROUNDUP(Y266/H266,0)*0.02175),"")</f>
        <v>2.1749999999999999E-2</v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57"/>
        <v>10.413793103448276</v>
      </c>
      <c r="BN266" s="64">
        <f t="shared" si="58"/>
        <v>12.079999999999998</v>
      </c>
      <c r="BO266" s="64">
        <f t="shared" si="59"/>
        <v>1.5394088669950739E-2</v>
      </c>
      <c r="BP266" s="64">
        <f t="shared" si="60"/>
        <v>1.7857142857142856E-2</v>
      </c>
    </row>
    <row r="267" spans="1:68" ht="27" hidden="1" customHeight="1" x14ac:dyDescent="0.25">
      <c r="A267" s="54" t="s">
        <v>466</v>
      </c>
      <c r="B267" s="54" t="s">
        <v>467</v>
      </c>
      <c r="C267" s="31">
        <v>4301011941</v>
      </c>
      <c r="D267" s="785">
        <v>4680115884175</v>
      </c>
      <c r="E267" s="786"/>
      <c r="F267" s="780">
        <v>1.45</v>
      </c>
      <c r="G267" s="32">
        <v>8</v>
      </c>
      <c r="H267" s="780">
        <v>11.6</v>
      </c>
      <c r="I267" s="780">
        <v>12.08</v>
      </c>
      <c r="J267" s="32">
        <v>48</v>
      </c>
      <c r="K267" s="32" t="s">
        <v>121</v>
      </c>
      <c r="L267" s="32"/>
      <c r="M267" s="33" t="s">
        <v>151</v>
      </c>
      <c r="N267" s="33"/>
      <c r="O267" s="32">
        <v>55</v>
      </c>
      <c r="P267" s="10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466</v>
      </c>
      <c r="B268" s="54" t="s">
        <v>468</v>
      </c>
      <c r="C268" s="31">
        <v>4301011721</v>
      </c>
      <c r="D268" s="785">
        <v>4680115884175</v>
      </c>
      <c r="E268" s="786"/>
      <c r="F268" s="780">
        <v>1.45</v>
      </c>
      <c r="G268" s="32">
        <v>8</v>
      </c>
      <c r="H268" s="780">
        <v>11.6</v>
      </c>
      <c r="I268" s="780">
        <v>12.08</v>
      </c>
      <c r="J268" s="32">
        <v>56</v>
      </c>
      <c r="K268" s="32" t="s">
        <v>121</v>
      </c>
      <c r="L268" s="32"/>
      <c r="M268" s="33" t="s">
        <v>122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1">
        <v>0</v>
      </c>
      <c r="Y268" s="782">
        <f t="shared" si="56"/>
        <v>0</v>
      </c>
      <c r="Z268" s="36" t="str">
        <f>IFERROR(IF(Y268=0,"",ROUNDUP(Y268/H268,0)*0.02175),"")</f>
        <v/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470</v>
      </c>
      <c r="B269" s="54" t="s">
        <v>471</v>
      </c>
      <c r="C269" s="31">
        <v>4301011824</v>
      </c>
      <c r="D269" s="785">
        <v>4680115884144</v>
      </c>
      <c r="E269" s="786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1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8"/>
      <c r="R269" s="788"/>
      <c r="S269" s="788"/>
      <c r="T269" s="789"/>
      <c r="U269" s="34"/>
      <c r="V269" s="34"/>
      <c r="W269" s="35" t="s">
        <v>69</v>
      </c>
      <c r="X269" s="781">
        <v>20</v>
      </c>
      <c r="Y269" s="782">
        <f t="shared" si="56"/>
        <v>20</v>
      </c>
      <c r="Z269" s="36">
        <f>IFERROR(IF(Y269=0,"",ROUNDUP(Y269/H269,0)*0.00902),"")</f>
        <v>4.5100000000000001E-2</v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57"/>
        <v>21.05</v>
      </c>
      <c r="BN269" s="64">
        <f t="shared" si="58"/>
        <v>21.05</v>
      </c>
      <c r="BO269" s="64">
        <f t="shared" si="59"/>
        <v>3.787878787878788E-2</v>
      </c>
      <c r="BP269" s="64">
        <f t="shared" si="60"/>
        <v>3.787878787878788E-2</v>
      </c>
    </row>
    <row r="270" spans="1:68" ht="27" hidden="1" customHeight="1" x14ac:dyDescent="0.25">
      <c r="A270" s="54" t="s">
        <v>472</v>
      </c>
      <c r="B270" s="54" t="s">
        <v>473</v>
      </c>
      <c r="C270" s="31">
        <v>4301011963</v>
      </c>
      <c r="D270" s="785">
        <v>4680115885288</v>
      </c>
      <c r="E270" s="786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0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hidden="1" customHeight="1" x14ac:dyDescent="0.25">
      <c r="A271" s="54" t="s">
        <v>475</v>
      </c>
      <c r="B271" s="54" t="s">
        <v>476</v>
      </c>
      <c r="C271" s="31">
        <v>4301011726</v>
      </c>
      <c r="D271" s="785">
        <v>4680115884182</v>
      </c>
      <c r="E271" s="786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122</v>
      </c>
      <c r="N271" s="33"/>
      <c r="O271" s="32">
        <v>55</v>
      </c>
      <c r="P271" s="8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customHeight="1" x14ac:dyDescent="0.25">
      <c r="A272" s="54" t="s">
        <v>477</v>
      </c>
      <c r="B272" s="54" t="s">
        <v>478</v>
      </c>
      <c r="C272" s="31">
        <v>4301011722</v>
      </c>
      <c r="D272" s="785">
        <v>4680115884205</v>
      </c>
      <c r="E272" s="786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122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1">
        <v>88</v>
      </c>
      <c r="Y272" s="782">
        <f t="shared" si="56"/>
        <v>88</v>
      </c>
      <c r="Z272" s="36">
        <f>IFERROR(IF(Y272=0,"",ROUNDUP(Y272/H272,0)*0.00902),"")</f>
        <v>0.19844000000000001</v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57"/>
        <v>92.62</v>
      </c>
      <c r="BN272" s="64">
        <f t="shared" si="58"/>
        <v>92.62</v>
      </c>
      <c r="BO272" s="64">
        <f t="shared" si="59"/>
        <v>0.16666666666666669</v>
      </c>
      <c r="BP272" s="64">
        <f t="shared" si="60"/>
        <v>0.16666666666666669</v>
      </c>
    </row>
    <row r="273" spans="1:68" x14ac:dyDescent="0.2">
      <c r="A273" s="806"/>
      <c r="B273" s="796"/>
      <c r="C273" s="796"/>
      <c r="D273" s="796"/>
      <c r="E273" s="796"/>
      <c r="F273" s="796"/>
      <c r="G273" s="796"/>
      <c r="H273" s="796"/>
      <c r="I273" s="796"/>
      <c r="J273" s="796"/>
      <c r="K273" s="796"/>
      <c r="L273" s="796"/>
      <c r="M273" s="796"/>
      <c r="N273" s="796"/>
      <c r="O273" s="807"/>
      <c r="P273" s="798" t="s">
        <v>71</v>
      </c>
      <c r="Q273" s="799"/>
      <c r="R273" s="799"/>
      <c r="S273" s="799"/>
      <c r="T273" s="799"/>
      <c r="U273" s="799"/>
      <c r="V273" s="800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27.862068965517242</v>
      </c>
      <c r="Y273" s="783">
        <f>IFERROR(Y264/H264,"0")+IFERROR(Y265/H265,"0")+IFERROR(Y266/H266,"0")+IFERROR(Y267/H267,"0")+IFERROR(Y268/H268,"0")+IFERROR(Y269/H269,"0")+IFERROR(Y270/H270,"0")+IFERROR(Y271/H271,"0")+IFERROR(Y272/H272,"0")</f>
        <v>28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0.26529000000000003</v>
      </c>
      <c r="AA273" s="784"/>
      <c r="AB273" s="784"/>
      <c r="AC273" s="784"/>
    </row>
    <row r="274" spans="1:68" x14ac:dyDescent="0.2">
      <c r="A274" s="796"/>
      <c r="B274" s="796"/>
      <c r="C274" s="796"/>
      <c r="D274" s="796"/>
      <c r="E274" s="796"/>
      <c r="F274" s="796"/>
      <c r="G274" s="796"/>
      <c r="H274" s="796"/>
      <c r="I274" s="796"/>
      <c r="J274" s="796"/>
      <c r="K274" s="796"/>
      <c r="L274" s="796"/>
      <c r="M274" s="796"/>
      <c r="N274" s="796"/>
      <c r="O274" s="807"/>
      <c r="P274" s="798" t="s">
        <v>71</v>
      </c>
      <c r="Q274" s="799"/>
      <c r="R274" s="799"/>
      <c r="S274" s="799"/>
      <c r="T274" s="799"/>
      <c r="U274" s="799"/>
      <c r="V274" s="800"/>
      <c r="W274" s="37" t="s">
        <v>69</v>
      </c>
      <c r="X274" s="783">
        <f>IFERROR(SUM(X264:X272),"0")</f>
        <v>118</v>
      </c>
      <c r="Y274" s="783">
        <f>IFERROR(SUM(Y264:Y272),"0")</f>
        <v>119.6</v>
      </c>
      <c r="Z274" s="37"/>
      <c r="AA274" s="784"/>
      <c r="AB274" s="784"/>
      <c r="AC274" s="784"/>
    </row>
    <row r="275" spans="1:68" ht="14.25" hidden="1" customHeight="1" x14ac:dyDescent="0.25">
      <c r="A275" s="795" t="s">
        <v>173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777"/>
      <c r="AB275" s="777"/>
      <c r="AC275" s="777"/>
    </row>
    <row r="276" spans="1:68" ht="27" hidden="1" customHeight="1" x14ac:dyDescent="0.25">
      <c r="A276" s="54" t="s">
        <v>479</v>
      </c>
      <c r="B276" s="54" t="s">
        <v>480</v>
      </c>
      <c r="C276" s="31">
        <v>4301020340</v>
      </c>
      <c r="D276" s="785">
        <v>4680115885721</v>
      </c>
      <c r="E276" s="786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0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8"/>
      <c r="R276" s="788"/>
      <c r="S276" s="788"/>
      <c r="T276" s="789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6"/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807"/>
      <c r="P277" s="798" t="s">
        <v>71</v>
      </c>
      <c r="Q277" s="799"/>
      <c r="R277" s="799"/>
      <c r="S277" s="799"/>
      <c r="T277" s="799"/>
      <c r="U277" s="799"/>
      <c r="V277" s="800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hidden="1" x14ac:dyDescent="0.2">
      <c r="A278" s="796"/>
      <c r="B278" s="796"/>
      <c r="C278" s="796"/>
      <c r="D278" s="796"/>
      <c r="E278" s="796"/>
      <c r="F278" s="796"/>
      <c r="G278" s="796"/>
      <c r="H278" s="796"/>
      <c r="I278" s="796"/>
      <c r="J278" s="796"/>
      <c r="K278" s="796"/>
      <c r="L278" s="796"/>
      <c r="M278" s="796"/>
      <c r="N278" s="796"/>
      <c r="O278" s="807"/>
      <c r="P278" s="798" t="s">
        <v>71</v>
      </c>
      <c r="Q278" s="799"/>
      <c r="R278" s="799"/>
      <c r="S278" s="799"/>
      <c r="T278" s="799"/>
      <c r="U278" s="799"/>
      <c r="V278" s="800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hidden="1" customHeight="1" x14ac:dyDescent="0.25">
      <c r="A279" s="864" t="s">
        <v>482</v>
      </c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6"/>
      <c r="P279" s="796"/>
      <c r="Q279" s="796"/>
      <c r="R279" s="796"/>
      <c r="S279" s="796"/>
      <c r="T279" s="796"/>
      <c r="U279" s="796"/>
      <c r="V279" s="796"/>
      <c r="W279" s="796"/>
      <c r="X279" s="796"/>
      <c r="Y279" s="796"/>
      <c r="Z279" s="796"/>
      <c r="AA279" s="776"/>
      <c r="AB279" s="776"/>
      <c r="AC279" s="776"/>
    </row>
    <row r="280" spans="1:68" ht="14.25" hidden="1" customHeight="1" x14ac:dyDescent="0.25">
      <c r="A280" s="795" t="s">
        <v>118</v>
      </c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6"/>
      <c r="P280" s="796"/>
      <c r="Q280" s="796"/>
      <c r="R280" s="796"/>
      <c r="S280" s="796"/>
      <c r="T280" s="796"/>
      <c r="U280" s="796"/>
      <c r="V280" s="796"/>
      <c r="W280" s="796"/>
      <c r="X280" s="796"/>
      <c r="Y280" s="796"/>
      <c r="Z280" s="796"/>
      <c r="AA280" s="777"/>
      <c r="AB280" s="777"/>
      <c r="AC280" s="777"/>
    </row>
    <row r="281" spans="1:68" ht="27" hidden="1" customHeight="1" x14ac:dyDescent="0.25">
      <c r="A281" s="54" t="s">
        <v>483</v>
      </c>
      <c r="B281" s="54" t="s">
        <v>484</v>
      </c>
      <c r="C281" s="31">
        <v>4301011322</v>
      </c>
      <c r="D281" s="785">
        <v>4607091387452</v>
      </c>
      <c r="E281" s="786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77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8"/>
      <c r="R281" s="788"/>
      <c r="S281" s="788"/>
      <c r="T281" s="789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4301011855</v>
      </c>
      <c r="D282" s="785">
        <v>4680115885837</v>
      </c>
      <c r="E282" s="786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8"/>
      <c r="R282" s="788"/>
      <c r="S282" s="788"/>
      <c r="T282" s="789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hidden="1" customHeight="1" x14ac:dyDescent="0.25">
      <c r="A283" s="54" t="s">
        <v>489</v>
      </c>
      <c r="B283" s="54" t="s">
        <v>490</v>
      </c>
      <c r="C283" s="31">
        <v>4301011910</v>
      </c>
      <c r="D283" s="785">
        <v>4680115885806</v>
      </c>
      <c r="E283" s="786"/>
      <c r="F283" s="780">
        <v>1.35</v>
      </c>
      <c r="G283" s="32">
        <v>8</v>
      </c>
      <c r="H283" s="780">
        <v>10.8</v>
      </c>
      <c r="I283" s="780">
        <v>11.28</v>
      </c>
      <c r="J283" s="32">
        <v>48</v>
      </c>
      <c r="K283" s="32" t="s">
        <v>121</v>
      </c>
      <c r="L283" s="32"/>
      <c r="M283" s="33" t="s">
        <v>151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hidden="1" customHeight="1" x14ac:dyDescent="0.25">
      <c r="A284" s="54" t="s">
        <v>489</v>
      </c>
      <c r="B284" s="54" t="s">
        <v>492</v>
      </c>
      <c r="C284" s="31">
        <v>4301011850</v>
      </c>
      <c r="D284" s="785">
        <v>4680115885806</v>
      </c>
      <c r="E284" s="786"/>
      <c r="F284" s="780">
        <v>1.35</v>
      </c>
      <c r="G284" s="32">
        <v>8</v>
      </c>
      <c r="H284" s="780">
        <v>10.8</v>
      </c>
      <c r="I284" s="780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4301011313</v>
      </c>
      <c r="D285" s="785">
        <v>4607091385984</v>
      </c>
      <c r="E285" s="786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122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8"/>
      <c r="R285" s="788"/>
      <c r="S285" s="788"/>
      <c r="T285" s="789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hidden="1" customHeight="1" x14ac:dyDescent="0.25">
      <c r="A286" s="54" t="s">
        <v>497</v>
      </c>
      <c r="B286" s="54" t="s">
        <v>498</v>
      </c>
      <c r="C286" s="31">
        <v>4301011853</v>
      </c>
      <c r="D286" s="785">
        <v>4680115885851</v>
      </c>
      <c r="E286" s="786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122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4301011319</v>
      </c>
      <c r="D287" s="785">
        <v>4607091387469</v>
      </c>
      <c r="E287" s="786"/>
      <c r="F287" s="780">
        <v>0.5</v>
      </c>
      <c r="G287" s="32">
        <v>10</v>
      </c>
      <c r="H287" s="780">
        <v>5</v>
      </c>
      <c r="I287" s="780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4301011852</v>
      </c>
      <c r="D288" s="785">
        <v>4680115885844</v>
      </c>
      <c r="E288" s="786"/>
      <c r="F288" s="780">
        <v>0.4</v>
      </c>
      <c r="G288" s="32">
        <v>10</v>
      </c>
      <c r="H288" s="780">
        <v>4</v>
      </c>
      <c r="I288" s="780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hidden="1" customHeight="1" x14ac:dyDescent="0.25">
      <c r="A289" s="54" t="s">
        <v>504</v>
      </c>
      <c r="B289" s="54" t="s">
        <v>505</v>
      </c>
      <c r="C289" s="31">
        <v>4301011316</v>
      </c>
      <c r="D289" s="785">
        <v>4607091387438</v>
      </c>
      <c r="E289" s="786"/>
      <c r="F289" s="780">
        <v>0.5</v>
      </c>
      <c r="G289" s="32">
        <v>10</v>
      </c>
      <c r="H289" s="780">
        <v>5</v>
      </c>
      <c r="I289" s="780">
        <v>5.21</v>
      </c>
      <c r="J289" s="32">
        <v>132</v>
      </c>
      <c r="K289" s="32" t="s">
        <v>76</v>
      </c>
      <c r="L289" s="32"/>
      <c r="M289" s="33" t="s">
        <v>122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hidden="1" customHeight="1" x14ac:dyDescent="0.25">
      <c r="A290" s="54" t="s">
        <v>507</v>
      </c>
      <c r="B290" s="54" t="s">
        <v>508</v>
      </c>
      <c r="C290" s="31">
        <v>4301011851</v>
      </c>
      <c r="D290" s="785">
        <v>4680115885820</v>
      </c>
      <c r="E290" s="786"/>
      <c r="F290" s="780">
        <v>0.4</v>
      </c>
      <c r="G290" s="32">
        <v>10</v>
      </c>
      <c r="H290" s="780">
        <v>4</v>
      </c>
      <c r="I290" s="780">
        <v>4.21</v>
      </c>
      <c r="J290" s="32">
        <v>132</v>
      </c>
      <c r="K290" s="32" t="s">
        <v>76</v>
      </c>
      <c r="L290" s="32"/>
      <c r="M290" s="33" t="s">
        <v>122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hidden="1" x14ac:dyDescent="0.2">
      <c r="A291" s="806"/>
      <c r="B291" s="796"/>
      <c r="C291" s="796"/>
      <c r="D291" s="796"/>
      <c r="E291" s="796"/>
      <c r="F291" s="796"/>
      <c r="G291" s="796"/>
      <c r="H291" s="796"/>
      <c r="I291" s="796"/>
      <c r="J291" s="796"/>
      <c r="K291" s="796"/>
      <c r="L291" s="796"/>
      <c r="M291" s="796"/>
      <c r="N291" s="796"/>
      <c r="O291" s="807"/>
      <c r="P291" s="798" t="s">
        <v>71</v>
      </c>
      <c r="Q291" s="799"/>
      <c r="R291" s="799"/>
      <c r="S291" s="799"/>
      <c r="T291" s="799"/>
      <c r="U291" s="799"/>
      <c r="V291" s="800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hidden="1" x14ac:dyDescent="0.2">
      <c r="A292" s="796"/>
      <c r="B292" s="796"/>
      <c r="C292" s="796"/>
      <c r="D292" s="796"/>
      <c r="E292" s="796"/>
      <c r="F292" s="796"/>
      <c r="G292" s="796"/>
      <c r="H292" s="796"/>
      <c r="I292" s="796"/>
      <c r="J292" s="796"/>
      <c r="K292" s="796"/>
      <c r="L292" s="796"/>
      <c r="M292" s="796"/>
      <c r="N292" s="796"/>
      <c r="O292" s="807"/>
      <c r="P292" s="798" t="s">
        <v>71</v>
      </c>
      <c r="Q292" s="799"/>
      <c r="R292" s="799"/>
      <c r="S292" s="799"/>
      <c r="T292" s="799"/>
      <c r="U292" s="799"/>
      <c r="V292" s="800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hidden="1" customHeight="1" x14ac:dyDescent="0.25">
      <c r="A293" s="864" t="s">
        <v>509</v>
      </c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6"/>
      <c r="P293" s="796"/>
      <c r="Q293" s="796"/>
      <c r="R293" s="796"/>
      <c r="S293" s="796"/>
      <c r="T293" s="796"/>
      <c r="U293" s="796"/>
      <c r="V293" s="796"/>
      <c r="W293" s="796"/>
      <c r="X293" s="796"/>
      <c r="Y293" s="796"/>
      <c r="Z293" s="796"/>
      <c r="AA293" s="776"/>
      <c r="AB293" s="776"/>
      <c r="AC293" s="776"/>
    </row>
    <row r="294" spans="1:68" ht="14.25" hidden="1" customHeight="1" x14ac:dyDescent="0.25">
      <c r="A294" s="795" t="s">
        <v>118</v>
      </c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6"/>
      <c r="P294" s="796"/>
      <c r="Q294" s="796"/>
      <c r="R294" s="796"/>
      <c r="S294" s="796"/>
      <c r="T294" s="796"/>
      <c r="U294" s="796"/>
      <c r="V294" s="796"/>
      <c r="W294" s="796"/>
      <c r="X294" s="796"/>
      <c r="Y294" s="796"/>
      <c r="Z294" s="796"/>
      <c r="AA294" s="777"/>
      <c r="AB294" s="777"/>
      <c r="AC294" s="777"/>
    </row>
    <row r="295" spans="1:68" ht="27" hidden="1" customHeight="1" x14ac:dyDescent="0.25">
      <c r="A295" s="54" t="s">
        <v>510</v>
      </c>
      <c r="B295" s="54" t="s">
        <v>511</v>
      </c>
      <c r="C295" s="31">
        <v>4301011876</v>
      </c>
      <c r="D295" s="785">
        <v>4680115885707</v>
      </c>
      <c r="E295" s="786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122</v>
      </c>
      <c r="N295" s="33"/>
      <c r="O295" s="32">
        <v>31</v>
      </c>
      <c r="P295" s="10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8"/>
      <c r="R295" s="788"/>
      <c r="S295" s="788"/>
      <c r="T295" s="789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6"/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807"/>
      <c r="P296" s="798" t="s">
        <v>71</v>
      </c>
      <c r="Q296" s="799"/>
      <c r="R296" s="799"/>
      <c r="S296" s="799"/>
      <c r="T296" s="799"/>
      <c r="U296" s="799"/>
      <c r="V296" s="800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hidden="1" x14ac:dyDescent="0.2">
      <c r="A297" s="796"/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807"/>
      <c r="P297" s="798" t="s">
        <v>71</v>
      </c>
      <c r="Q297" s="799"/>
      <c r="R297" s="799"/>
      <c r="S297" s="799"/>
      <c r="T297" s="799"/>
      <c r="U297" s="799"/>
      <c r="V297" s="800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hidden="1" customHeight="1" x14ac:dyDescent="0.25">
      <c r="A298" s="864" t="s">
        <v>512</v>
      </c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6"/>
      <c r="P298" s="796"/>
      <c r="Q298" s="796"/>
      <c r="R298" s="796"/>
      <c r="S298" s="796"/>
      <c r="T298" s="796"/>
      <c r="U298" s="796"/>
      <c r="V298" s="796"/>
      <c r="W298" s="796"/>
      <c r="X298" s="796"/>
      <c r="Y298" s="796"/>
      <c r="Z298" s="796"/>
      <c r="AA298" s="776"/>
      <c r="AB298" s="776"/>
      <c r="AC298" s="776"/>
    </row>
    <row r="299" spans="1:68" ht="14.25" hidden="1" customHeight="1" x14ac:dyDescent="0.25">
      <c r="A299" s="795" t="s">
        <v>118</v>
      </c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6"/>
      <c r="P299" s="796"/>
      <c r="Q299" s="796"/>
      <c r="R299" s="796"/>
      <c r="S299" s="796"/>
      <c r="T299" s="796"/>
      <c r="U299" s="796"/>
      <c r="V299" s="796"/>
      <c r="W299" s="796"/>
      <c r="X299" s="796"/>
      <c r="Y299" s="796"/>
      <c r="Z299" s="796"/>
      <c r="AA299" s="777"/>
      <c r="AB299" s="777"/>
      <c r="AC299" s="777"/>
    </row>
    <row r="300" spans="1:68" ht="27" hidden="1" customHeight="1" x14ac:dyDescent="0.25">
      <c r="A300" s="54" t="s">
        <v>513</v>
      </c>
      <c r="B300" s="54" t="s">
        <v>514</v>
      </c>
      <c r="C300" s="31">
        <v>4301011223</v>
      </c>
      <c r="D300" s="785">
        <v>4607091383423</v>
      </c>
      <c r="E300" s="786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77</v>
      </c>
      <c r="N300" s="33"/>
      <c r="O300" s="32">
        <v>35</v>
      </c>
      <c r="P300" s="9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8"/>
      <c r="R300" s="788"/>
      <c r="S300" s="788"/>
      <c r="T300" s="789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123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515</v>
      </c>
      <c r="B301" s="54" t="s">
        <v>516</v>
      </c>
      <c r="C301" s="31">
        <v>4301011879</v>
      </c>
      <c r="D301" s="785">
        <v>4680115885691</v>
      </c>
      <c r="E301" s="786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0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8"/>
      <c r="R301" s="788"/>
      <c r="S301" s="788"/>
      <c r="T301" s="789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518</v>
      </c>
      <c r="B302" s="54" t="s">
        <v>519</v>
      </c>
      <c r="C302" s="31">
        <v>4301011878</v>
      </c>
      <c r="D302" s="785">
        <v>4680115885660</v>
      </c>
      <c r="E302" s="786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8"/>
      <c r="R302" s="788"/>
      <c r="S302" s="788"/>
      <c r="T302" s="789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6"/>
      <c r="B303" s="796"/>
      <c r="C303" s="796"/>
      <c r="D303" s="796"/>
      <c r="E303" s="796"/>
      <c r="F303" s="796"/>
      <c r="G303" s="796"/>
      <c r="H303" s="796"/>
      <c r="I303" s="796"/>
      <c r="J303" s="796"/>
      <c r="K303" s="796"/>
      <c r="L303" s="796"/>
      <c r="M303" s="796"/>
      <c r="N303" s="796"/>
      <c r="O303" s="807"/>
      <c r="P303" s="798" t="s">
        <v>71</v>
      </c>
      <c r="Q303" s="799"/>
      <c r="R303" s="799"/>
      <c r="S303" s="799"/>
      <c r="T303" s="799"/>
      <c r="U303" s="799"/>
      <c r="V303" s="800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hidden="1" x14ac:dyDescent="0.2">
      <c r="A304" s="796"/>
      <c r="B304" s="796"/>
      <c r="C304" s="796"/>
      <c r="D304" s="796"/>
      <c r="E304" s="796"/>
      <c r="F304" s="796"/>
      <c r="G304" s="796"/>
      <c r="H304" s="796"/>
      <c r="I304" s="796"/>
      <c r="J304" s="796"/>
      <c r="K304" s="796"/>
      <c r="L304" s="796"/>
      <c r="M304" s="796"/>
      <c r="N304" s="796"/>
      <c r="O304" s="807"/>
      <c r="P304" s="798" t="s">
        <v>71</v>
      </c>
      <c r="Q304" s="799"/>
      <c r="R304" s="799"/>
      <c r="S304" s="799"/>
      <c r="T304" s="799"/>
      <c r="U304" s="799"/>
      <c r="V304" s="800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hidden="1" customHeight="1" x14ac:dyDescent="0.25">
      <c r="A305" s="864" t="s">
        <v>521</v>
      </c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6"/>
      <c r="P305" s="796"/>
      <c r="Q305" s="796"/>
      <c r="R305" s="796"/>
      <c r="S305" s="796"/>
      <c r="T305" s="796"/>
      <c r="U305" s="796"/>
      <c r="V305" s="796"/>
      <c r="W305" s="796"/>
      <c r="X305" s="796"/>
      <c r="Y305" s="796"/>
      <c r="Z305" s="796"/>
      <c r="AA305" s="776"/>
      <c r="AB305" s="776"/>
      <c r="AC305" s="776"/>
    </row>
    <row r="306" spans="1:68" ht="14.25" hidden="1" customHeight="1" x14ac:dyDescent="0.25">
      <c r="A306" s="795" t="s">
        <v>73</v>
      </c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6"/>
      <c r="P306" s="796"/>
      <c r="Q306" s="796"/>
      <c r="R306" s="796"/>
      <c r="S306" s="796"/>
      <c r="T306" s="796"/>
      <c r="U306" s="796"/>
      <c r="V306" s="796"/>
      <c r="W306" s="796"/>
      <c r="X306" s="796"/>
      <c r="Y306" s="796"/>
      <c r="Z306" s="796"/>
      <c r="AA306" s="777"/>
      <c r="AB306" s="777"/>
      <c r="AC306" s="777"/>
    </row>
    <row r="307" spans="1:68" ht="37.5" hidden="1" customHeight="1" x14ac:dyDescent="0.25">
      <c r="A307" s="54" t="s">
        <v>522</v>
      </c>
      <c r="B307" s="54" t="s">
        <v>523</v>
      </c>
      <c r="C307" s="31">
        <v>4301051409</v>
      </c>
      <c r="D307" s="785">
        <v>4680115881556</v>
      </c>
      <c r="E307" s="786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77</v>
      </c>
      <c r="N307" s="33"/>
      <c r="O307" s="32">
        <v>45</v>
      </c>
      <c r="P307" s="12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8"/>
      <c r="R307" s="788"/>
      <c r="S307" s="788"/>
      <c r="T307" s="789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hidden="1" customHeight="1" x14ac:dyDescent="0.25">
      <c r="A308" s="54" t="s">
        <v>525</v>
      </c>
      <c r="B308" s="54" t="s">
        <v>526</v>
      </c>
      <c r="C308" s="31">
        <v>4301051506</v>
      </c>
      <c r="D308" s="785">
        <v>4680115881037</v>
      </c>
      <c r="E308" s="786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8"/>
      <c r="R308" s="788"/>
      <c r="S308" s="788"/>
      <c r="T308" s="789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528</v>
      </c>
      <c r="B309" s="54" t="s">
        <v>529</v>
      </c>
      <c r="C309" s="31">
        <v>4301051893</v>
      </c>
      <c r="D309" s="785">
        <v>4680115886186</v>
      </c>
      <c r="E309" s="786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184</v>
      </c>
      <c r="L309" s="32"/>
      <c r="M309" s="33" t="s">
        <v>77</v>
      </c>
      <c r="N309" s="33"/>
      <c r="O309" s="32">
        <v>45</v>
      </c>
      <c r="P309" s="10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8"/>
      <c r="R309" s="788"/>
      <c r="S309" s="788"/>
      <c r="T309" s="789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hidden="1" customHeight="1" x14ac:dyDescent="0.25">
      <c r="A310" s="54" t="s">
        <v>530</v>
      </c>
      <c r="B310" s="54" t="s">
        <v>531</v>
      </c>
      <c r="C310" s="31">
        <v>4301051487</v>
      </c>
      <c r="D310" s="785">
        <v>4680115881228</v>
      </c>
      <c r="E310" s="786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1">
        <v>0</v>
      </c>
      <c r="Y310" s="782">
        <f t="shared" si="66"/>
        <v>0</v>
      </c>
      <c r="Z310" s="36" t="str">
        <f>IFERROR(IF(Y310=0,"",ROUNDUP(Y310/H310,0)*0.00753),"")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t="37.5" customHeight="1" x14ac:dyDescent="0.25">
      <c r="A311" s="54" t="s">
        <v>532</v>
      </c>
      <c r="B311" s="54" t="s">
        <v>533</v>
      </c>
      <c r="C311" s="31">
        <v>4301051384</v>
      </c>
      <c r="D311" s="785">
        <v>4680115881211</v>
      </c>
      <c r="E311" s="786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8"/>
      <c r="R311" s="788"/>
      <c r="S311" s="788"/>
      <c r="T311" s="789"/>
      <c r="U311" s="34"/>
      <c r="V311" s="34"/>
      <c r="W311" s="35" t="s">
        <v>69</v>
      </c>
      <c r="X311" s="781">
        <v>120</v>
      </c>
      <c r="Y311" s="782">
        <f t="shared" si="66"/>
        <v>120</v>
      </c>
      <c r="Z311" s="36">
        <f>IFERROR(IF(Y311=0,"",ROUNDUP(Y311/H311,0)*0.00753),"")</f>
        <v>0.3765</v>
      </c>
      <c r="AA311" s="56"/>
      <c r="AB311" s="57"/>
      <c r="AC311" s="399" t="s">
        <v>524</v>
      </c>
      <c r="AG311" s="64"/>
      <c r="AJ311" s="68" t="s">
        <v>132</v>
      </c>
      <c r="AK311" s="68">
        <v>374.4</v>
      </c>
      <c r="BB311" s="400" t="s">
        <v>1</v>
      </c>
      <c r="BM311" s="64">
        <f t="shared" si="67"/>
        <v>130</v>
      </c>
      <c r="BN311" s="64">
        <f t="shared" si="68"/>
        <v>130</v>
      </c>
      <c r="BO311" s="64">
        <f t="shared" si="69"/>
        <v>0.32051282051282048</v>
      </c>
      <c r="BP311" s="64">
        <f t="shared" si="70"/>
        <v>0.32051282051282048</v>
      </c>
    </row>
    <row r="312" spans="1:68" ht="37.5" hidden="1" customHeight="1" x14ac:dyDescent="0.25">
      <c r="A312" s="54" t="s">
        <v>534</v>
      </c>
      <c r="B312" s="54" t="s">
        <v>535</v>
      </c>
      <c r="C312" s="31">
        <v>4301051378</v>
      </c>
      <c r="D312" s="785">
        <v>4680115881020</v>
      </c>
      <c r="E312" s="786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x14ac:dyDescent="0.2">
      <c r="A313" s="806"/>
      <c r="B313" s="796"/>
      <c r="C313" s="796"/>
      <c r="D313" s="796"/>
      <c r="E313" s="796"/>
      <c r="F313" s="796"/>
      <c r="G313" s="796"/>
      <c r="H313" s="796"/>
      <c r="I313" s="796"/>
      <c r="J313" s="796"/>
      <c r="K313" s="796"/>
      <c r="L313" s="796"/>
      <c r="M313" s="796"/>
      <c r="N313" s="796"/>
      <c r="O313" s="807"/>
      <c r="P313" s="798" t="s">
        <v>71</v>
      </c>
      <c r="Q313" s="799"/>
      <c r="R313" s="799"/>
      <c r="S313" s="799"/>
      <c r="T313" s="799"/>
      <c r="U313" s="799"/>
      <c r="V313" s="800"/>
      <c r="W313" s="37" t="s">
        <v>72</v>
      </c>
      <c r="X313" s="783">
        <f>IFERROR(X307/H307,"0")+IFERROR(X308/H308,"0")+IFERROR(X309/H309,"0")+IFERROR(X310/H310,"0")+IFERROR(X311/H311,"0")+IFERROR(X312/H312,"0")</f>
        <v>50</v>
      </c>
      <c r="Y313" s="783">
        <f>IFERROR(Y307/H307,"0")+IFERROR(Y308/H308,"0")+IFERROR(Y309/H309,"0")+IFERROR(Y310/H310,"0")+IFERROR(Y311/H311,"0")+IFERROR(Y312/H312,"0")</f>
        <v>50</v>
      </c>
      <c r="Z313" s="783">
        <f>IFERROR(IF(Z307="",0,Z307),"0")+IFERROR(IF(Z308="",0,Z308),"0")+IFERROR(IF(Z309="",0,Z309),"0")+IFERROR(IF(Z310="",0,Z310),"0")+IFERROR(IF(Z311="",0,Z311),"0")+IFERROR(IF(Z312="",0,Z312),"0")</f>
        <v>0.3765</v>
      </c>
      <c r="AA313" s="784"/>
      <c r="AB313" s="784"/>
      <c r="AC313" s="784"/>
    </row>
    <row r="314" spans="1:68" x14ac:dyDescent="0.2">
      <c r="A314" s="796"/>
      <c r="B314" s="796"/>
      <c r="C314" s="796"/>
      <c r="D314" s="796"/>
      <c r="E314" s="796"/>
      <c r="F314" s="796"/>
      <c r="G314" s="796"/>
      <c r="H314" s="796"/>
      <c r="I314" s="796"/>
      <c r="J314" s="796"/>
      <c r="K314" s="796"/>
      <c r="L314" s="796"/>
      <c r="M314" s="796"/>
      <c r="N314" s="796"/>
      <c r="O314" s="807"/>
      <c r="P314" s="798" t="s">
        <v>71</v>
      </c>
      <c r="Q314" s="799"/>
      <c r="R314" s="799"/>
      <c r="S314" s="799"/>
      <c r="T314" s="799"/>
      <c r="U314" s="799"/>
      <c r="V314" s="800"/>
      <c r="W314" s="37" t="s">
        <v>69</v>
      </c>
      <c r="X314" s="783">
        <f>IFERROR(SUM(X307:X312),"0")</f>
        <v>120</v>
      </c>
      <c r="Y314" s="783">
        <f>IFERROR(SUM(Y307:Y312),"0")</f>
        <v>120</v>
      </c>
      <c r="Z314" s="37"/>
      <c r="AA314" s="784"/>
      <c r="AB314" s="784"/>
      <c r="AC314" s="784"/>
    </row>
    <row r="315" spans="1:68" ht="16.5" hidden="1" customHeight="1" x14ac:dyDescent="0.25">
      <c r="A315" s="864" t="s">
        <v>537</v>
      </c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6"/>
      <c r="P315" s="796"/>
      <c r="Q315" s="796"/>
      <c r="R315" s="796"/>
      <c r="S315" s="796"/>
      <c r="T315" s="796"/>
      <c r="U315" s="796"/>
      <c r="V315" s="796"/>
      <c r="W315" s="796"/>
      <c r="X315" s="796"/>
      <c r="Y315" s="796"/>
      <c r="Z315" s="796"/>
      <c r="AA315" s="776"/>
      <c r="AB315" s="776"/>
      <c r="AC315" s="776"/>
    </row>
    <row r="316" spans="1:68" ht="14.25" hidden="1" customHeight="1" x14ac:dyDescent="0.25">
      <c r="A316" s="795" t="s">
        <v>118</v>
      </c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6"/>
      <c r="P316" s="796"/>
      <c r="Q316" s="796"/>
      <c r="R316" s="796"/>
      <c r="S316" s="796"/>
      <c r="T316" s="796"/>
      <c r="U316" s="796"/>
      <c r="V316" s="796"/>
      <c r="W316" s="796"/>
      <c r="X316" s="796"/>
      <c r="Y316" s="796"/>
      <c r="Z316" s="796"/>
      <c r="AA316" s="777"/>
      <c r="AB316" s="777"/>
      <c r="AC316" s="777"/>
    </row>
    <row r="317" spans="1:68" ht="27" hidden="1" customHeight="1" x14ac:dyDescent="0.25">
      <c r="A317" s="54" t="s">
        <v>538</v>
      </c>
      <c r="B317" s="54" t="s">
        <v>539</v>
      </c>
      <c r="C317" s="31">
        <v>4301011306</v>
      </c>
      <c r="D317" s="785">
        <v>4607091389296</v>
      </c>
      <c r="E317" s="786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77</v>
      </c>
      <c r="N317" s="33"/>
      <c r="O317" s="32">
        <v>45</v>
      </c>
      <c r="P317" s="11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8"/>
      <c r="R317" s="788"/>
      <c r="S317" s="788"/>
      <c r="T317" s="789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6"/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807"/>
      <c r="P318" s="798" t="s">
        <v>71</v>
      </c>
      <c r="Q318" s="799"/>
      <c r="R318" s="799"/>
      <c r="S318" s="799"/>
      <c r="T318" s="799"/>
      <c r="U318" s="799"/>
      <c r="V318" s="800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hidden="1" x14ac:dyDescent="0.2">
      <c r="A319" s="796"/>
      <c r="B319" s="796"/>
      <c r="C319" s="796"/>
      <c r="D319" s="796"/>
      <c r="E319" s="796"/>
      <c r="F319" s="796"/>
      <c r="G319" s="796"/>
      <c r="H319" s="796"/>
      <c r="I319" s="796"/>
      <c r="J319" s="796"/>
      <c r="K319" s="796"/>
      <c r="L319" s="796"/>
      <c r="M319" s="796"/>
      <c r="N319" s="796"/>
      <c r="O319" s="807"/>
      <c r="P319" s="798" t="s">
        <v>71</v>
      </c>
      <c r="Q319" s="799"/>
      <c r="R319" s="799"/>
      <c r="S319" s="799"/>
      <c r="T319" s="799"/>
      <c r="U319" s="799"/>
      <c r="V319" s="800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hidden="1" customHeight="1" x14ac:dyDescent="0.25">
      <c r="A320" s="795" t="s">
        <v>64</v>
      </c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6"/>
      <c r="P320" s="796"/>
      <c r="Q320" s="796"/>
      <c r="R320" s="796"/>
      <c r="S320" s="796"/>
      <c r="T320" s="796"/>
      <c r="U320" s="796"/>
      <c r="V320" s="796"/>
      <c r="W320" s="796"/>
      <c r="X320" s="796"/>
      <c r="Y320" s="796"/>
      <c r="Z320" s="796"/>
      <c r="AA320" s="777"/>
      <c r="AB320" s="777"/>
      <c r="AC320" s="777"/>
    </row>
    <row r="321" spans="1:68" ht="27" hidden="1" customHeight="1" x14ac:dyDescent="0.25">
      <c r="A321" s="54" t="s">
        <v>541</v>
      </c>
      <c r="B321" s="54" t="s">
        <v>542</v>
      </c>
      <c r="C321" s="31">
        <v>4301031163</v>
      </c>
      <c r="D321" s="785">
        <v>4680115880344</v>
      </c>
      <c r="E321" s="786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8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8"/>
      <c r="R321" s="788"/>
      <c r="S321" s="788"/>
      <c r="T321" s="789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6"/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807"/>
      <c r="P322" s="798" t="s">
        <v>71</v>
      </c>
      <c r="Q322" s="799"/>
      <c r="R322" s="799"/>
      <c r="S322" s="799"/>
      <c r="T322" s="799"/>
      <c r="U322" s="799"/>
      <c r="V322" s="800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hidden="1" x14ac:dyDescent="0.2">
      <c r="A323" s="796"/>
      <c r="B323" s="796"/>
      <c r="C323" s="796"/>
      <c r="D323" s="796"/>
      <c r="E323" s="796"/>
      <c r="F323" s="796"/>
      <c r="G323" s="796"/>
      <c r="H323" s="796"/>
      <c r="I323" s="796"/>
      <c r="J323" s="796"/>
      <c r="K323" s="796"/>
      <c r="L323" s="796"/>
      <c r="M323" s="796"/>
      <c r="N323" s="796"/>
      <c r="O323" s="807"/>
      <c r="P323" s="798" t="s">
        <v>71</v>
      </c>
      <c r="Q323" s="799"/>
      <c r="R323" s="799"/>
      <c r="S323" s="799"/>
      <c r="T323" s="799"/>
      <c r="U323" s="799"/>
      <c r="V323" s="800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hidden="1" customHeight="1" x14ac:dyDescent="0.25">
      <c r="A324" s="795" t="s">
        <v>73</v>
      </c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6"/>
      <c r="P324" s="796"/>
      <c r="Q324" s="796"/>
      <c r="R324" s="796"/>
      <c r="S324" s="796"/>
      <c r="T324" s="796"/>
      <c r="U324" s="796"/>
      <c r="V324" s="796"/>
      <c r="W324" s="796"/>
      <c r="X324" s="796"/>
      <c r="Y324" s="796"/>
      <c r="Z324" s="796"/>
      <c r="AA324" s="777"/>
      <c r="AB324" s="777"/>
      <c r="AC324" s="777"/>
    </row>
    <row r="325" spans="1:68" ht="37.5" hidden="1" customHeight="1" x14ac:dyDescent="0.25">
      <c r="A325" s="54" t="s">
        <v>544</v>
      </c>
      <c r="B325" s="54" t="s">
        <v>545</v>
      </c>
      <c r="C325" s="31">
        <v>4301051731</v>
      </c>
      <c r="D325" s="785">
        <v>4680115884618</v>
      </c>
      <c r="E325" s="786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8"/>
      <c r="R325" s="788"/>
      <c r="S325" s="788"/>
      <c r="T325" s="789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6"/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807"/>
      <c r="P326" s="798" t="s">
        <v>71</v>
      </c>
      <c r="Q326" s="799"/>
      <c r="R326" s="799"/>
      <c r="S326" s="799"/>
      <c r="T326" s="799"/>
      <c r="U326" s="799"/>
      <c r="V326" s="800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hidden="1" x14ac:dyDescent="0.2">
      <c r="A327" s="796"/>
      <c r="B327" s="796"/>
      <c r="C327" s="796"/>
      <c r="D327" s="796"/>
      <c r="E327" s="796"/>
      <c r="F327" s="796"/>
      <c r="G327" s="796"/>
      <c r="H327" s="796"/>
      <c r="I327" s="796"/>
      <c r="J327" s="796"/>
      <c r="K327" s="796"/>
      <c r="L327" s="796"/>
      <c r="M327" s="796"/>
      <c r="N327" s="796"/>
      <c r="O327" s="807"/>
      <c r="P327" s="798" t="s">
        <v>71</v>
      </c>
      <c r="Q327" s="799"/>
      <c r="R327" s="799"/>
      <c r="S327" s="799"/>
      <c r="T327" s="799"/>
      <c r="U327" s="799"/>
      <c r="V327" s="800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hidden="1" customHeight="1" x14ac:dyDescent="0.25">
      <c r="A328" s="864" t="s">
        <v>547</v>
      </c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6"/>
      <c r="P328" s="796"/>
      <c r="Q328" s="796"/>
      <c r="R328" s="796"/>
      <c r="S328" s="796"/>
      <c r="T328" s="796"/>
      <c r="U328" s="796"/>
      <c r="V328" s="796"/>
      <c r="W328" s="796"/>
      <c r="X328" s="796"/>
      <c r="Y328" s="796"/>
      <c r="Z328" s="796"/>
      <c r="AA328" s="776"/>
      <c r="AB328" s="776"/>
      <c r="AC328" s="776"/>
    </row>
    <row r="329" spans="1:68" ht="14.25" hidden="1" customHeight="1" x14ac:dyDescent="0.25">
      <c r="A329" s="795" t="s">
        <v>118</v>
      </c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6"/>
      <c r="P329" s="796"/>
      <c r="Q329" s="796"/>
      <c r="R329" s="796"/>
      <c r="S329" s="796"/>
      <c r="T329" s="796"/>
      <c r="U329" s="796"/>
      <c r="V329" s="796"/>
      <c r="W329" s="796"/>
      <c r="X329" s="796"/>
      <c r="Y329" s="796"/>
      <c r="Z329" s="796"/>
      <c r="AA329" s="777"/>
      <c r="AB329" s="777"/>
      <c r="AC329" s="777"/>
    </row>
    <row r="330" spans="1:68" ht="27" hidden="1" customHeight="1" x14ac:dyDescent="0.25">
      <c r="A330" s="54" t="s">
        <v>548</v>
      </c>
      <c r="B330" s="54" t="s">
        <v>549</v>
      </c>
      <c r="C330" s="31">
        <v>4301011353</v>
      </c>
      <c r="D330" s="785">
        <v>4607091389807</v>
      </c>
      <c r="E330" s="786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122</v>
      </c>
      <c r="N330" s="33"/>
      <c r="O330" s="32">
        <v>55</v>
      </c>
      <c r="P330" s="11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6"/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807"/>
      <c r="P331" s="798" t="s">
        <v>71</v>
      </c>
      <c r="Q331" s="799"/>
      <c r="R331" s="799"/>
      <c r="S331" s="799"/>
      <c r="T331" s="799"/>
      <c r="U331" s="799"/>
      <c r="V331" s="800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hidden="1" x14ac:dyDescent="0.2">
      <c r="A332" s="796"/>
      <c r="B332" s="796"/>
      <c r="C332" s="796"/>
      <c r="D332" s="796"/>
      <c r="E332" s="796"/>
      <c r="F332" s="796"/>
      <c r="G332" s="796"/>
      <c r="H332" s="796"/>
      <c r="I332" s="796"/>
      <c r="J332" s="796"/>
      <c r="K332" s="796"/>
      <c r="L332" s="796"/>
      <c r="M332" s="796"/>
      <c r="N332" s="796"/>
      <c r="O332" s="807"/>
      <c r="P332" s="798" t="s">
        <v>71</v>
      </c>
      <c r="Q332" s="799"/>
      <c r="R332" s="799"/>
      <c r="S332" s="799"/>
      <c r="T332" s="799"/>
      <c r="U332" s="799"/>
      <c r="V332" s="800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hidden="1" customHeight="1" x14ac:dyDescent="0.25">
      <c r="A333" s="795" t="s">
        <v>64</v>
      </c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6"/>
      <c r="P333" s="796"/>
      <c r="Q333" s="796"/>
      <c r="R333" s="796"/>
      <c r="S333" s="796"/>
      <c r="T333" s="796"/>
      <c r="U333" s="796"/>
      <c r="V333" s="796"/>
      <c r="W333" s="796"/>
      <c r="X333" s="796"/>
      <c r="Y333" s="796"/>
      <c r="Z333" s="796"/>
      <c r="AA333" s="777"/>
      <c r="AB333" s="777"/>
      <c r="AC333" s="777"/>
    </row>
    <row r="334" spans="1:68" ht="27" hidden="1" customHeight="1" x14ac:dyDescent="0.25">
      <c r="A334" s="54" t="s">
        <v>551</v>
      </c>
      <c r="B334" s="54" t="s">
        <v>552</v>
      </c>
      <c r="C334" s="31">
        <v>4301031164</v>
      </c>
      <c r="D334" s="785">
        <v>4680115880481</v>
      </c>
      <c r="E334" s="786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9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8"/>
      <c r="R334" s="788"/>
      <c r="S334" s="788"/>
      <c r="T334" s="789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6"/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807"/>
      <c r="P335" s="798" t="s">
        <v>71</v>
      </c>
      <c r="Q335" s="799"/>
      <c r="R335" s="799"/>
      <c r="S335" s="799"/>
      <c r="T335" s="799"/>
      <c r="U335" s="799"/>
      <c r="V335" s="800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hidden="1" x14ac:dyDescent="0.2">
      <c r="A336" s="796"/>
      <c r="B336" s="796"/>
      <c r="C336" s="796"/>
      <c r="D336" s="796"/>
      <c r="E336" s="796"/>
      <c r="F336" s="796"/>
      <c r="G336" s="796"/>
      <c r="H336" s="796"/>
      <c r="I336" s="796"/>
      <c r="J336" s="796"/>
      <c r="K336" s="796"/>
      <c r="L336" s="796"/>
      <c r="M336" s="796"/>
      <c r="N336" s="796"/>
      <c r="O336" s="807"/>
      <c r="P336" s="798" t="s">
        <v>71</v>
      </c>
      <c r="Q336" s="799"/>
      <c r="R336" s="799"/>
      <c r="S336" s="799"/>
      <c r="T336" s="799"/>
      <c r="U336" s="799"/>
      <c r="V336" s="800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hidden="1" customHeight="1" x14ac:dyDescent="0.25">
      <c r="A337" s="795" t="s">
        <v>73</v>
      </c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6"/>
      <c r="P337" s="796"/>
      <c r="Q337" s="796"/>
      <c r="R337" s="796"/>
      <c r="S337" s="796"/>
      <c r="T337" s="796"/>
      <c r="U337" s="796"/>
      <c r="V337" s="796"/>
      <c r="W337" s="796"/>
      <c r="X337" s="796"/>
      <c r="Y337" s="796"/>
      <c r="Z337" s="796"/>
      <c r="AA337" s="777"/>
      <c r="AB337" s="777"/>
      <c r="AC337" s="777"/>
    </row>
    <row r="338" spans="1:68" ht="27" hidden="1" customHeight="1" x14ac:dyDescent="0.25">
      <c r="A338" s="54" t="s">
        <v>554</v>
      </c>
      <c r="B338" s="54" t="s">
        <v>555</v>
      </c>
      <c r="C338" s="31">
        <v>4301051344</v>
      </c>
      <c r="D338" s="785">
        <v>4680115880412</v>
      </c>
      <c r="E338" s="786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77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8"/>
      <c r="R338" s="788"/>
      <c r="S338" s="788"/>
      <c r="T338" s="789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4301051277</v>
      </c>
      <c r="D339" s="785">
        <v>4680115880511</v>
      </c>
      <c r="E339" s="786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184</v>
      </c>
      <c r="L339" s="32"/>
      <c r="M339" s="33" t="s">
        <v>77</v>
      </c>
      <c r="N339" s="33"/>
      <c r="O339" s="32">
        <v>40</v>
      </c>
      <c r="P339" s="89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8"/>
      <c r="R339" s="788"/>
      <c r="S339" s="788"/>
      <c r="T339" s="789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6"/>
      <c r="B340" s="796"/>
      <c r="C340" s="796"/>
      <c r="D340" s="796"/>
      <c r="E340" s="796"/>
      <c r="F340" s="796"/>
      <c r="G340" s="796"/>
      <c r="H340" s="796"/>
      <c r="I340" s="796"/>
      <c r="J340" s="796"/>
      <c r="K340" s="796"/>
      <c r="L340" s="796"/>
      <c r="M340" s="796"/>
      <c r="N340" s="796"/>
      <c r="O340" s="807"/>
      <c r="P340" s="798" t="s">
        <v>71</v>
      </c>
      <c r="Q340" s="799"/>
      <c r="R340" s="799"/>
      <c r="S340" s="799"/>
      <c r="T340" s="799"/>
      <c r="U340" s="799"/>
      <c r="V340" s="800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hidden="1" x14ac:dyDescent="0.2">
      <c r="A341" s="796"/>
      <c r="B341" s="796"/>
      <c r="C341" s="796"/>
      <c r="D341" s="796"/>
      <c r="E341" s="796"/>
      <c r="F341" s="796"/>
      <c r="G341" s="796"/>
      <c r="H341" s="796"/>
      <c r="I341" s="796"/>
      <c r="J341" s="796"/>
      <c r="K341" s="796"/>
      <c r="L341" s="796"/>
      <c r="M341" s="796"/>
      <c r="N341" s="796"/>
      <c r="O341" s="807"/>
      <c r="P341" s="798" t="s">
        <v>71</v>
      </c>
      <c r="Q341" s="799"/>
      <c r="R341" s="799"/>
      <c r="S341" s="799"/>
      <c r="T341" s="799"/>
      <c r="U341" s="799"/>
      <c r="V341" s="800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hidden="1" customHeight="1" x14ac:dyDescent="0.25">
      <c r="A342" s="864" t="s">
        <v>560</v>
      </c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6"/>
      <c r="P342" s="796"/>
      <c r="Q342" s="796"/>
      <c r="R342" s="796"/>
      <c r="S342" s="796"/>
      <c r="T342" s="796"/>
      <c r="U342" s="796"/>
      <c r="V342" s="796"/>
      <c r="W342" s="796"/>
      <c r="X342" s="796"/>
      <c r="Y342" s="796"/>
      <c r="Z342" s="796"/>
      <c r="AA342" s="776"/>
      <c r="AB342" s="776"/>
      <c r="AC342" s="776"/>
    </row>
    <row r="343" spans="1:68" ht="14.25" hidden="1" customHeight="1" x14ac:dyDescent="0.25">
      <c r="A343" s="795" t="s">
        <v>118</v>
      </c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6"/>
      <c r="P343" s="796"/>
      <c r="Q343" s="796"/>
      <c r="R343" s="796"/>
      <c r="S343" s="796"/>
      <c r="T343" s="796"/>
      <c r="U343" s="796"/>
      <c r="V343" s="796"/>
      <c r="W343" s="796"/>
      <c r="X343" s="796"/>
      <c r="Y343" s="796"/>
      <c r="Z343" s="796"/>
      <c r="AA343" s="777"/>
      <c r="AB343" s="777"/>
      <c r="AC343" s="777"/>
    </row>
    <row r="344" spans="1:68" ht="27" hidden="1" customHeight="1" x14ac:dyDescent="0.25">
      <c r="A344" s="54" t="s">
        <v>561</v>
      </c>
      <c r="B344" s="54" t="s">
        <v>562</v>
      </c>
      <c r="C344" s="31">
        <v>4301011593</v>
      </c>
      <c r="D344" s="785">
        <v>4680115882973</v>
      </c>
      <c r="E344" s="786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122</v>
      </c>
      <c r="N344" s="33"/>
      <c r="O344" s="32">
        <v>55</v>
      </c>
      <c r="P344" s="115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8"/>
      <c r="R344" s="788"/>
      <c r="S344" s="788"/>
      <c r="T344" s="789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6"/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807"/>
      <c r="P345" s="798" t="s">
        <v>71</v>
      </c>
      <c r="Q345" s="799"/>
      <c r="R345" s="799"/>
      <c r="S345" s="799"/>
      <c r="T345" s="799"/>
      <c r="U345" s="799"/>
      <c r="V345" s="800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hidden="1" x14ac:dyDescent="0.2">
      <c r="A346" s="796"/>
      <c r="B346" s="796"/>
      <c r="C346" s="796"/>
      <c r="D346" s="796"/>
      <c r="E346" s="796"/>
      <c r="F346" s="796"/>
      <c r="G346" s="796"/>
      <c r="H346" s="796"/>
      <c r="I346" s="796"/>
      <c r="J346" s="796"/>
      <c r="K346" s="796"/>
      <c r="L346" s="796"/>
      <c r="M346" s="796"/>
      <c r="N346" s="796"/>
      <c r="O346" s="807"/>
      <c r="P346" s="798" t="s">
        <v>71</v>
      </c>
      <c r="Q346" s="799"/>
      <c r="R346" s="799"/>
      <c r="S346" s="799"/>
      <c r="T346" s="799"/>
      <c r="U346" s="799"/>
      <c r="V346" s="800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hidden="1" customHeight="1" x14ac:dyDescent="0.25">
      <c r="A347" s="795" t="s">
        <v>64</v>
      </c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6"/>
      <c r="P347" s="796"/>
      <c r="Q347" s="796"/>
      <c r="R347" s="796"/>
      <c r="S347" s="796"/>
      <c r="T347" s="796"/>
      <c r="U347" s="796"/>
      <c r="V347" s="796"/>
      <c r="W347" s="796"/>
      <c r="X347" s="796"/>
      <c r="Y347" s="796"/>
      <c r="Z347" s="796"/>
      <c r="AA347" s="777"/>
      <c r="AB347" s="777"/>
      <c r="AC347" s="777"/>
    </row>
    <row r="348" spans="1:68" ht="27" customHeight="1" x14ac:dyDescent="0.25">
      <c r="A348" s="54" t="s">
        <v>563</v>
      </c>
      <c r="B348" s="54" t="s">
        <v>564</v>
      </c>
      <c r="C348" s="31">
        <v>4301031305</v>
      </c>
      <c r="D348" s="785">
        <v>4607091389845</v>
      </c>
      <c r="E348" s="786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8"/>
      <c r="R348" s="788"/>
      <c r="S348" s="788"/>
      <c r="T348" s="789"/>
      <c r="U348" s="34"/>
      <c r="V348" s="34"/>
      <c r="W348" s="35" t="s">
        <v>69</v>
      </c>
      <c r="X348" s="781">
        <v>105</v>
      </c>
      <c r="Y348" s="782">
        <f>IFERROR(IF(X348="",0,CEILING((X348/$H348),1)*$H348),"")</f>
        <v>105</v>
      </c>
      <c r="Z348" s="36">
        <f>IFERROR(IF(Y348=0,"",ROUNDUP(Y348/H348,0)*0.00502),"")</f>
        <v>0.251</v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110.00000000000001</v>
      </c>
      <c r="BN348" s="64">
        <f>IFERROR(Y348*I348/H348,"0")</f>
        <v>110.00000000000001</v>
      </c>
      <c r="BO348" s="64">
        <f>IFERROR(1/J348*(X348/H348),"0")</f>
        <v>0.21367521367521369</v>
      </c>
      <c r="BP348" s="64">
        <f>IFERROR(1/J348*(Y348/H348),"0")</f>
        <v>0.21367521367521369</v>
      </c>
    </row>
    <row r="349" spans="1:68" ht="27" hidden="1" customHeight="1" x14ac:dyDescent="0.25">
      <c r="A349" s="54" t="s">
        <v>566</v>
      </c>
      <c r="B349" s="54" t="s">
        <v>567</v>
      </c>
      <c r="C349" s="31">
        <v>4301031306</v>
      </c>
      <c r="D349" s="785">
        <v>4680115882881</v>
      </c>
      <c r="E349" s="786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8"/>
      <c r="R349" s="788"/>
      <c r="S349" s="788"/>
      <c r="T349" s="789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6"/>
      <c r="B350" s="796"/>
      <c r="C350" s="796"/>
      <c r="D350" s="796"/>
      <c r="E350" s="796"/>
      <c r="F350" s="796"/>
      <c r="G350" s="796"/>
      <c r="H350" s="796"/>
      <c r="I350" s="796"/>
      <c r="J350" s="796"/>
      <c r="K350" s="796"/>
      <c r="L350" s="796"/>
      <c r="M350" s="796"/>
      <c r="N350" s="796"/>
      <c r="O350" s="807"/>
      <c r="P350" s="798" t="s">
        <v>71</v>
      </c>
      <c r="Q350" s="799"/>
      <c r="R350" s="799"/>
      <c r="S350" s="799"/>
      <c r="T350" s="799"/>
      <c r="U350" s="799"/>
      <c r="V350" s="800"/>
      <c r="W350" s="37" t="s">
        <v>72</v>
      </c>
      <c r="X350" s="783">
        <f>IFERROR(X348/H348,"0")+IFERROR(X349/H349,"0")</f>
        <v>50</v>
      </c>
      <c r="Y350" s="783">
        <f>IFERROR(Y348/H348,"0")+IFERROR(Y349/H349,"0")</f>
        <v>50</v>
      </c>
      <c r="Z350" s="783">
        <f>IFERROR(IF(Z348="",0,Z348),"0")+IFERROR(IF(Z349="",0,Z349),"0")</f>
        <v>0.251</v>
      </c>
      <c r="AA350" s="784"/>
      <c r="AB350" s="784"/>
      <c r="AC350" s="784"/>
    </row>
    <row r="351" spans="1:68" x14ac:dyDescent="0.2">
      <c r="A351" s="796"/>
      <c r="B351" s="796"/>
      <c r="C351" s="796"/>
      <c r="D351" s="796"/>
      <c r="E351" s="796"/>
      <c r="F351" s="796"/>
      <c r="G351" s="796"/>
      <c r="H351" s="796"/>
      <c r="I351" s="796"/>
      <c r="J351" s="796"/>
      <c r="K351" s="796"/>
      <c r="L351" s="796"/>
      <c r="M351" s="796"/>
      <c r="N351" s="796"/>
      <c r="O351" s="807"/>
      <c r="P351" s="798" t="s">
        <v>71</v>
      </c>
      <c r="Q351" s="799"/>
      <c r="R351" s="799"/>
      <c r="S351" s="799"/>
      <c r="T351" s="799"/>
      <c r="U351" s="799"/>
      <c r="V351" s="800"/>
      <c r="W351" s="37" t="s">
        <v>69</v>
      </c>
      <c r="X351" s="783">
        <f>IFERROR(SUM(X348:X349),"0")</f>
        <v>105</v>
      </c>
      <c r="Y351" s="783">
        <f>IFERROR(SUM(Y348:Y349),"0")</f>
        <v>105</v>
      </c>
      <c r="Z351" s="37"/>
      <c r="AA351" s="784"/>
      <c r="AB351" s="784"/>
      <c r="AC351" s="784"/>
    </row>
    <row r="352" spans="1:68" ht="14.25" hidden="1" customHeight="1" x14ac:dyDescent="0.25">
      <c r="A352" s="795" t="s">
        <v>73</v>
      </c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6"/>
      <c r="P352" s="796"/>
      <c r="Q352" s="796"/>
      <c r="R352" s="796"/>
      <c r="S352" s="796"/>
      <c r="T352" s="796"/>
      <c r="U352" s="796"/>
      <c r="V352" s="796"/>
      <c r="W352" s="796"/>
      <c r="X352" s="796"/>
      <c r="Y352" s="796"/>
      <c r="Z352" s="796"/>
      <c r="AA352" s="777"/>
      <c r="AB352" s="777"/>
      <c r="AC352" s="777"/>
    </row>
    <row r="353" spans="1:68" ht="37.5" hidden="1" customHeight="1" x14ac:dyDescent="0.25">
      <c r="A353" s="54" t="s">
        <v>568</v>
      </c>
      <c r="B353" s="54" t="s">
        <v>569</v>
      </c>
      <c r="C353" s="31">
        <v>4301051517</v>
      </c>
      <c r="D353" s="785">
        <v>4680115883390</v>
      </c>
      <c r="E353" s="786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8"/>
      <c r="R353" s="788"/>
      <c r="S353" s="788"/>
      <c r="T353" s="789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6"/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807"/>
      <c r="P354" s="798" t="s">
        <v>71</v>
      </c>
      <c r="Q354" s="799"/>
      <c r="R354" s="799"/>
      <c r="S354" s="799"/>
      <c r="T354" s="799"/>
      <c r="U354" s="799"/>
      <c r="V354" s="800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hidden="1" x14ac:dyDescent="0.2">
      <c r="A355" s="796"/>
      <c r="B355" s="796"/>
      <c r="C355" s="796"/>
      <c r="D355" s="796"/>
      <c r="E355" s="796"/>
      <c r="F355" s="796"/>
      <c r="G355" s="796"/>
      <c r="H355" s="796"/>
      <c r="I355" s="796"/>
      <c r="J355" s="796"/>
      <c r="K355" s="796"/>
      <c r="L355" s="796"/>
      <c r="M355" s="796"/>
      <c r="N355" s="796"/>
      <c r="O355" s="807"/>
      <c r="P355" s="798" t="s">
        <v>71</v>
      </c>
      <c r="Q355" s="799"/>
      <c r="R355" s="799"/>
      <c r="S355" s="799"/>
      <c r="T355" s="799"/>
      <c r="U355" s="799"/>
      <c r="V355" s="800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hidden="1" customHeight="1" x14ac:dyDescent="0.25">
      <c r="A356" s="864" t="s">
        <v>571</v>
      </c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6"/>
      <c r="P356" s="796"/>
      <c r="Q356" s="796"/>
      <c r="R356" s="796"/>
      <c r="S356" s="796"/>
      <c r="T356" s="796"/>
      <c r="U356" s="796"/>
      <c r="V356" s="796"/>
      <c r="W356" s="796"/>
      <c r="X356" s="796"/>
      <c r="Y356" s="796"/>
      <c r="Z356" s="796"/>
      <c r="AA356" s="776"/>
      <c r="AB356" s="776"/>
      <c r="AC356" s="776"/>
    </row>
    <row r="357" spans="1:68" ht="14.25" hidden="1" customHeight="1" x14ac:dyDescent="0.25">
      <c r="A357" s="795" t="s">
        <v>118</v>
      </c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6"/>
      <c r="P357" s="796"/>
      <c r="Q357" s="796"/>
      <c r="R357" s="796"/>
      <c r="S357" s="796"/>
      <c r="T357" s="796"/>
      <c r="U357" s="796"/>
      <c r="V357" s="796"/>
      <c r="W357" s="796"/>
      <c r="X357" s="796"/>
      <c r="Y357" s="796"/>
      <c r="Z357" s="796"/>
      <c r="AA357" s="777"/>
      <c r="AB357" s="777"/>
      <c r="AC357" s="777"/>
    </row>
    <row r="358" spans="1:68" ht="27" hidden="1" customHeight="1" x14ac:dyDescent="0.25">
      <c r="A358" s="54" t="s">
        <v>572</v>
      </c>
      <c r="B358" s="54" t="s">
        <v>573</v>
      </c>
      <c r="C358" s="31">
        <v>4301012024</v>
      </c>
      <c r="D358" s="785">
        <v>4680115885615</v>
      </c>
      <c r="E358" s="786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8"/>
      <c r="R358" s="788"/>
      <c r="S358" s="788"/>
      <c r="T358" s="789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hidden="1" customHeight="1" x14ac:dyDescent="0.25">
      <c r="A359" s="54" t="s">
        <v>575</v>
      </c>
      <c r="B359" s="54" t="s">
        <v>576</v>
      </c>
      <c r="C359" s="31">
        <v>4301011911</v>
      </c>
      <c r="D359" s="785">
        <v>4680115885554</v>
      </c>
      <c r="E359" s="786"/>
      <c r="F359" s="780">
        <v>1.35</v>
      </c>
      <c r="G359" s="32">
        <v>8</v>
      </c>
      <c r="H359" s="780">
        <v>10.8</v>
      </c>
      <c r="I359" s="780">
        <v>11.28</v>
      </c>
      <c r="J359" s="32">
        <v>48</v>
      </c>
      <c r="K359" s="32" t="s">
        <v>121</v>
      </c>
      <c r="L359" s="32"/>
      <c r="M359" s="33" t="s">
        <v>151</v>
      </c>
      <c r="N359" s="33"/>
      <c r="O359" s="32">
        <v>55</v>
      </c>
      <c r="P359" s="10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8"/>
      <c r="R359" s="788"/>
      <c r="S359" s="788"/>
      <c r="T359" s="789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578</v>
      </c>
      <c r="C360" s="31">
        <v>4301012016</v>
      </c>
      <c r="D360" s="785">
        <v>4680115885554</v>
      </c>
      <c r="E360" s="786"/>
      <c r="F360" s="780">
        <v>1.35</v>
      </c>
      <c r="G360" s="32">
        <v>8</v>
      </c>
      <c r="H360" s="780">
        <v>10.8</v>
      </c>
      <c r="I360" s="780">
        <v>11.28</v>
      </c>
      <c r="J360" s="32">
        <v>56</v>
      </c>
      <c r="K360" s="32" t="s">
        <v>121</v>
      </c>
      <c r="L360" s="32" t="s">
        <v>579</v>
      </c>
      <c r="M360" s="33" t="s">
        <v>77</v>
      </c>
      <c r="N360" s="33"/>
      <c r="O360" s="32">
        <v>55</v>
      </c>
      <c r="P360" s="12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1">
        <v>0</v>
      </c>
      <c r="Y360" s="782">
        <f t="shared" si="71"/>
        <v>0</v>
      </c>
      <c r="Z360" s="36" t="str">
        <f>IFERROR(IF(Y360=0,"",ROUNDUP(Y360/H360,0)*0.02175),"")</f>
        <v/>
      </c>
      <c r="AA360" s="56"/>
      <c r="AB360" s="57"/>
      <c r="AC360" s="429" t="s">
        <v>580</v>
      </c>
      <c r="AG360" s="64"/>
      <c r="AJ360" s="68" t="s">
        <v>581</v>
      </c>
      <c r="AK360" s="68">
        <v>86.4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37.5" hidden="1" customHeight="1" x14ac:dyDescent="0.25">
      <c r="A361" s="54" t="s">
        <v>582</v>
      </c>
      <c r="B361" s="54" t="s">
        <v>583</v>
      </c>
      <c r="C361" s="31">
        <v>4301011858</v>
      </c>
      <c r="D361" s="785">
        <v>4680115885646</v>
      </c>
      <c r="E361" s="786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122</v>
      </c>
      <c r="N361" s="33"/>
      <c r="O361" s="32">
        <v>55</v>
      </c>
      <c r="P361" s="10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585</v>
      </c>
      <c r="B362" s="54" t="s">
        <v>586</v>
      </c>
      <c r="C362" s="31">
        <v>4301011857</v>
      </c>
      <c r="D362" s="785">
        <v>4680115885622</v>
      </c>
      <c r="E362" s="786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1">
        <v>0</v>
      </c>
      <c r="Y362" s="782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587</v>
      </c>
      <c r="B363" s="54" t="s">
        <v>588</v>
      </c>
      <c r="C363" s="31">
        <v>4301011573</v>
      </c>
      <c r="D363" s="785">
        <v>4680115881938</v>
      </c>
      <c r="E363" s="786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122</v>
      </c>
      <c r="N363" s="33"/>
      <c r="O363" s="32">
        <v>90</v>
      </c>
      <c r="P363" s="8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590</v>
      </c>
      <c r="B364" s="54" t="s">
        <v>591</v>
      </c>
      <c r="C364" s="31">
        <v>4301010944</v>
      </c>
      <c r="D364" s="785">
        <v>4607091387346</v>
      </c>
      <c r="E364" s="786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8"/>
      <c r="R364" s="788"/>
      <c r="S364" s="788"/>
      <c r="T364" s="789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hidden="1" customHeight="1" x14ac:dyDescent="0.25">
      <c r="A365" s="54" t="s">
        <v>593</v>
      </c>
      <c r="B365" s="54" t="s">
        <v>594</v>
      </c>
      <c r="C365" s="31">
        <v>4301011323</v>
      </c>
      <c r="D365" s="785">
        <v>4607091386011</v>
      </c>
      <c r="E365" s="786"/>
      <c r="F365" s="780">
        <v>0.5</v>
      </c>
      <c r="G365" s="32">
        <v>10</v>
      </c>
      <c r="H365" s="780">
        <v>5</v>
      </c>
      <c r="I365" s="780">
        <v>5.21</v>
      </c>
      <c r="J365" s="32">
        <v>132</v>
      </c>
      <c r="K365" s="32" t="s">
        <v>76</v>
      </c>
      <c r="L365" s="32"/>
      <c r="M365" s="33" t="s">
        <v>77</v>
      </c>
      <c r="N365" s="33"/>
      <c r="O365" s="32">
        <v>55</v>
      </c>
      <c r="P365" s="11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8"/>
      <c r="R365" s="788"/>
      <c r="S365" s="788"/>
      <c r="T365" s="789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595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hidden="1" customHeight="1" x14ac:dyDescent="0.25">
      <c r="A366" s="54" t="s">
        <v>596</v>
      </c>
      <c r="B366" s="54" t="s">
        <v>597</v>
      </c>
      <c r="C366" s="31">
        <v>4301011859</v>
      </c>
      <c r="D366" s="785">
        <v>4680115885608</v>
      </c>
      <c r="E366" s="786"/>
      <c r="F366" s="780">
        <v>0.4</v>
      </c>
      <c r="G366" s="32">
        <v>10</v>
      </c>
      <c r="H366" s="780">
        <v>4</v>
      </c>
      <c r="I366" s="780">
        <v>4.21</v>
      </c>
      <c r="J366" s="32">
        <v>132</v>
      </c>
      <c r="K366" s="32" t="s">
        <v>76</v>
      </c>
      <c r="L366" s="32"/>
      <c r="M366" s="33" t="s">
        <v>122</v>
      </c>
      <c r="N366" s="33"/>
      <c r="O366" s="32">
        <v>55</v>
      </c>
      <c r="P366" s="8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8"/>
      <c r="R366" s="788"/>
      <c r="S366" s="788"/>
      <c r="T366" s="789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580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hidden="1" x14ac:dyDescent="0.2">
      <c r="A367" s="806"/>
      <c r="B367" s="796"/>
      <c r="C367" s="796"/>
      <c r="D367" s="796"/>
      <c r="E367" s="796"/>
      <c r="F367" s="796"/>
      <c r="G367" s="796"/>
      <c r="H367" s="796"/>
      <c r="I367" s="796"/>
      <c r="J367" s="796"/>
      <c r="K367" s="796"/>
      <c r="L367" s="796"/>
      <c r="M367" s="796"/>
      <c r="N367" s="796"/>
      <c r="O367" s="807"/>
      <c r="P367" s="798" t="s">
        <v>71</v>
      </c>
      <c r="Q367" s="799"/>
      <c r="R367" s="799"/>
      <c r="S367" s="799"/>
      <c r="T367" s="799"/>
      <c r="U367" s="799"/>
      <c r="V367" s="800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0</v>
      </c>
      <c r="Y367" s="783">
        <f>IFERROR(Y358/H358,"0")+IFERROR(Y359/H359,"0")+IFERROR(Y360/H360,"0")+IFERROR(Y361/H361,"0")+IFERROR(Y362/H362,"0")+IFERROR(Y363/H363,"0")+IFERROR(Y364/H364,"0")+IFERROR(Y365/H365,"0")+IFERROR(Y366/H366,"0")</f>
        <v>0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4"/>
      <c r="AB367" s="784"/>
      <c r="AC367" s="784"/>
    </row>
    <row r="368" spans="1:68" hidden="1" x14ac:dyDescent="0.2">
      <c r="A368" s="796"/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807"/>
      <c r="P368" s="798" t="s">
        <v>71</v>
      </c>
      <c r="Q368" s="799"/>
      <c r="R368" s="799"/>
      <c r="S368" s="799"/>
      <c r="T368" s="799"/>
      <c r="U368" s="799"/>
      <c r="V368" s="800"/>
      <c r="W368" s="37" t="s">
        <v>69</v>
      </c>
      <c r="X368" s="783">
        <f>IFERROR(SUM(X358:X366),"0")</f>
        <v>0</v>
      </c>
      <c r="Y368" s="783">
        <f>IFERROR(SUM(Y358:Y366),"0")</f>
        <v>0</v>
      </c>
      <c r="Z368" s="37"/>
      <c r="AA368" s="784"/>
      <c r="AB368" s="784"/>
      <c r="AC368" s="784"/>
    </row>
    <row r="369" spans="1:68" ht="14.25" hidden="1" customHeight="1" x14ac:dyDescent="0.25">
      <c r="A369" s="795" t="s">
        <v>64</v>
      </c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6"/>
      <c r="P369" s="796"/>
      <c r="Q369" s="796"/>
      <c r="R369" s="796"/>
      <c r="S369" s="796"/>
      <c r="T369" s="796"/>
      <c r="U369" s="796"/>
      <c r="V369" s="796"/>
      <c r="W369" s="796"/>
      <c r="X369" s="796"/>
      <c r="Y369" s="796"/>
      <c r="Z369" s="796"/>
      <c r="AA369" s="777"/>
      <c r="AB369" s="777"/>
      <c r="AC369" s="777"/>
    </row>
    <row r="370" spans="1:68" ht="27" hidden="1" customHeight="1" x14ac:dyDescent="0.25">
      <c r="A370" s="54" t="s">
        <v>598</v>
      </c>
      <c r="B370" s="54" t="s">
        <v>599</v>
      </c>
      <c r="C370" s="31">
        <v>4301030878</v>
      </c>
      <c r="D370" s="785">
        <v>4607091387193</v>
      </c>
      <c r="E370" s="786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8"/>
      <c r="R370" s="788"/>
      <c r="S370" s="788"/>
      <c r="T370" s="789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601</v>
      </c>
      <c r="B371" s="54" t="s">
        <v>602</v>
      </c>
      <c r="C371" s="31">
        <v>4301031153</v>
      </c>
      <c r="D371" s="785">
        <v>4607091387230</v>
      </c>
      <c r="E371" s="786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604</v>
      </c>
      <c r="B372" s="54" t="s">
        <v>605</v>
      </c>
      <c r="C372" s="31">
        <v>4301031154</v>
      </c>
      <c r="D372" s="785">
        <v>4607091387292</v>
      </c>
      <c r="E372" s="786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607</v>
      </c>
      <c r="B373" s="54" t="s">
        <v>608</v>
      </c>
      <c r="C373" s="31">
        <v>4301031152</v>
      </c>
      <c r="D373" s="785">
        <v>4607091387285</v>
      </c>
      <c r="E373" s="786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6"/>
      <c r="B374" s="796"/>
      <c r="C374" s="796"/>
      <c r="D374" s="796"/>
      <c r="E374" s="796"/>
      <c r="F374" s="796"/>
      <c r="G374" s="796"/>
      <c r="H374" s="796"/>
      <c r="I374" s="796"/>
      <c r="J374" s="796"/>
      <c r="K374" s="796"/>
      <c r="L374" s="796"/>
      <c r="M374" s="796"/>
      <c r="N374" s="796"/>
      <c r="O374" s="807"/>
      <c r="P374" s="798" t="s">
        <v>71</v>
      </c>
      <c r="Q374" s="799"/>
      <c r="R374" s="799"/>
      <c r="S374" s="799"/>
      <c r="T374" s="799"/>
      <c r="U374" s="799"/>
      <c r="V374" s="800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hidden="1" x14ac:dyDescent="0.2">
      <c r="A375" s="796"/>
      <c r="B375" s="796"/>
      <c r="C375" s="796"/>
      <c r="D375" s="796"/>
      <c r="E375" s="796"/>
      <c r="F375" s="796"/>
      <c r="G375" s="796"/>
      <c r="H375" s="796"/>
      <c r="I375" s="796"/>
      <c r="J375" s="796"/>
      <c r="K375" s="796"/>
      <c r="L375" s="796"/>
      <c r="M375" s="796"/>
      <c r="N375" s="796"/>
      <c r="O375" s="807"/>
      <c r="P375" s="798" t="s">
        <v>71</v>
      </c>
      <c r="Q375" s="799"/>
      <c r="R375" s="799"/>
      <c r="S375" s="799"/>
      <c r="T375" s="799"/>
      <c r="U375" s="799"/>
      <c r="V375" s="800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hidden="1" customHeight="1" x14ac:dyDescent="0.25">
      <c r="A376" s="795" t="s">
        <v>73</v>
      </c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6"/>
      <c r="P376" s="796"/>
      <c r="Q376" s="796"/>
      <c r="R376" s="796"/>
      <c r="S376" s="796"/>
      <c r="T376" s="796"/>
      <c r="U376" s="796"/>
      <c r="V376" s="796"/>
      <c r="W376" s="796"/>
      <c r="X376" s="796"/>
      <c r="Y376" s="796"/>
      <c r="Z376" s="796"/>
      <c r="AA376" s="777"/>
      <c r="AB376" s="777"/>
      <c r="AC376" s="777"/>
    </row>
    <row r="377" spans="1:68" ht="48" hidden="1" customHeight="1" x14ac:dyDescent="0.25">
      <c r="A377" s="54" t="s">
        <v>609</v>
      </c>
      <c r="B377" s="54" t="s">
        <v>610</v>
      </c>
      <c r="C377" s="31">
        <v>4301051100</v>
      </c>
      <c r="D377" s="785">
        <v>4607091387766</v>
      </c>
      <c r="E377" s="786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77</v>
      </c>
      <c r="N377" s="33"/>
      <c r="O377" s="32">
        <v>40</v>
      </c>
      <c r="P377" s="10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8"/>
      <c r="R377" s="788"/>
      <c r="S377" s="788"/>
      <c r="T377" s="789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hidden="1" customHeight="1" x14ac:dyDescent="0.25">
      <c r="A378" s="54" t="s">
        <v>612</v>
      </c>
      <c r="B378" s="54" t="s">
        <v>613</v>
      </c>
      <c r="C378" s="31">
        <v>4301051116</v>
      </c>
      <c r="D378" s="785">
        <v>4607091387957</v>
      </c>
      <c r="E378" s="786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8"/>
      <c r="R378" s="788"/>
      <c r="S378" s="788"/>
      <c r="T378" s="789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615</v>
      </c>
      <c r="B379" s="54" t="s">
        <v>616</v>
      </c>
      <c r="C379" s="31">
        <v>4301051115</v>
      </c>
      <c r="D379" s="785">
        <v>4607091387964</v>
      </c>
      <c r="E379" s="786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hidden="1" customHeight="1" x14ac:dyDescent="0.25">
      <c r="A380" s="54" t="s">
        <v>618</v>
      </c>
      <c r="B380" s="54" t="s">
        <v>619</v>
      </c>
      <c r="C380" s="31">
        <v>4301051705</v>
      </c>
      <c r="D380" s="785">
        <v>4680115884588</v>
      </c>
      <c r="E380" s="786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hidden="1" customHeight="1" x14ac:dyDescent="0.25">
      <c r="A381" s="54" t="s">
        <v>621</v>
      </c>
      <c r="B381" s="54" t="s">
        <v>622</v>
      </c>
      <c r="C381" s="31">
        <v>4301051130</v>
      </c>
      <c r="D381" s="785">
        <v>4607091387537</v>
      </c>
      <c r="E381" s="786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hidden="1" customHeight="1" x14ac:dyDescent="0.25">
      <c r="A382" s="54" t="s">
        <v>624</v>
      </c>
      <c r="B382" s="54" t="s">
        <v>625</v>
      </c>
      <c r="C382" s="31">
        <v>4301051132</v>
      </c>
      <c r="D382" s="785">
        <v>4607091387513</v>
      </c>
      <c r="E382" s="786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hidden="1" x14ac:dyDescent="0.2">
      <c r="A383" s="806"/>
      <c r="B383" s="796"/>
      <c r="C383" s="796"/>
      <c r="D383" s="796"/>
      <c r="E383" s="796"/>
      <c r="F383" s="796"/>
      <c r="G383" s="796"/>
      <c r="H383" s="796"/>
      <c r="I383" s="796"/>
      <c r="J383" s="796"/>
      <c r="K383" s="796"/>
      <c r="L383" s="796"/>
      <c r="M383" s="796"/>
      <c r="N383" s="796"/>
      <c r="O383" s="807"/>
      <c r="P383" s="798" t="s">
        <v>71</v>
      </c>
      <c r="Q383" s="799"/>
      <c r="R383" s="799"/>
      <c r="S383" s="799"/>
      <c r="T383" s="799"/>
      <c r="U383" s="799"/>
      <c r="V383" s="800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hidden="1" x14ac:dyDescent="0.2">
      <c r="A384" s="796"/>
      <c r="B384" s="796"/>
      <c r="C384" s="796"/>
      <c r="D384" s="796"/>
      <c r="E384" s="796"/>
      <c r="F384" s="796"/>
      <c r="G384" s="796"/>
      <c r="H384" s="796"/>
      <c r="I384" s="796"/>
      <c r="J384" s="796"/>
      <c r="K384" s="796"/>
      <c r="L384" s="796"/>
      <c r="M384" s="796"/>
      <c r="N384" s="796"/>
      <c r="O384" s="807"/>
      <c r="P384" s="798" t="s">
        <v>71</v>
      </c>
      <c r="Q384" s="799"/>
      <c r="R384" s="799"/>
      <c r="S384" s="799"/>
      <c r="T384" s="799"/>
      <c r="U384" s="799"/>
      <c r="V384" s="800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hidden="1" customHeight="1" x14ac:dyDescent="0.25">
      <c r="A385" s="795" t="s">
        <v>215</v>
      </c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6"/>
      <c r="P385" s="796"/>
      <c r="Q385" s="796"/>
      <c r="R385" s="796"/>
      <c r="S385" s="796"/>
      <c r="T385" s="796"/>
      <c r="U385" s="796"/>
      <c r="V385" s="796"/>
      <c r="W385" s="796"/>
      <c r="X385" s="796"/>
      <c r="Y385" s="796"/>
      <c r="Z385" s="796"/>
      <c r="AA385" s="777"/>
      <c r="AB385" s="777"/>
      <c r="AC385" s="777"/>
    </row>
    <row r="386" spans="1:68" ht="37.5" hidden="1" customHeight="1" x14ac:dyDescent="0.25">
      <c r="A386" s="54" t="s">
        <v>627</v>
      </c>
      <c r="B386" s="54" t="s">
        <v>628</v>
      </c>
      <c r="C386" s="31">
        <v>4301060379</v>
      </c>
      <c r="D386" s="785">
        <v>4607091380880</v>
      </c>
      <c r="E386" s="786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8"/>
      <c r="R386" s="788"/>
      <c r="S386" s="788"/>
      <c r="T386" s="789"/>
      <c r="U386" s="34"/>
      <c r="V386" s="34"/>
      <c r="W386" s="35" t="s">
        <v>69</v>
      </c>
      <c r="X386" s="781">
        <v>0</v>
      </c>
      <c r="Y386" s="7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630</v>
      </c>
      <c r="B387" s="54" t="s">
        <v>631</v>
      </c>
      <c r="C387" s="31">
        <v>4301060308</v>
      </c>
      <c r="D387" s="785">
        <v>4607091384482</v>
      </c>
      <c r="E387" s="786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2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1">
        <v>50</v>
      </c>
      <c r="Y387" s="782">
        <f>IFERROR(IF(X387="",0,CEILING((X387/$H387),1)*$H387),"")</f>
        <v>54.6</v>
      </c>
      <c r="Z387" s="36">
        <f>IFERROR(IF(Y387=0,"",ROUNDUP(Y387/H387,0)*0.02175),"")</f>
        <v>0.15225</v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53.61538461538462</v>
      </c>
      <c r="BN387" s="64">
        <f>IFERROR(Y387*I387/H387,"0")</f>
        <v>58.548000000000009</v>
      </c>
      <c r="BO387" s="64">
        <f>IFERROR(1/J387*(X387/H387),"0")</f>
        <v>0.11446886446886446</v>
      </c>
      <c r="BP387" s="64">
        <f>IFERROR(1/J387*(Y387/H387),"0")</f>
        <v>0.125</v>
      </c>
    </row>
    <row r="388" spans="1:68" ht="16.5" customHeight="1" x14ac:dyDescent="0.25">
      <c r="A388" s="54" t="s">
        <v>633</v>
      </c>
      <c r="B388" s="54" t="s">
        <v>634</v>
      </c>
      <c r="C388" s="31">
        <v>4301060325</v>
      </c>
      <c r="D388" s="785">
        <v>4607091380897</v>
      </c>
      <c r="E388" s="786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8"/>
      <c r="R388" s="788"/>
      <c r="S388" s="788"/>
      <c r="T388" s="789"/>
      <c r="U388" s="34"/>
      <c r="V388" s="34"/>
      <c r="W388" s="35" t="s">
        <v>69</v>
      </c>
      <c r="X388" s="781">
        <v>20</v>
      </c>
      <c r="Y388" s="782">
        <f>IFERROR(IF(X388="",0,CEILING((X388/$H388),1)*$H388),"")</f>
        <v>25.200000000000003</v>
      </c>
      <c r="Z388" s="36">
        <f>IFERROR(IF(Y388=0,"",ROUNDUP(Y388/H388,0)*0.02175),"")</f>
        <v>6.5250000000000002E-2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21.342857142857142</v>
      </c>
      <c r="BN388" s="64">
        <f>IFERROR(Y388*I388/H388,"0")</f>
        <v>26.892000000000003</v>
      </c>
      <c r="BO388" s="64">
        <f>IFERROR(1/J388*(X388/H388),"0")</f>
        <v>4.2517006802721087E-2</v>
      </c>
      <c r="BP388" s="64">
        <f>IFERROR(1/J388*(Y388/H388),"0")</f>
        <v>5.3571428571428568E-2</v>
      </c>
    </row>
    <row r="389" spans="1:68" x14ac:dyDescent="0.2">
      <c r="A389" s="806"/>
      <c r="B389" s="796"/>
      <c r="C389" s="796"/>
      <c r="D389" s="796"/>
      <c r="E389" s="796"/>
      <c r="F389" s="796"/>
      <c r="G389" s="796"/>
      <c r="H389" s="796"/>
      <c r="I389" s="796"/>
      <c r="J389" s="796"/>
      <c r="K389" s="796"/>
      <c r="L389" s="796"/>
      <c r="M389" s="796"/>
      <c r="N389" s="796"/>
      <c r="O389" s="807"/>
      <c r="P389" s="798" t="s">
        <v>71</v>
      </c>
      <c r="Q389" s="799"/>
      <c r="R389" s="799"/>
      <c r="S389" s="799"/>
      <c r="T389" s="799"/>
      <c r="U389" s="799"/>
      <c r="V389" s="800"/>
      <c r="W389" s="37" t="s">
        <v>72</v>
      </c>
      <c r="X389" s="783">
        <f>IFERROR(X386/H386,"0")+IFERROR(X387/H387,"0")+IFERROR(X388/H388,"0")</f>
        <v>8.791208791208792</v>
      </c>
      <c r="Y389" s="783">
        <f>IFERROR(Y386/H386,"0")+IFERROR(Y387/H387,"0")+IFERROR(Y388/H388,"0")</f>
        <v>10</v>
      </c>
      <c r="Z389" s="783">
        <f>IFERROR(IF(Z386="",0,Z386),"0")+IFERROR(IF(Z387="",0,Z387),"0")+IFERROR(IF(Z388="",0,Z388),"0")</f>
        <v>0.2175</v>
      </c>
      <c r="AA389" s="784"/>
      <c r="AB389" s="784"/>
      <c r="AC389" s="784"/>
    </row>
    <row r="390" spans="1:68" x14ac:dyDescent="0.2">
      <c r="A390" s="796"/>
      <c r="B390" s="796"/>
      <c r="C390" s="796"/>
      <c r="D390" s="796"/>
      <c r="E390" s="796"/>
      <c r="F390" s="796"/>
      <c r="G390" s="796"/>
      <c r="H390" s="796"/>
      <c r="I390" s="796"/>
      <c r="J390" s="796"/>
      <c r="K390" s="796"/>
      <c r="L390" s="796"/>
      <c r="M390" s="796"/>
      <c r="N390" s="796"/>
      <c r="O390" s="807"/>
      <c r="P390" s="798" t="s">
        <v>71</v>
      </c>
      <c r="Q390" s="799"/>
      <c r="R390" s="799"/>
      <c r="S390" s="799"/>
      <c r="T390" s="799"/>
      <c r="U390" s="799"/>
      <c r="V390" s="800"/>
      <c r="W390" s="37" t="s">
        <v>69</v>
      </c>
      <c r="X390" s="783">
        <f>IFERROR(SUM(X386:X388),"0")</f>
        <v>70</v>
      </c>
      <c r="Y390" s="783">
        <f>IFERROR(SUM(Y386:Y388),"0")</f>
        <v>79.800000000000011</v>
      </c>
      <c r="Z390" s="37"/>
      <c r="AA390" s="784"/>
      <c r="AB390" s="784"/>
      <c r="AC390" s="784"/>
    </row>
    <row r="391" spans="1:68" ht="14.25" hidden="1" customHeight="1" x14ac:dyDescent="0.25">
      <c r="A391" s="795" t="s">
        <v>107</v>
      </c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6"/>
      <c r="P391" s="796"/>
      <c r="Q391" s="796"/>
      <c r="R391" s="796"/>
      <c r="S391" s="796"/>
      <c r="T391" s="796"/>
      <c r="U391" s="796"/>
      <c r="V391" s="796"/>
      <c r="W391" s="796"/>
      <c r="X391" s="796"/>
      <c r="Y391" s="796"/>
      <c r="Z391" s="796"/>
      <c r="AA391" s="777"/>
      <c r="AB391" s="777"/>
      <c r="AC391" s="777"/>
    </row>
    <row r="392" spans="1:68" ht="16.5" hidden="1" customHeight="1" x14ac:dyDescent="0.25">
      <c r="A392" s="54" t="s">
        <v>636</v>
      </c>
      <c r="B392" s="54" t="s">
        <v>637</v>
      </c>
      <c r="C392" s="31">
        <v>4301030232</v>
      </c>
      <c r="D392" s="785">
        <v>4607091388374</v>
      </c>
      <c r="E392" s="786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22" t="s">
        <v>638</v>
      </c>
      <c r="Q392" s="788"/>
      <c r="R392" s="788"/>
      <c r="S392" s="788"/>
      <c r="T392" s="789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640</v>
      </c>
      <c r="B393" s="54" t="s">
        <v>641</v>
      </c>
      <c r="C393" s="31">
        <v>4301030235</v>
      </c>
      <c r="D393" s="785">
        <v>4607091388381</v>
      </c>
      <c r="E393" s="786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144" t="s">
        <v>642</v>
      </c>
      <c r="Q393" s="788"/>
      <c r="R393" s="788"/>
      <c r="S393" s="788"/>
      <c r="T393" s="789"/>
      <c r="U393" s="34"/>
      <c r="V393" s="34"/>
      <c r="W393" s="35" t="s">
        <v>69</v>
      </c>
      <c r="X393" s="781">
        <v>0</v>
      </c>
      <c r="Y393" s="782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643</v>
      </c>
      <c r="B394" s="54" t="s">
        <v>644</v>
      </c>
      <c r="C394" s="31">
        <v>4301032015</v>
      </c>
      <c r="D394" s="785">
        <v>4607091383102</v>
      </c>
      <c r="E394" s="786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9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8"/>
      <c r="R394" s="788"/>
      <c r="S394" s="788"/>
      <c r="T394" s="789"/>
      <c r="U394" s="34"/>
      <c r="V394" s="34"/>
      <c r="W394" s="35" t="s">
        <v>69</v>
      </c>
      <c r="X394" s="781">
        <v>0</v>
      </c>
      <c r="Y394" s="782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4301030233</v>
      </c>
      <c r="D395" s="785">
        <v>4607091388404</v>
      </c>
      <c r="E395" s="786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8"/>
      <c r="R395" s="788"/>
      <c r="S395" s="788"/>
      <c r="T395" s="789"/>
      <c r="U395" s="34"/>
      <c r="V395" s="34"/>
      <c r="W395" s="35" t="s">
        <v>69</v>
      </c>
      <c r="X395" s="781">
        <v>0</v>
      </c>
      <c r="Y395" s="782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806"/>
      <c r="B396" s="796"/>
      <c r="C396" s="796"/>
      <c r="D396" s="796"/>
      <c r="E396" s="796"/>
      <c r="F396" s="796"/>
      <c r="G396" s="796"/>
      <c r="H396" s="796"/>
      <c r="I396" s="796"/>
      <c r="J396" s="796"/>
      <c r="K396" s="796"/>
      <c r="L396" s="796"/>
      <c r="M396" s="796"/>
      <c r="N396" s="796"/>
      <c r="O396" s="807"/>
      <c r="P396" s="798" t="s">
        <v>71</v>
      </c>
      <c r="Q396" s="799"/>
      <c r="R396" s="799"/>
      <c r="S396" s="799"/>
      <c r="T396" s="799"/>
      <c r="U396" s="799"/>
      <c r="V396" s="800"/>
      <c r="W396" s="37" t="s">
        <v>72</v>
      </c>
      <c r="X396" s="783">
        <f>IFERROR(X392/H392,"0")+IFERROR(X393/H393,"0")+IFERROR(X394/H394,"0")+IFERROR(X395/H395,"0")</f>
        <v>0</v>
      </c>
      <c r="Y396" s="783">
        <f>IFERROR(Y392/H392,"0")+IFERROR(Y393/H393,"0")+IFERROR(Y394/H394,"0")+IFERROR(Y395/H395,"0")</f>
        <v>0</v>
      </c>
      <c r="Z396" s="783">
        <f>IFERROR(IF(Z392="",0,Z392),"0")+IFERROR(IF(Z393="",0,Z393),"0")+IFERROR(IF(Z394="",0,Z394),"0")+IFERROR(IF(Z395="",0,Z395),"0")</f>
        <v>0</v>
      </c>
      <c r="AA396" s="784"/>
      <c r="AB396" s="784"/>
      <c r="AC396" s="784"/>
    </row>
    <row r="397" spans="1:68" hidden="1" x14ac:dyDescent="0.2">
      <c r="A397" s="796"/>
      <c r="B397" s="796"/>
      <c r="C397" s="796"/>
      <c r="D397" s="796"/>
      <c r="E397" s="796"/>
      <c r="F397" s="796"/>
      <c r="G397" s="796"/>
      <c r="H397" s="796"/>
      <c r="I397" s="796"/>
      <c r="J397" s="796"/>
      <c r="K397" s="796"/>
      <c r="L397" s="796"/>
      <c r="M397" s="796"/>
      <c r="N397" s="796"/>
      <c r="O397" s="807"/>
      <c r="P397" s="798" t="s">
        <v>71</v>
      </c>
      <c r="Q397" s="799"/>
      <c r="R397" s="799"/>
      <c r="S397" s="799"/>
      <c r="T397" s="799"/>
      <c r="U397" s="799"/>
      <c r="V397" s="800"/>
      <c r="W397" s="37" t="s">
        <v>69</v>
      </c>
      <c r="X397" s="783">
        <f>IFERROR(SUM(X392:X395),"0")</f>
        <v>0</v>
      </c>
      <c r="Y397" s="783">
        <f>IFERROR(SUM(Y392:Y395),"0")</f>
        <v>0</v>
      </c>
      <c r="Z397" s="37"/>
      <c r="AA397" s="784"/>
      <c r="AB397" s="784"/>
      <c r="AC397" s="784"/>
    </row>
    <row r="398" spans="1:68" ht="14.25" hidden="1" customHeight="1" x14ac:dyDescent="0.25">
      <c r="A398" s="795" t="s">
        <v>648</v>
      </c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6"/>
      <c r="P398" s="796"/>
      <c r="Q398" s="796"/>
      <c r="R398" s="796"/>
      <c r="S398" s="796"/>
      <c r="T398" s="796"/>
      <c r="U398" s="796"/>
      <c r="V398" s="796"/>
      <c r="W398" s="796"/>
      <c r="X398" s="796"/>
      <c r="Y398" s="796"/>
      <c r="Z398" s="796"/>
      <c r="AA398" s="777"/>
      <c r="AB398" s="777"/>
      <c r="AC398" s="777"/>
    </row>
    <row r="399" spans="1:68" ht="16.5" hidden="1" customHeight="1" x14ac:dyDescent="0.25">
      <c r="A399" s="54" t="s">
        <v>649</v>
      </c>
      <c r="B399" s="54" t="s">
        <v>650</v>
      </c>
      <c r="C399" s="31">
        <v>4301180007</v>
      </c>
      <c r="D399" s="785">
        <v>4680115881808</v>
      </c>
      <c r="E399" s="786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184</v>
      </c>
      <c r="L399" s="32"/>
      <c r="M399" s="33" t="s">
        <v>651</v>
      </c>
      <c r="N399" s="33"/>
      <c r="O399" s="32">
        <v>730</v>
      </c>
      <c r="P399" s="11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8"/>
      <c r="R399" s="788"/>
      <c r="S399" s="788"/>
      <c r="T399" s="789"/>
      <c r="U399" s="34"/>
      <c r="V399" s="34"/>
      <c r="W399" s="35" t="s">
        <v>69</v>
      </c>
      <c r="X399" s="781">
        <v>0</v>
      </c>
      <c r="Y399" s="782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653</v>
      </c>
      <c r="B400" s="54" t="s">
        <v>654</v>
      </c>
      <c r="C400" s="31">
        <v>4301180006</v>
      </c>
      <c r="D400" s="785">
        <v>4680115881822</v>
      </c>
      <c r="E400" s="786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184</v>
      </c>
      <c r="L400" s="32"/>
      <c r="M400" s="33" t="s">
        <v>651</v>
      </c>
      <c r="N400" s="33"/>
      <c r="O400" s="32">
        <v>730</v>
      </c>
      <c r="P400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8"/>
      <c r="R400" s="788"/>
      <c r="S400" s="788"/>
      <c r="T400" s="789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655</v>
      </c>
      <c r="B401" s="54" t="s">
        <v>656</v>
      </c>
      <c r="C401" s="31">
        <v>4301180001</v>
      </c>
      <c r="D401" s="785">
        <v>4680115880016</v>
      </c>
      <c r="E401" s="786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184</v>
      </c>
      <c r="L401" s="32"/>
      <c r="M401" s="33" t="s">
        <v>651</v>
      </c>
      <c r="N401" s="33"/>
      <c r="O401" s="32">
        <v>730</v>
      </c>
      <c r="P401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8"/>
      <c r="R401" s="788"/>
      <c r="S401" s="788"/>
      <c r="T401" s="789"/>
      <c r="U401" s="34"/>
      <c r="V401" s="34"/>
      <c r="W401" s="35" t="s">
        <v>69</v>
      </c>
      <c r="X401" s="781">
        <v>0</v>
      </c>
      <c r="Y401" s="782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806"/>
      <c r="B402" s="796"/>
      <c r="C402" s="796"/>
      <c r="D402" s="796"/>
      <c r="E402" s="796"/>
      <c r="F402" s="796"/>
      <c r="G402" s="796"/>
      <c r="H402" s="796"/>
      <c r="I402" s="796"/>
      <c r="J402" s="796"/>
      <c r="K402" s="796"/>
      <c r="L402" s="796"/>
      <c r="M402" s="796"/>
      <c r="N402" s="796"/>
      <c r="O402" s="807"/>
      <c r="P402" s="798" t="s">
        <v>71</v>
      </c>
      <c r="Q402" s="799"/>
      <c r="R402" s="799"/>
      <c r="S402" s="799"/>
      <c r="T402" s="799"/>
      <c r="U402" s="799"/>
      <c r="V402" s="800"/>
      <c r="W402" s="37" t="s">
        <v>72</v>
      </c>
      <c r="X402" s="783">
        <f>IFERROR(X399/H399,"0")+IFERROR(X400/H400,"0")+IFERROR(X401/H401,"0")</f>
        <v>0</v>
      </c>
      <c r="Y402" s="783">
        <f>IFERROR(Y399/H399,"0")+IFERROR(Y400/H400,"0")+IFERROR(Y401/H401,"0")</f>
        <v>0</v>
      </c>
      <c r="Z402" s="783">
        <f>IFERROR(IF(Z399="",0,Z399),"0")+IFERROR(IF(Z400="",0,Z400),"0")+IFERROR(IF(Z401="",0,Z401),"0")</f>
        <v>0</v>
      </c>
      <c r="AA402" s="784"/>
      <c r="AB402" s="784"/>
      <c r="AC402" s="784"/>
    </row>
    <row r="403" spans="1:68" hidden="1" x14ac:dyDescent="0.2">
      <c r="A403" s="796"/>
      <c r="B403" s="796"/>
      <c r="C403" s="796"/>
      <c r="D403" s="796"/>
      <c r="E403" s="796"/>
      <c r="F403" s="796"/>
      <c r="G403" s="796"/>
      <c r="H403" s="796"/>
      <c r="I403" s="796"/>
      <c r="J403" s="796"/>
      <c r="K403" s="796"/>
      <c r="L403" s="796"/>
      <c r="M403" s="796"/>
      <c r="N403" s="796"/>
      <c r="O403" s="807"/>
      <c r="P403" s="798" t="s">
        <v>71</v>
      </c>
      <c r="Q403" s="799"/>
      <c r="R403" s="799"/>
      <c r="S403" s="799"/>
      <c r="T403" s="799"/>
      <c r="U403" s="799"/>
      <c r="V403" s="800"/>
      <c r="W403" s="37" t="s">
        <v>69</v>
      </c>
      <c r="X403" s="783">
        <f>IFERROR(SUM(X399:X401),"0")</f>
        <v>0</v>
      </c>
      <c r="Y403" s="783">
        <f>IFERROR(SUM(Y399:Y401),"0")</f>
        <v>0</v>
      </c>
      <c r="Z403" s="37"/>
      <c r="AA403" s="784"/>
      <c r="AB403" s="784"/>
      <c r="AC403" s="784"/>
    </row>
    <row r="404" spans="1:68" ht="16.5" hidden="1" customHeight="1" x14ac:dyDescent="0.25">
      <c r="A404" s="864" t="s">
        <v>657</v>
      </c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6"/>
      <c r="P404" s="796"/>
      <c r="Q404" s="796"/>
      <c r="R404" s="796"/>
      <c r="S404" s="796"/>
      <c r="T404" s="796"/>
      <c r="U404" s="796"/>
      <c r="V404" s="796"/>
      <c r="W404" s="796"/>
      <c r="X404" s="796"/>
      <c r="Y404" s="796"/>
      <c r="Z404" s="796"/>
      <c r="AA404" s="776"/>
      <c r="AB404" s="776"/>
      <c r="AC404" s="776"/>
    </row>
    <row r="405" spans="1:68" ht="14.25" hidden="1" customHeight="1" x14ac:dyDescent="0.25">
      <c r="A405" s="795" t="s">
        <v>64</v>
      </c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6"/>
      <c r="P405" s="796"/>
      <c r="Q405" s="796"/>
      <c r="R405" s="796"/>
      <c r="S405" s="796"/>
      <c r="T405" s="796"/>
      <c r="U405" s="796"/>
      <c r="V405" s="796"/>
      <c r="W405" s="796"/>
      <c r="X405" s="796"/>
      <c r="Y405" s="796"/>
      <c r="Z405" s="796"/>
      <c r="AA405" s="777"/>
      <c r="AB405" s="777"/>
      <c r="AC405" s="777"/>
    </row>
    <row r="406" spans="1:68" ht="27" hidden="1" customHeight="1" x14ac:dyDescent="0.25">
      <c r="A406" s="54" t="s">
        <v>658</v>
      </c>
      <c r="B406" s="54" t="s">
        <v>659</v>
      </c>
      <c r="C406" s="31">
        <v>4301031066</v>
      </c>
      <c r="D406" s="785">
        <v>4607091383836</v>
      </c>
      <c r="E406" s="786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8"/>
      <c r="R406" s="788"/>
      <c r="S406" s="788"/>
      <c r="T406" s="789"/>
      <c r="U406" s="34"/>
      <c r="V406" s="34"/>
      <c r="W406" s="35" t="s">
        <v>69</v>
      </c>
      <c r="X406" s="781">
        <v>0</v>
      </c>
      <c r="Y406" s="78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806"/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807"/>
      <c r="P407" s="798" t="s">
        <v>71</v>
      </c>
      <c r="Q407" s="799"/>
      <c r="R407" s="799"/>
      <c r="S407" s="799"/>
      <c r="T407" s="799"/>
      <c r="U407" s="799"/>
      <c r="V407" s="800"/>
      <c r="W407" s="37" t="s">
        <v>72</v>
      </c>
      <c r="X407" s="783">
        <f>IFERROR(X406/H406,"0")</f>
        <v>0</v>
      </c>
      <c r="Y407" s="783">
        <f>IFERROR(Y406/H406,"0")</f>
        <v>0</v>
      </c>
      <c r="Z407" s="783">
        <f>IFERROR(IF(Z406="",0,Z406),"0")</f>
        <v>0</v>
      </c>
      <c r="AA407" s="784"/>
      <c r="AB407" s="784"/>
      <c r="AC407" s="784"/>
    </row>
    <row r="408" spans="1:68" hidden="1" x14ac:dyDescent="0.2">
      <c r="A408" s="796"/>
      <c r="B408" s="796"/>
      <c r="C408" s="796"/>
      <c r="D408" s="796"/>
      <c r="E408" s="796"/>
      <c r="F408" s="796"/>
      <c r="G408" s="796"/>
      <c r="H408" s="796"/>
      <c r="I408" s="796"/>
      <c r="J408" s="796"/>
      <c r="K408" s="796"/>
      <c r="L408" s="796"/>
      <c r="M408" s="796"/>
      <c r="N408" s="796"/>
      <c r="O408" s="807"/>
      <c r="P408" s="798" t="s">
        <v>71</v>
      </c>
      <c r="Q408" s="799"/>
      <c r="R408" s="799"/>
      <c r="S408" s="799"/>
      <c r="T408" s="799"/>
      <c r="U408" s="799"/>
      <c r="V408" s="800"/>
      <c r="W408" s="37" t="s">
        <v>69</v>
      </c>
      <c r="X408" s="783">
        <f>IFERROR(SUM(X406:X406),"0")</f>
        <v>0</v>
      </c>
      <c r="Y408" s="783">
        <f>IFERROR(SUM(Y406:Y406),"0")</f>
        <v>0</v>
      </c>
      <c r="Z408" s="37"/>
      <c r="AA408" s="784"/>
      <c r="AB408" s="784"/>
      <c r="AC408" s="784"/>
    </row>
    <row r="409" spans="1:68" ht="14.25" hidden="1" customHeight="1" x14ac:dyDescent="0.25">
      <c r="A409" s="795" t="s">
        <v>73</v>
      </c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6"/>
      <c r="P409" s="796"/>
      <c r="Q409" s="796"/>
      <c r="R409" s="796"/>
      <c r="S409" s="796"/>
      <c r="T409" s="796"/>
      <c r="U409" s="796"/>
      <c r="V409" s="796"/>
      <c r="W409" s="796"/>
      <c r="X409" s="796"/>
      <c r="Y409" s="796"/>
      <c r="Z409" s="796"/>
      <c r="AA409" s="777"/>
      <c r="AB409" s="777"/>
      <c r="AC409" s="777"/>
    </row>
    <row r="410" spans="1:68" ht="37.5" hidden="1" customHeight="1" x14ac:dyDescent="0.25">
      <c r="A410" s="54" t="s">
        <v>661</v>
      </c>
      <c r="B410" s="54" t="s">
        <v>662</v>
      </c>
      <c r="C410" s="31">
        <v>4301051142</v>
      </c>
      <c r="D410" s="785">
        <v>4607091387919</v>
      </c>
      <c r="E410" s="786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8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8"/>
      <c r="R410" s="788"/>
      <c r="S410" s="788"/>
      <c r="T410" s="789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hidden="1" customHeight="1" x14ac:dyDescent="0.25">
      <c r="A411" s="54" t="s">
        <v>664</v>
      </c>
      <c r="B411" s="54" t="s">
        <v>665</v>
      </c>
      <c r="C411" s="31">
        <v>4301051461</v>
      </c>
      <c r="D411" s="785">
        <v>4680115883604</v>
      </c>
      <c r="E411" s="786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184</v>
      </c>
      <c r="L411" s="32"/>
      <c r="M411" s="33" t="s">
        <v>77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8"/>
      <c r="R411" s="788"/>
      <c r="S411" s="788"/>
      <c r="T411" s="789"/>
      <c r="U411" s="34"/>
      <c r="V411" s="34"/>
      <c r="W411" s="35" t="s">
        <v>69</v>
      </c>
      <c r="X411" s="781">
        <v>0</v>
      </c>
      <c r="Y411" s="78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667</v>
      </c>
      <c r="B412" s="54" t="s">
        <v>668</v>
      </c>
      <c r="C412" s="31">
        <v>4301051485</v>
      </c>
      <c r="D412" s="785">
        <v>4680115883567</v>
      </c>
      <c r="E412" s="786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6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8"/>
      <c r="R412" s="788"/>
      <c r="S412" s="788"/>
      <c r="T412" s="789"/>
      <c r="U412" s="34"/>
      <c r="V412" s="34"/>
      <c r="W412" s="35" t="s">
        <v>69</v>
      </c>
      <c r="X412" s="781">
        <v>0</v>
      </c>
      <c r="Y412" s="7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806"/>
      <c r="B413" s="796"/>
      <c r="C413" s="796"/>
      <c r="D413" s="796"/>
      <c r="E413" s="796"/>
      <c r="F413" s="796"/>
      <c r="G413" s="796"/>
      <c r="H413" s="796"/>
      <c r="I413" s="796"/>
      <c r="J413" s="796"/>
      <c r="K413" s="796"/>
      <c r="L413" s="796"/>
      <c r="M413" s="796"/>
      <c r="N413" s="796"/>
      <c r="O413" s="807"/>
      <c r="P413" s="798" t="s">
        <v>71</v>
      </c>
      <c r="Q413" s="799"/>
      <c r="R413" s="799"/>
      <c r="S413" s="799"/>
      <c r="T413" s="799"/>
      <c r="U413" s="799"/>
      <c r="V413" s="800"/>
      <c r="W413" s="37" t="s">
        <v>72</v>
      </c>
      <c r="X413" s="783">
        <f>IFERROR(X410/H410,"0")+IFERROR(X411/H411,"0")+IFERROR(X412/H412,"0")</f>
        <v>0</v>
      </c>
      <c r="Y413" s="783">
        <f>IFERROR(Y410/H410,"0")+IFERROR(Y411/H411,"0")+IFERROR(Y412/H412,"0")</f>
        <v>0</v>
      </c>
      <c r="Z413" s="783">
        <f>IFERROR(IF(Z410="",0,Z410),"0")+IFERROR(IF(Z411="",0,Z411),"0")+IFERROR(IF(Z412="",0,Z412),"0")</f>
        <v>0</v>
      </c>
      <c r="AA413" s="784"/>
      <c r="AB413" s="784"/>
      <c r="AC413" s="784"/>
    </row>
    <row r="414" spans="1:68" hidden="1" x14ac:dyDescent="0.2">
      <c r="A414" s="796"/>
      <c r="B414" s="796"/>
      <c r="C414" s="796"/>
      <c r="D414" s="796"/>
      <c r="E414" s="796"/>
      <c r="F414" s="796"/>
      <c r="G414" s="796"/>
      <c r="H414" s="796"/>
      <c r="I414" s="796"/>
      <c r="J414" s="796"/>
      <c r="K414" s="796"/>
      <c r="L414" s="796"/>
      <c r="M414" s="796"/>
      <c r="N414" s="796"/>
      <c r="O414" s="807"/>
      <c r="P414" s="798" t="s">
        <v>71</v>
      </c>
      <c r="Q414" s="799"/>
      <c r="R414" s="799"/>
      <c r="S414" s="799"/>
      <c r="T414" s="799"/>
      <c r="U414" s="799"/>
      <c r="V414" s="800"/>
      <c r="W414" s="37" t="s">
        <v>69</v>
      </c>
      <c r="X414" s="783">
        <f>IFERROR(SUM(X410:X412),"0")</f>
        <v>0</v>
      </c>
      <c r="Y414" s="783">
        <f>IFERROR(SUM(Y410:Y412),"0")</f>
        <v>0</v>
      </c>
      <c r="Z414" s="37"/>
      <c r="AA414" s="784"/>
      <c r="AB414" s="784"/>
      <c r="AC414" s="784"/>
    </row>
    <row r="415" spans="1:68" ht="27.75" hidden="1" customHeight="1" x14ac:dyDescent="0.2">
      <c r="A415" s="875" t="s">
        <v>670</v>
      </c>
      <c r="B415" s="876"/>
      <c r="C415" s="876"/>
      <c r="D415" s="876"/>
      <c r="E415" s="876"/>
      <c r="F415" s="876"/>
      <c r="G415" s="876"/>
      <c r="H415" s="876"/>
      <c r="I415" s="876"/>
      <c r="J415" s="876"/>
      <c r="K415" s="876"/>
      <c r="L415" s="876"/>
      <c r="M415" s="876"/>
      <c r="N415" s="876"/>
      <c r="O415" s="876"/>
      <c r="P415" s="876"/>
      <c r="Q415" s="876"/>
      <c r="R415" s="876"/>
      <c r="S415" s="876"/>
      <c r="T415" s="876"/>
      <c r="U415" s="876"/>
      <c r="V415" s="876"/>
      <c r="W415" s="876"/>
      <c r="X415" s="876"/>
      <c r="Y415" s="876"/>
      <c r="Z415" s="876"/>
      <c r="AA415" s="48"/>
      <c r="AB415" s="48"/>
      <c r="AC415" s="48"/>
    </row>
    <row r="416" spans="1:68" ht="16.5" hidden="1" customHeight="1" x14ac:dyDescent="0.25">
      <c r="A416" s="864" t="s">
        <v>671</v>
      </c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6"/>
      <c r="P416" s="796"/>
      <c r="Q416" s="796"/>
      <c r="R416" s="796"/>
      <c r="S416" s="796"/>
      <c r="T416" s="796"/>
      <c r="U416" s="796"/>
      <c r="V416" s="796"/>
      <c r="W416" s="796"/>
      <c r="X416" s="796"/>
      <c r="Y416" s="796"/>
      <c r="Z416" s="796"/>
      <c r="AA416" s="776"/>
      <c r="AB416" s="776"/>
      <c r="AC416" s="776"/>
    </row>
    <row r="417" spans="1:68" ht="14.25" hidden="1" customHeight="1" x14ac:dyDescent="0.25">
      <c r="A417" s="795" t="s">
        <v>118</v>
      </c>
      <c r="B417" s="796"/>
      <c r="C417" s="796"/>
      <c r="D417" s="796"/>
      <c r="E417" s="796"/>
      <c r="F417" s="796"/>
      <c r="G417" s="796"/>
      <c r="H417" s="796"/>
      <c r="I417" s="796"/>
      <c r="J417" s="796"/>
      <c r="K417" s="796"/>
      <c r="L417" s="796"/>
      <c r="M417" s="796"/>
      <c r="N417" s="796"/>
      <c r="O417" s="796"/>
      <c r="P417" s="796"/>
      <c r="Q417" s="796"/>
      <c r="R417" s="796"/>
      <c r="S417" s="796"/>
      <c r="T417" s="796"/>
      <c r="U417" s="796"/>
      <c r="V417" s="796"/>
      <c r="W417" s="796"/>
      <c r="X417" s="796"/>
      <c r="Y417" s="796"/>
      <c r="Z417" s="796"/>
      <c r="AA417" s="777"/>
      <c r="AB417" s="777"/>
      <c r="AC417" s="777"/>
    </row>
    <row r="418" spans="1:68" ht="27" hidden="1" customHeight="1" x14ac:dyDescent="0.25">
      <c r="A418" s="54" t="s">
        <v>672</v>
      </c>
      <c r="B418" s="54" t="s">
        <v>673</v>
      </c>
      <c r="C418" s="31">
        <v>4301011869</v>
      </c>
      <c r="D418" s="785">
        <v>4680115884847</v>
      </c>
      <c r="E418" s="786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131</v>
      </c>
      <c r="M418" s="33" t="s">
        <v>68</v>
      </c>
      <c r="N418" s="33"/>
      <c r="O418" s="32">
        <v>60</v>
      </c>
      <c r="P418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4"/>
      <c r="V418" s="34"/>
      <c r="W418" s="35" t="s">
        <v>69</v>
      </c>
      <c r="X418" s="781">
        <v>0</v>
      </c>
      <c r="Y418" s="782">
        <f t="shared" ref="Y418:Y428" si="81"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491" t="s">
        <v>674</v>
      </c>
      <c r="AG418" s="64"/>
      <c r="AJ418" s="68" t="s">
        <v>132</v>
      </c>
      <c r="AK418" s="68">
        <v>720</v>
      </c>
      <c r="BB418" s="492" t="s">
        <v>1</v>
      </c>
      <c r="BM418" s="64">
        <f t="shared" ref="BM418:BM428" si="82">IFERROR(X418*I418/H418,"0")</f>
        <v>0</v>
      </c>
      <c r="BN418" s="64">
        <f t="shared" ref="BN418:BN428" si="83">IFERROR(Y418*I418/H418,"0")</f>
        <v>0</v>
      </c>
      <c r="BO418" s="64">
        <f t="shared" ref="BO418:BO428" si="84">IFERROR(1/J418*(X418/H418),"0")</f>
        <v>0</v>
      </c>
      <c r="BP418" s="64">
        <f t="shared" ref="BP418:BP428" si="85">IFERROR(1/J418*(Y418/H418),"0")</f>
        <v>0</v>
      </c>
    </row>
    <row r="419" spans="1:68" ht="27" hidden="1" customHeight="1" x14ac:dyDescent="0.25">
      <c r="A419" s="54" t="s">
        <v>672</v>
      </c>
      <c r="B419" s="54" t="s">
        <v>675</v>
      </c>
      <c r="C419" s="31">
        <v>4301011946</v>
      </c>
      <c r="D419" s="785">
        <v>4680115884847</v>
      </c>
      <c r="E419" s="786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151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8"/>
      <c r="R419" s="788"/>
      <c r="S419" s="788"/>
      <c r="T419" s="789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677</v>
      </c>
      <c r="B420" s="54" t="s">
        <v>678</v>
      </c>
      <c r="C420" s="31">
        <v>4301011870</v>
      </c>
      <c r="D420" s="785">
        <v>4680115884854</v>
      </c>
      <c r="E420" s="786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131</v>
      </c>
      <c r="M420" s="33" t="s">
        <v>68</v>
      </c>
      <c r="N420" s="33"/>
      <c r="O420" s="32">
        <v>60</v>
      </c>
      <c r="P420" s="11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1">
        <v>0</v>
      </c>
      <c r="Y420" s="782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679</v>
      </c>
      <c r="AG420" s="64"/>
      <c r="AJ420" s="68" t="s">
        <v>132</v>
      </c>
      <c r="AK420" s="68">
        <v>720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677</v>
      </c>
      <c r="B421" s="54" t="s">
        <v>680</v>
      </c>
      <c r="C421" s="31">
        <v>4301011947</v>
      </c>
      <c r="D421" s="785">
        <v>4680115884854</v>
      </c>
      <c r="E421" s="786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151</v>
      </c>
      <c r="N421" s="33"/>
      <c r="O421" s="32">
        <v>60</v>
      </c>
      <c r="P421" s="11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8"/>
      <c r="R421" s="788"/>
      <c r="S421" s="788"/>
      <c r="T421" s="789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681</v>
      </c>
      <c r="B422" s="54" t="s">
        <v>682</v>
      </c>
      <c r="C422" s="31">
        <v>4301011339</v>
      </c>
      <c r="D422" s="785">
        <v>4607091383997</v>
      </c>
      <c r="E422" s="786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8"/>
      <c r="R422" s="788"/>
      <c r="S422" s="788"/>
      <c r="T422" s="789"/>
      <c r="U422" s="34"/>
      <c r="V422" s="34"/>
      <c r="W422" s="35" t="s">
        <v>69</v>
      </c>
      <c r="X422" s="781">
        <v>0</v>
      </c>
      <c r="Y422" s="782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684</v>
      </c>
      <c r="B423" s="54" t="s">
        <v>685</v>
      </c>
      <c r="C423" s="31">
        <v>4301011943</v>
      </c>
      <c r="D423" s="785">
        <v>4680115884830</v>
      </c>
      <c r="E423" s="786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151</v>
      </c>
      <c r="N423" s="33"/>
      <c r="O423" s="32">
        <v>60</v>
      </c>
      <c r="P423" s="9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684</v>
      </c>
      <c r="B424" s="54" t="s">
        <v>686</v>
      </c>
      <c r="C424" s="31">
        <v>4301011867</v>
      </c>
      <c r="D424" s="785">
        <v>4680115884830</v>
      </c>
      <c r="E424" s="786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131</v>
      </c>
      <c r="M424" s="33" t="s">
        <v>68</v>
      </c>
      <c r="N424" s="33"/>
      <c r="O424" s="32">
        <v>60</v>
      </c>
      <c r="P424" s="10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8"/>
      <c r="R424" s="788"/>
      <c r="S424" s="788"/>
      <c r="T424" s="789"/>
      <c r="U424" s="34"/>
      <c r="V424" s="34"/>
      <c r="W424" s="35" t="s">
        <v>69</v>
      </c>
      <c r="X424" s="781">
        <v>0</v>
      </c>
      <c r="Y424" s="782">
        <f t="shared" si="81"/>
        <v>0</v>
      </c>
      <c r="Z424" s="36" t="str">
        <f>IFERROR(IF(Y424=0,"",ROUNDUP(Y424/H424,0)*0.02175),"")</f>
        <v/>
      </c>
      <c r="AA424" s="56"/>
      <c r="AB424" s="57"/>
      <c r="AC424" s="503" t="s">
        <v>687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688</v>
      </c>
      <c r="B425" s="54" t="s">
        <v>689</v>
      </c>
      <c r="C425" s="31">
        <v>4301011433</v>
      </c>
      <c r="D425" s="785">
        <v>4680115882638</v>
      </c>
      <c r="E425" s="786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122</v>
      </c>
      <c r="N425" s="33"/>
      <c r="O425" s="32">
        <v>90</v>
      </c>
      <c r="P425" s="10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8"/>
      <c r="R425" s="788"/>
      <c r="S425" s="788"/>
      <c r="T425" s="789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691</v>
      </c>
      <c r="B426" s="54" t="s">
        <v>692</v>
      </c>
      <c r="C426" s="31">
        <v>4301011952</v>
      </c>
      <c r="D426" s="785">
        <v>4680115884922</v>
      </c>
      <c r="E426" s="786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8"/>
      <c r="R426" s="788"/>
      <c r="S426" s="788"/>
      <c r="T426" s="789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hidden="1" customHeight="1" x14ac:dyDescent="0.25">
      <c r="A427" s="54" t="s">
        <v>693</v>
      </c>
      <c r="B427" s="54" t="s">
        <v>694</v>
      </c>
      <c r="C427" s="31">
        <v>4301011866</v>
      </c>
      <c r="D427" s="785">
        <v>4680115884878</v>
      </c>
      <c r="E427" s="786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hidden="1" customHeight="1" x14ac:dyDescent="0.25">
      <c r="A428" s="54" t="s">
        <v>696</v>
      </c>
      <c r="B428" s="54" t="s">
        <v>697</v>
      </c>
      <c r="C428" s="31">
        <v>4301011868</v>
      </c>
      <c r="D428" s="785">
        <v>4680115884861</v>
      </c>
      <c r="E428" s="786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1">
        <v>0</v>
      </c>
      <c r="Y428" s="782">
        <f t="shared" si="81"/>
        <v>0</v>
      </c>
      <c r="Z428" s="36" t="str">
        <f>IFERROR(IF(Y428=0,"",ROUNDUP(Y428/H428,0)*0.00902),"")</f>
        <v/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0</v>
      </c>
      <c r="BN428" s="64">
        <f t="shared" si="83"/>
        <v>0</v>
      </c>
      <c r="BO428" s="64">
        <f t="shared" si="84"/>
        <v>0</v>
      </c>
      <c r="BP428" s="64">
        <f t="shared" si="85"/>
        <v>0</v>
      </c>
    </row>
    <row r="429" spans="1:68" hidden="1" x14ac:dyDescent="0.2">
      <c r="A429" s="806"/>
      <c r="B429" s="796"/>
      <c r="C429" s="796"/>
      <c r="D429" s="796"/>
      <c r="E429" s="796"/>
      <c r="F429" s="796"/>
      <c r="G429" s="796"/>
      <c r="H429" s="796"/>
      <c r="I429" s="796"/>
      <c r="J429" s="796"/>
      <c r="K429" s="796"/>
      <c r="L429" s="796"/>
      <c r="M429" s="796"/>
      <c r="N429" s="796"/>
      <c r="O429" s="807"/>
      <c r="P429" s="798" t="s">
        <v>71</v>
      </c>
      <c r="Q429" s="799"/>
      <c r="R429" s="799"/>
      <c r="S429" s="799"/>
      <c r="T429" s="799"/>
      <c r="U429" s="799"/>
      <c r="V429" s="800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784"/>
      <c r="AB429" s="784"/>
      <c r="AC429" s="784"/>
    </row>
    <row r="430" spans="1:68" hidden="1" x14ac:dyDescent="0.2">
      <c r="A430" s="796"/>
      <c r="B430" s="796"/>
      <c r="C430" s="796"/>
      <c r="D430" s="796"/>
      <c r="E430" s="796"/>
      <c r="F430" s="796"/>
      <c r="G430" s="796"/>
      <c r="H430" s="796"/>
      <c r="I430" s="796"/>
      <c r="J430" s="796"/>
      <c r="K430" s="796"/>
      <c r="L430" s="796"/>
      <c r="M430" s="796"/>
      <c r="N430" s="796"/>
      <c r="O430" s="807"/>
      <c r="P430" s="798" t="s">
        <v>71</v>
      </c>
      <c r="Q430" s="799"/>
      <c r="R430" s="799"/>
      <c r="S430" s="799"/>
      <c r="T430" s="799"/>
      <c r="U430" s="799"/>
      <c r="V430" s="800"/>
      <c r="W430" s="37" t="s">
        <v>69</v>
      </c>
      <c r="X430" s="783">
        <f>IFERROR(SUM(X418:X428),"0")</f>
        <v>0</v>
      </c>
      <c r="Y430" s="783">
        <f>IFERROR(SUM(Y418:Y428),"0")</f>
        <v>0</v>
      </c>
      <c r="Z430" s="37"/>
      <c r="AA430" s="784"/>
      <c r="AB430" s="784"/>
      <c r="AC430" s="784"/>
    </row>
    <row r="431" spans="1:68" ht="14.25" hidden="1" customHeight="1" x14ac:dyDescent="0.25">
      <c r="A431" s="795" t="s">
        <v>173</v>
      </c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6"/>
      <c r="P431" s="796"/>
      <c r="Q431" s="796"/>
      <c r="R431" s="796"/>
      <c r="S431" s="796"/>
      <c r="T431" s="796"/>
      <c r="U431" s="796"/>
      <c r="V431" s="796"/>
      <c r="W431" s="796"/>
      <c r="X431" s="796"/>
      <c r="Y431" s="796"/>
      <c r="Z431" s="796"/>
      <c r="AA431" s="777"/>
      <c r="AB431" s="777"/>
      <c r="AC431" s="777"/>
    </row>
    <row r="432" spans="1:68" ht="27" customHeight="1" x14ac:dyDescent="0.25">
      <c r="A432" s="54" t="s">
        <v>698</v>
      </c>
      <c r="B432" s="54" t="s">
        <v>699</v>
      </c>
      <c r="C432" s="31">
        <v>4301020178</v>
      </c>
      <c r="D432" s="785">
        <v>4607091383980</v>
      </c>
      <c r="E432" s="786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131</v>
      </c>
      <c r="M432" s="33" t="s">
        <v>122</v>
      </c>
      <c r="N432" s="33"/>
      <c r="O432" s="32">
        <v>50</v>
      </c>
      <c r="P432" s="8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8"/>
      <c r="R432" s="788"/>
      <c r="S432" s="788"/>
      <c r="T432" s="789"/>
      <c r="U432" s="34"/>
      <c r="V432" s="34"/>
      <c r="W432" s="35" t="s">
        <v>69</v>
      </c>
      <c r="X432" s="781">
        <v>400</v>
      </c>
      <c r="Y432" s="782">
        <f>IFERROR(IF(X432="",0,CEILING((X432/$H432),1)*$H432),"")</f>
        <v>405</v>
      </c>
      <c r="Z432" s="36">
        <f>IFERROR(IF(Y432=0,"",ROUNDUP(Y432/H432,0)*0.02175),"")</f>
        <v>0.58724999999999994</v>
      </c>
      <c r="AA432" s="56"/>
      <c r="AB432" s="57"/>
      <c r="AC432" s="513" t="s">
        <v>700</v>
      </c>
      <c r="AG432" s="64"/>
      <c r="AJ432" s="68" t="s">
        <v>132</v>
      </c>
      <c r="AK432" s="68">
        <v>720</v>
      </c>
      <c r="BB432" s="514" t="s">
        <v>1</v>
      </c>
      <c r="BM432" s="64">
        <f>IFERROR(X432*I432/H432,"0")</f>
        <v>412.8</v>
      </c>
      <c r="BN432" s="64">
        <f>IFERROR(Y432*I432/H432,"0")</f>
        <v>417.96000000000004</v>
      </c>
      <c r="BO432" s="64">
        <f>IFERROR(1/J432*(X432/H432),"0")</f>
        <v>0.55555555555555558</v>
      </c>
      <c r="BP432" s="64">
        <f>IFERROR(1/J432*(Y432/H432),"0")</f>
        <v>0.5625</v>
      </c>
    </row>
    <row r="433" spans="1:68" ht="27" hidden="1" customHeight="1" x14ac:dyDescent="0.25">
      <c r="A433" s="54" t="s">
        <v>701</v>
      </c>
      <c r="B433" s="54" t="s">
        <v>702</v>
      </c>
      <c r="C433" s="31">
        <v>4301020179</v>
      </c>
      <c r="D433" s="785">
        <v>4607091384178</v>
      </c>
      <c r="E433" s="786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122</v>
      </c>
      <c r="N433" s="33"/>
      <c r="O433" s="32">
        <v>50</v>
      </c>
      <c r="P433" s="11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8"/>
      <c r="R433" s="788"/>
      <c r="S433" s="788"/>
      <c r="T433" s="789"/>
      <c r="U433" s="34"/>
      <c r="V433" s="34"/>
      <c r="W433" s="35" t="s">
        <v>69</v>
      </c>
      <c r="X433" s="781">
        <v>0</v>
      </c>
      <c r="Y433" s="782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06"/>
      <c r="B434" s="796"/>
      <c r="C434" s="796"/>
      <c r="D434" s="796"/>
      <c r="E434" s="796"/>
      <c r="F434" s="796"/>
      <c r="G434" s="796"/>
      <c r="H434" s="796"/>
      <c r="I434" s="796"/>
      <c r="J434" s="796"/>
      <c r="K434" s="796"/>
      <c r="L434" s="796"/>
      <c r="M434" s="796"/>
      <c r="N434" s="796"/>
      <c r="O434" s="807"/>
      <c r="P434" s="798" t="s">
        <v>71</v>
      </c>
      <c r="Q434" s="799"/>
      <c r="R434" s="799"/>
      <c r="S434" s="799"/>
      <c r="T434" s="799"/>
      <c r="U434" s="799"/>
      <c r="V434" s="800"/>
      <c r="W434" s="37" t="s">
        <v>72</v>
      </c>
      <c r="X434" s="783">
        <f>IFERROR(X432/H432,"0")+IFERROR(X433/H433,"0")</f>
        <v>26.666666666666668</v>
      </c>
      <c r="Y434" s="783">
        <f>IFERROR(Y432/H432,"0")+IFERROR(Y433/H433,"0")</f>
        <v>27</v>
      </c>
      <c r="Z434" s="783">
        <f>IFERROR(IF(Z432="",0,Z432),"0")+IFERROR(IF(Z433="",0,Z433),"0")</f>
        <v>0.58724999999999994</v>
      </c>
      <c r="AA434" s="784"/>
      <c r="AB434" s="784"/>
      <c r="AC434" s="784"/>
    </row>
    <row r="435" spans="1:68" x14ac:dyDescent="0.2">
      <c r="A435" s="796"/>
      <c r="B435" s="796"/>
      <c r="C435" s="796"/>
      <c r="D435" s="796"/>
      <c r="E435" s="796"/>
      <c r="F435" s="796"/>
      <c r="G435" s="796"/>
      <c r="H435" s="796"/>
      <c r="I435" s="796"/>
      <c r="J435" s="796"/>
      <c r="K435" s="796"/>
      <c r="L435" s="796"/>
      <c r="M435" s="796"/>
      <c r="N435" s="796"/>
      <c r="O435" s="807"/>
      <c r="P435" s="798" t="s">
        <v>71</v>
      </c>
      <c r="Q435" s="799"/>
      <c r="R435" s="799"/>
      <c r="S435" s="799"/>
      <c r="T435" s="799"/>
      <c r="U435" s="799"/>
      <c r="V435" s="800"/>
      <c r="W435" s="37" t="s">
        <v>69</v>
      </c>
      <c r="X435" s="783">
        <f>IFERROR(SUM(X432:X433),"0")</f>
        <v>400</v>
      </c>
      <c r="Y435" s="783">
        <f>IFERROR(SUM(Y432:Y433),"0")</f>
        <v>405</v>
      </c>
      <c r="Z435" s="37"/>
      <c r="AA435" s="784"/>
      <c r="AB435" s="784"/>
      <c r="AC435" s="784"/>
    </row>
    <row r="436" spans="1:68" ht="14.25" hidden="1" customHeight="1" x14ac:dyDescent="0.25">
      <c r="A436" s="795" t="s">
        <v>73</v>
      </c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6"/>
      <c r="P436" s="796"/>
      <c r="Q436" s="796"/>
      <c r="R436" s="796"/>
      <c r="S436" s="796"/>
      <c r="T436" s="796"/>
      <c r="U436" s="796"/>
      <c r="V436" s="796"/>
      <c r="W436" s="796"/>
      <c r="X436" s="796"/>
      <c r="Y436" s="796"/>
      <c r="Z436" s="796"/>
      <c r="AA436" s="777"/>
      <c r="AB436" s="777"/>
      <c r="AC436" s="777"/>
    </row>
    <row r="437" spans="1:68" ht="27" hidden="1" customHeight="1" x14ac:dyDescent="0.25">
      <c r="A437" s="54" t="s">
        <v>703</v>
      </c>
      <c r="B437" s="54" t="s">
        <v>704</v>
      </c>
      <c r="C437" s="31">
        <v>4301051903</v>
      </c>
      <c r="D437" s="785">
        <v>4607091383928</v>
      </c>
      <c r="E437" s="786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77</v>
      </c>
      <c r="N437" s="33"/>
      <c r="O437" s="32">
        <v>40</v>
      </c>
      <c r="P437" s="790" t="s">
        <v>705</v>
      </c>
      <c r="Q437" s="788"/>
      <c r="R437" s="788"/>
      <c r="S437" s="788"/>
      <c r="T437" s="789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707</v>
      </c>
      <c r="B438" s="54" t="s">
        <v>708</v>
      </c>
      <c r="C438" s="31">
        <v>4301051897</v>
      </c>
      <c r="D438" s="785">
        <v>4607091384260</v>
      </c>
      <c r="E438" s="786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77</v>
      </c>
      <c r="N438" s="33"/>
      <c r="O438" s="32">
        <v>40</v>
      </c>
      <c r="P438" s="1016" t="s">
        <v>709</v>
      </c>
      <c r="Q438" s="788"/>
      <c r="R438" s="788"/>
      <c r="S438" s="788"/>
      <c r="T438" s="789"/>
      <c r="U438" s="34"/>
      <c r="V438" s="34"/>
      <c r="W438" s="35" t="s">
        <v>69</v>
      </c>
      <c r="X438" s="781">
        <v>20</v>
      </c>
      <c r="Y438" s="782">
        <f>IFERROR(IF(X438="",0,CEILING((X438/$H438),1)*$H438),"")</f>
        <v>27</v>
      </c>
      <c r="Z438" s="36">
        <f>IFERROR(IF(Y438=0,"",ROUNDUP(Y438/H438,0)*0.02175),"")</f>
        <v>6.5250000000000002E-2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21.253333333333334</v>
      </c>
      <c r="BN438" s="64">
        <f>IFERROR(Y438*I438/H438,"0")</f>
        <v>28.692</v>
      </c>
      <c r="BO438" s="64">
        <f>IFERROR(1/J438*(X438/H438),"0")</f>
        <v>3.968253968253968E-2</v>
      </c>
      <c r="BP438" s="64">
        <f>IFERROR(1/J438*(Y438/H438),"0")</f>
        <v>5.3571428571428568E-2</v>
      </c>
    </row>
    <row r="439" spans="1:68" x14ac:dyDescent="0.2">
      <c r="A439" s="806"/>
      <c r="B439" s="796"/>
      <c r="C439" s="796"/>
      <c r="D439" s="796"/>
      <c r="E439" s="796"/>
      <c r="F439" s="796"/>
      <c r="G439" s="796"/>
      <c r="H439" s="796"/>
      <c r="I439" s="796"/>
      <c r="J439" s="796"/>
      <c r="K439" s="796"/>
      <c r="L439" s="796"/>
      <c r="M439" s="796"/>
      <c r="N439" s="796"/>
      <c r="O439" s="807"/>
      <c r="P439" s="798" t="s">
        <v>71</v>
      </c>
      <c r="Q439" s="799"/>
      <c r="R439" s="799"/>
      <c r="S439" s="799"/>
      <c r="T439" s="799"/>
      <c r="U439" s="799"/>
      <c r="V439" s="800"/>
      <c r="W439" s="37" t="s">
        <v>72</v>
      </c>
      <c r="X439" s="783">
        <f>IFERROR(X437/H437,"0")+IFERROR(X438/H438,"0")</f>
        <v>2.2222222222222223</v>
      </c>
      <c r="Y439" s="783">
        <f>IFERROR(Y437/H437,"0")+IFERROR(Y438/H438,"0")</f>
        <v>3</v>
      </c>
      <c r="Z439" s="783">
        <f>IFERROR(IF(Z437="",0,Z437),"0")+IFERROR(IF(Z438="",0,Z438),"0")</f>
        <v>6.5250000000000002E-2</v>
      </c>
      <c r="AA439" s="784"/>
      <c r="AB439" s="784"/>
      <c r="AC439" s="784"/>
    </row>
    <row r="440" spans="1:68" x14ac:dyDescent="0.2">
      <c r="A440" s="796"/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807"/>
      <c r="P440" s="798" t="s">
        <v>71</v>
      </c>
      <c r="Q440" s="799"/>
      <c r="R440" s="799"/>
      <c r="S440" s="799"/>
      <c r="T440" s="799"/>
      <c r="U440" s="799"/>
      <c r="V440" s="800"/>
      <c r="W440" s="37" t="s">
        <v>69</v>
      </c>
      <c r="X440" s="783">
        <f>IFERROR(SUM(X437:X438),"0")</f>
        <v>20</v>
      </c>
      <c r="Y440" s="783">
        <f>IFERROR(SUM(Y437:Y438),"0")</f>
        <v>27</v>
      </c>
      <c r="Z440" s="37"/>
      <c r="AA440" s="784"/>
      <c r="AB440" s="784"/>
      <c r="AC440" s="784"/>
    </row>
    <row r="441" spans="1:68" ht="14.25" hidden="1" customHeight="1" x14ac:dyDescent="0.25">
      <c r="A441" s="795" t="s">
        <v>215</v>
      </c>
      <c r="B441" s="796"/>
      <c r="C441" s="796"/>
      <c r="D441" s="796"/>
      <c r="E441" s="796"/>
      <c r="F441" s="796"/>
      <c r="G441" s="796"/>
      <c r="H441" s="796"/>
      <c r="I441" s="796"/>
      <c r="J441" s="796"/>
      <c r="K441" s="796"/>
      <c r="L441" s="796"/>
      <c r="M441" s="796"/>
      <c r="N441" s="796"/>
      <c r="O441" s="796"/>
      <c r="P441" s="796"/>
      <c r="Q441" s="796"/>
      <c r="R441" s="796"/>
      <c r="S441" s="796"/>
      <c r="T441" s="796"/>
      <c r="U441" s="796"/>
      <c r="V441" s="796"/>
      <c r="W441" s="796"/>
      <c r="X441" s="796"/>
      <c r="Y441" s="796"/>
      <c r="Z441" s="796"/>
      <c r="AA441" s="777"/>
      <c r="AB441" s="777"/>
      <c r="AC441" s="777"/>
    </row>
    <row r="442" spans="1:68" ht="27" customHeight="1" x14ac:dyDescent="0.25">
      <c r="A442" s="54" t="s">
        <v>711</v>
      </c>
      <c r="B442" s="54" t="s">
        <v>712</v>
      </c>
      <c r="C442" s="31">
        <v>4301060439</v>
      </c>
      <c r="D442" s="785">
        <v>4607091384673</v>
      </c>
      <c r="E442" s="786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77</v>
      </c>
      <c r="N442" s="33"/>
      <c r="O442" s="32">
        <v>30</v>
      </c>
      <c r="P442" s="948" t="s">
        <v>713</v>
      </c>
      <c r="Q442" s="788"/>
      <c r="R442" s="788"/>
      <c r="S442" s="788"/>
      <c r="T442" s="789"/>
      <c r="U442" s="34"/>
      <c r="V442" s="34"/>
      <c r="W442" s="35" t="s">
        <v>69</v>
      </c>
      <c r="X442" s="781">
        <v>20</v>
      </c>
      <c r="Y442" s="782">
        <f>IFERROR(IF(X442="",0,CEILING((X442/$H442),1)*$H442),"")</f>
        <v>27</v>
      </c>
      <c r="Z442" s="36">
        <f>IFERROR(IF(Y442=0,"",ROUNDUP(Y442/H442,0)*0.02175),"")</f>
        <v>6.5250000000000002E-2</v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21.253333333333334</v>
      </c>
      <c r="BN442" s="64">
        <f>IFERROR(Y442*I442/H442,"0")</f>
        <v>28.692</v>
      </c>
      <c r="BO442" s="64">
        <f>IFERROR(1/J442*(X442/H442),"0")</f>
        <v>3.968253968253968E-2</v>
      </c>
      <c r="BP442" s="64">
        <f>IFERROR(1/J442*(Y442/H442),"0")</f>
        <v>5.3571428571428568E-2</v>
      </c>
    </row>
    <row r="443" spans="1:68" x14ac:dyDescent="0.2">
      <c r="A443" s="806"/>
      <c r="B443" s="796"/>
      <c r="C443" s="796"/>
      <c r="D443" s="796"/>
      <c r="E443" s="796"/>
      <c r="F443" s="796"/>
      <c r="G443" s="796"/>
      <c r="H443" s="796"/>
      <c r="I443" s="796"/>
      <c r="J443" s="796"/>
      <c r="K443" s="796"/>
      <c r="L443" s="796"/>
      <c r="M443" s="796"/>
      <c r="N443" s="796"/>
      <c r="O443" s="807"/>
      <c r="P443" s="798" t="s">
        <v>71</v>
      </c>
      <c r="Q443" s="799"/>
      <c r="R443" s="799"/>
      <c r="S443" s="799"/>
      <c r="T443" s="799"/>
      <c r="U443" s="799"/>
      <c r="V443" s="800"/>
      <c r="W443" s="37" t="s">
        <v>72</v>
      </c>
      <c r="X443" s="783">
        <f>IFERROR(X442/H442,"0")</f>
        <v>2.2222222222222223</v>
      </c>
      <c r="Y443" s="783">
        <f>IFERROR(Y442/H442,"0")</f>
        <v>3</v>
      </c>
      <c r="Z443" s="783">
        <f>IFERROR(IF(Z442="",0,Z442),"0")</f>
        <v>6.5250000000000002E-2</v>
      </c>
      <c r="AA443" s="784"/>
      <c r="AB443" s="784"/>
      <c r="AC443" s="784"/>
    </row>
    <row r="444" spans="1:68" x14ac:dyDescent="0.2">
      <c r="A444" s="796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807"/>
      <c r="P444" s="798" t="s">
        <v>71</v>
      </c>
      <c r="Q444" s="799"/>
      <c r="R444" s="799"/>
      <c r="S444" s="799"/>
      <c r="T444" s="799"/>
      <c r="U444" s="799"/>
      <c r="V444" s="800"/>
      <c r="W444" s="37" t="s">
        <v>69</v>
      </c>
      <c r="X444" s="783">
        <f>IFERROR(SUM(X442:X442),"0")</f>
        <v>20</v>
      </c>
      <c r="Y444" s="783">
        <f>IFERROR(SUM(Y442:Y442),"0")</f>
        <v>27</v>
      </c>
      <c r="Z444" s="37"/>
      <c r="AA444" s="784"/>
      <c r="AB444" s="784"/>
      <c r="AC444" s="784"/>
    </row>
    <row r="445" spans="1:68" ht="16.5" hidden="1" customHeight="1" x14ac:dyDescent="0.25">
      <c r="A445" s="864" t="s">
        <v>715</v>
      </c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6"/>
      <c r="P445" s="796"/>
      <c r="Q445" s="796"/>
      <c r="R445" s="796"/>
      <c r="S445" s="796"/>
      <c r="T445" s="796"/>
      <c r="U445" s="796"/>
      <c r="V445" s="796"/>
      <c r="W445" s="796"/>
      <c r="X445" s="796"/>
      <c r="Y445" s="796"/>
      <c r="Z445" s="796"/>
      <c r="AA445" s="776"/>
      <c r="AB445" s="776"/>
      <c r="AC445" s="776"/>
    </row>
    <row r="446" spans="1:68" ht="14.25" hidden="1" customHeight="1" x14ac:dyDescent="0.25">
      <c r="A446" s="795" t="s">
        <v>118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7"/>
      <c r="AB446" s="777"/>
      <c r="AC446" s="777"/>
    </row>
    <row r="447" spans="1:68" ht="27" hidden="1" customHeight="1" x14ac:dyDescent="0.25">
      <c r="A447" s="54" t="s">
        <v>716</v>
      </c>
      <c r="B447" s="54" t="s">
        <v>717</v>
      </c>
      <c r="C447" s="31">
        <v>4301011873</v>
      </c>
      <c r="D447" s="785">
        <v>4680115881907</v>
      </c>
      <c r="E447" s="786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0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hidden="1" customHeight="1" x14ac:dyDescent="0.25">
      <c r="A448" s="54" t="s">
        <v>716</v>
      </c>
      <c r="B448" s="54" t="s">
        <v>719</v>
      </c>
      <c r="C448" s="31">
        <v>4301011483</v>
      </c>
      <c r="D448" s="785">
        <v>4680115881907</v>
      </c>
      <c r="E448" s="786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4301011872</v>
      </c>
      <c r="D449" s="785">
        <v>4680115883925</v>
      </c>
      <c r="E449" s="786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hidden="1" customHeight="1" x14ac:dyDescent="0.25">
      <c r="A450" s="54" t="s">
        <v>721</v>
      </c>
      <c r="B450" s="54" t="s">
        <v>723</v>
      </c>
      <c r="C450" s="31">
        <v>4301011655</v>
      </c>
      <c r="D450" s="785">
        <v>4680115883925</v>
      </c>
      <c r="E450" s="786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hidden="1" customHeight="1" x14ac:dyDescent="0.25">
      <c r="A451" s="54" t="s">
        <v>724</v>
      </c>
      <c r="B451" s="54" t="s">
        <v>725</v>
      </c>
      <c r="C451" s="31">
        <v>4301011312</v>
      </c>
      <c r="D451" s="785">
        <v>4607091384192</v>
      </c>
      <c r="E451" s="786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122</v>
      </c>
      <c r="N451" s="33"/>
      <c r="O451" s="32">
        <v>60</v>
      </c>
      <c r="P451" s="10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8"/>
      <c r="R451" s="788"/>
      <c r="S451" s="788"/>
      <c r="T451" s="789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727</v>
      </c>
      <c r="B452" s="54" t="s">
        <v>728</v>
      </c>
      <c r="C452" s="31">
        <v>4301011874</v>
      </c>
      <c r="D452" s="785">
        <v>4680115884892</v>
      </c>
      <c r="E452" s="786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hidden="1" customHeight="1" x14ac:dyDescent="0.25">
      <c r="A453" s="54" t="s">
        <v>730</v>
      </c>
      <c r="B453" s="54" t="s">
        <v>731</v>
      </c>
      <c r="C453" s="31">
        <v>4301011875</v>
      </c>
      <c r="D453" s="785">
        <v>4680115884885</v>
      </c>
      <c r="E453" s="786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8"/>
      <c r="R453" s="788"/>
      <c r="S453" s="788"/>
      <c r="T453" s="789"/>
      <c r="U453" s="34"/>
      <c r="V453" s="34"/>
      <c r="W453" s="35" t="s">
        <v>69</v>
      </c>
      <c r="X453" s="781">
        <v>0</v>
      </c>
      <c r="Y453" s="782">
        <f t="shared" si="86"/>
        <v>0</v>
      </c>
      <c r="Z453" s="36" t="str">
        <f t="shared" si="87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0</v>
      </c>
      <c r="BN453" s="64">
        <f t="shared" si="89"/>
        <v>0</v>
      </c>
      <c r="BO453" s="64">
        <f t="shared" si="90"/>
        <v>0</v>
      </c>
      <c r="BP453" s="64">
        <f t="shared" si="91"/>
        <v>0</v>
      </c>
    </row>
    <row r="454" spans="1:68" ht="37.5" hidden="1" customHeight="1" x14ac:dyDescent="0.25">
      <c r="A454" s="54" t="s">
        <v>732</v>
      </c>
      <c r="B454" s="54" t="s">
        <v>733</v>
      </c>
      <c r="C454" s="31">
        <v>4301011871</v>
      </c>
      <c r="D454" s="785">
        <v>4680115884908</v>
      </c>
      <c r="E454" s="786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hidden="1" x14ac:dyDescent="0.2">
      <c r="A455" s="806"/>
      <c r="B455" s="796"/>
      <c r="C455" s="796"/>
      <c r="D455" s="796"/>
      <c r="E455" s="796"/>
      <c r="F455" s="796"/>
      <c r="G455" s="796"/>
      <c r="H455" s="796"/>
      <c r="I455" s="796"/>
      <c r="J455" s="796"/>
      <c r="K455" s="796"/>
      <c r="L455" s="796"/>
      <c r="M455" s="796"/>
      <c r="N455" s="796"/>
      <c r="O455" s="807"/>
      <c r="P455" s="798" t="s">
        <v>71</v>
      </c>
      <c r="Q455" s="799"/>
      <c r="R455" s="799"/>
      <c r="S455" s="799"/>
      <c r="T455" s="799"/>
      <c r="U455" s="799"/>
      <c r="V455" s="800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0</v>
      </c>
      <c r="Y455" s="783">
        <f>IFERROR(Y447/H447,"0")+IFERROR(Y448/H448,"0")+IFERROR(Y449/H449,"0")+IFERROR(Y450/H450,"0")+IFERROR(Y451/H451,"0")+IFERROR(Y452/H452,"0")+IFERROR(Y453/H453,"0")+IFERROR(Y454/H454,"0")</f>
        <v>0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4"/>
      <c r="AB455" s="784"/>
      <c r="AC455" s="784"/>
    </row>
    <row r="456" spans="1:68" hidden="1" x14ac:dyDescent="0.2">
      <c r="A456" s="796"/>
      <c r="B456" s="796"/>
      <c r="C456" s="796"/>
      <c r="D456" s="796"/>
      <c r="E456" s="796"/>
      <c r="F456" s="796"/>
      <c r="G456" s="796"/>
      <c r="H456" s="796"/>
      <c r="I456" s="796"/>
      <c r="J456" s="796"/>
      <c r="K456" s="796"/>
      <c r="L456" s="796"/>
      <c r="M456" s="796"/>
      <c r="N456" s="796"/>
      <c r="O456" s="807"/>
      <c r="P456" s="798" t="s">
        <v>71</v>
      </c>
      <c r="Q456" s="799"/>
      <c r="R456" s="799"/>
      <c r="S456" s="799"/>
      <c r="T456" s="799"/>
      <c r="U456" s="799"/>
      <c r="V456" s="800"/>
      <c r="W456" s="37" t="s">
        <v>69</v>
      </c>
      <c r="X456" s="783">
        <f>IFERROR(SUM(X447:X454),"0")</f>
        <v>0</v>
      </c>
      <c r="Y456" s="783">
        <f>IFERROR(SUM(Y447:Y454),"0")</f>
        <v>0</v>
      </c>
      <c r="Z456" s="37"/>
      <c r="AA456" s="784"/>
      <c r="AB456" s="784"/>
      <c r="AC456" s="784"/>
    </row>
    <row r="457" spans="1:68" ht="14.25" hidden="1" customHeight="1" x14ac:dyDescent="0.25">
      <c r="A457" s="795" t="s">
        <v>64</v>
      </c>
      <c r="B457" s="796"/>
      <c r="C457" s="796"/>
      <c r="D457" s="796"/>
      <c r="E457" s="796"/>
      <c r="F457" s="796"/>
      <c r="G457" s="796"/>
      <c r="H457" s="796"/>
      <c r="I457" s="796"/>
      <c r="J457" s="796"/>
      <c r="K457" s="796"/>
      <c r="L457" s="796"/>
      <c r="M457" s="796"/>
      <c r="N457" s="796"/>
      <c r="O457" s="796"/>
      <c r="P457" s="796"/>
      <c r="Q457" s="796"/>
      <c r="R457" s="796"/>
      <c r="S457" s="796"/>
      <c r="T457" s="796"/>
      <c r="U457" s="796"/>
      <c r="V457" s="796"/>
      <c r="W457" s="796"/>
      <c r="X457" s="796"/>
      <c r="Y457" s="796"/>
      <c r="Z457" s="796"/>
      <c r="AA457" s="777"/>
      <c r="AB457" s="777"/>
      <c r="AC457" s="777"/>
    </row>
    <row r="458" spans="1:68" ht="27" hidden="1" customHeight="1" x14ac:dyDescent="0.25">
      <c r="A458" s="54" t="s">
        <v>734</v>
      </c>
      <c r="B458" s="54" t="s">
        <v>735</v>
      </c>
      <c r="C458" s="31">
        <v>4301031303</v>
      </c>
      <c r="D458" s="785">
        <v>4607091384802</v>
      </c>
      <c r="E458" s="786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8"/>
      <c r="R458" s="788"/>
      <c r="S458" s="788"/>
      <c r="T458" s="789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737</v>
      </c>
      <c r="B459" s="54" t="s">
        <v>738</v>
      </c>
      <c r="C459" s="31">
        <v>4301031304</v>
      </c>
      <c r="D459" s="785">
        <v>4607091384826</v>
      </c>
      <c r="E459" s="786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806"/>
      <c r="B460" s="796"/>
      <c r="C460" s="796"/>
      <c r="D460" s="796"/>
      <c r="E460" s="796"/>
      <c r="F460" s="796"/>
      <c r="G460" s="796"/>
      <c r="H460" s="796"/>
      <c r="I460" s="796"/>
      <c r="J460" s="796"/>
      <c r="K460" s="796"/>
      <c r="L460" s="796"/>
      <c r="M460" s="796"/>
      <c r="N460" s="796"/>
      <c r="O460" s="807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hidden="1" x14ac:dyDescent="0.2">
      <c r="A461" s="796"/>
      <c r="B461" s="796"/>
      <c r="C461" s="796"/>
      <c r="D461" s="796"/>
      <c r="E461" s="796"/>
      <c r="F461" s="796"/>
      <c r="G461" s="796"/>
      <c r="H461" s="796"/>
      <c r="I461" s="796"/>
      <c r="J461" s="796"/>
      <c r="K461" s="796"/>
      <c r="L461" s="796"/>
      <c r="M461" s="796"/>
      <c r="N461" s="796"/>
      <c r="O461" s="807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hidden="1" customHeight="1" x14ac:dyDescent="0.25">
      <c r="A462" s="795" t="s">
        <v>73</v>
      </c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6"/>
      <c r="P462" s="796"/>
      <c r="Q462" s="796"/>
      <c r="R462" s="796"/>
      <c r="S462" s="796"/>
      <c r="T462" s="796"/>
      <c r="U462" s="796"/>
      <c r="V462" s="796"/>
      <c r="W462" s="796"/>
      <c r="X462" s="796"/>
      <c r="Y462" s="796"/>
      <c r="Z462" s="796"/>
      <c r="AA462" s="777"/>
      <c r="AB462" s="777"/>
      <c r="AC462" s="777"/>
    </row>
    <row r="463" spans="1:68" ht="27" hidden="1" customHeight="1" x14ac:dyDescent="0.25">
      <c r="A463" s="54" t="s">
        <v>739</v>
      </c>
      <c r="B463" s="54" t="s">
        <v>740</v>
      </c>
      <c r="C463" s="31">
        <v>4301051899</v>
      </c>
      <c r="D463" s="785">
        <v>4607091384246</v>
      </c>
      <c r="E463" s="786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77</v>
      </c>
      <c r="N463" s="33"/>
      <c r="O463" s="32">
        <v>40</v>
      </c>
      <c r="P463" s="1058" t="s">
        <v>741</v>
      </c>
      <c r="Q463" s="788"/>
      <c r="R463" s="788"/>
      <c r="S463" s="788"/>
      <c r="T463" s="789"/>
      <c r="U463" s="34"/>
      <c r="V463" s="34"/>
      <c r="W463" s="35" t="s">
        <v>69</v>
      </c>
      <c r="X463" s="781">
        <v>0</v>
      </c>
      <c r="Y463" s="782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743</v>
      </c>
      <c r="B464" s="54" t="s">
        <v>744</v>
      </c>
      <c r="C464" s="31">
        <v>4301051901</v>
      </c>
      <c r="D464" s="785">
        <v>4680115881976</v>
      </c>
      <c r="E464" s="786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77</v>
      </c>
      <c r="N464" s="33"/>
      <c r="O464" s="32">
        <v>40</v>
      </c>
      <c r="P464" s="879" t="s">
        <v>745</v>
      </c>
      <c r="Q464" s="788"/>
      <c r="R464" s="788"/>
      <c r="S464" s="788"/>
      <c r="T464" s="789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4301051297</v>
      </c>
      <c r="D465" s="785">
        <v>4607091384253</v>
      </c>
      <c r="E465" s="786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2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747</v>
      </c>
      <c r="B466" s="54" t="s">
        <v>750</v>
      </c>
      <c r="C466" s="31">
        <v>4301051634</v>
      </c>
      <c r="D466" s="785">
        <v>4607091384253</v>
      </c>
      <c r="E466" s="786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8"/>
      <c r="R466" s="788"/>
      <c r="S466" s="788"/>
      <c r="T466" s="789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752</v>
      </c>
      <c r="B467" s="54" t="s">
        <v>753</v>
      </c>
      <c r="C467" s="31">
        <v>4301051444</v>
      </c>
      <c r="D467" s="785">
        <v>4680115881969</v>
      </c>
      <c r="E467" s="786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80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807"/>
      <c r="P468" s="798" t="s">
        <v>71</v>
      </c>
      <c r="Q468" s="799"/>
      <c r="R468" s="799"/>
      <c r="S468" s="799"/>
      <c r="T468" s="799"/>
      <c r="U468" s="799"/>
      <c r="V468" s="800"/>
      <c r="W468" s="37" t="s">
        <v>72</v>
      </c>
      <c r="X468" s="783">
        <f>IFERROR(X463/H463,"0")+IFERROR(X464/H464,"0")+IFERROR(X465/H465,"0")+IFERROR(X466/H466,"0")+IFERROR(X467/H467,"0")</f>
        <v>0</v>
      </c>
      <c r="Y468" s="783">
        <f>IFERROR(Y463/H463,"0")+IFERROR(Y464/H464,"0")+IFERROR(Y465/H465,"0")+IFERROR(Y466/H466,"0")+IFERROR(Y467/H467,"0")</f>
        <v>0</v>
      </c>
      <c r="Z468" s="783">
        <f>IFERROR(IF(Z463="",0,Z463),"0")+IFERROR(IF(Z464="",0,Z464),"0")+IFERROR(IF(Z465="",0,Z465),"0")+IFERROR(IF(Z466="",0,Z466),"0")+IFERROR(IF(Z467="",0,Z467),"0")</f>
        <v>0</v>
      </c>
      <c r="AA468" s="784"/>
      <c r="AB468" s="784"/>
      <c r="AC468" s="784"/>
    </row>
    <row r="469" spans="1:68" hidden="1" x14ac:dyDescent="0.2">
      <c r="A469" s="796"/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807"/>
      <c r="P469" s="798" t="s">
        <v>71</v>
      </c>
      <c r="Q469" s="799"/>
      <c r="R469" s="799"/>
      <c r="S469" s="799"/>
      <c r="T469" s="799"/>
      <c r="U469" s="799"/>
      <c r="V469" s="800"/>
      <c r="W469" s="37" t="s">
        <v>69</v>
      </c>
      <c r="X469" s="783">
        <f>IFERROR(SUM(X463:X467),"0")</f>
        <v>0</v>
      </c>
      <c r="Y469" s="783">
        <f>IFERROR(SUM(Y463:Y467),"0")</f>
        <v>0</v>
      </c>
      <c r="Z469" s="37"/>
      <c r="AA469" s="784"/>
      <c r="AB469" s="784"/>
      <c r="AC469" s="784"/>
    </row>
    <row r="470" spans="1:68" ht="14.25" hidden="1" customHeight="1" x14ac:dyDescent="0.25">
      <c r="A470" s="795" t="s">
        <v>215</v>
      </c>
      <c r="B470" s="796"/>
      <c r="C470" s="796"/>
      <c r="D470" s="796"/>
      <c r="E470" s="796"/>
      <c r="F470" s="796"/>
      <c r="G470" s="796"/>
      <c r="H470" s="796"/>
      <c r="I470" s="796"/>
      <c r="J470" s="796"/>
      <c r="K470" s="796"/>
      <c r="L470" s="796"/>
      <c r="M470" s="796"/>
      <c r="N470" s="796"/>
      <c r="O470" s="796"/>
      <c r="P470" s="796"/>
      <c r="Q470" s="796"/>
      <c r="R470" s="796"/>
      <c r="S470" s="796"/>
      <c r="T470" s="796"/>
      <c r="U470" s="796"/>
      <c r="V470" s="796"/>
      <c r="W470" s="796"/>
      <c r="X470" s="796"/>
      <c r="Y470" s="796"/>
      <c r="Z470" s="796"/>
      <c r="AA470" s="777"/>
      <c r="AB470" s="777"/>
      <c r="AC470" s="777"/>
    </row>
    <row r="471" spans="1:68" ht="27" hidden="1" customHeight="1" x14ac:dyDescent="0.25">
      <c r="A471" s="54" t="s">
        <v>755</v>
      </c>
      <c r="B471" s="54" t="s">
        <v>756</v>
      </c>
      <c r="C471" s="31">
        <v>4301060441</v>
      </c>
      <c r="D471" s="785">
        <v>4607091389357</v>
      </c>
      <c r="E471" s="786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77</v>
      </c>
      <c r="N471" s="33"/>
      <c r="O471" s="32">
        <v>40</v>
      </c>
      <c r="P471" s="874" t="s">
        <v>757</v>
      </c>
      <c r="Q471" s="788"/>
      <c r="R471" s="788"/>
      <c r="S471" s="788"/>
      <c r="T471" s="789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806"/>
      <c r="B472" s="796"/>
      <c r="C472" s="796"/>
      <c r="D472" s="796"/>
      <c r="E472" s="796"/>
      <c r="F472" s="796"/>
      <c r="G472" s="796"/>
      <c r="H472" s="796"/>
      <c r="I472" s="796"/>
      <c r="J472" s="796"/>
      <c r="K472" s="796"/>
      <c r="L472" s="796"/>
      <c r="M472" s="796"/>
      <c r="N472" s="796"/>
      <c r="O472" s="807"/>
      <c r="P472" s="798" t="s">
        <v>71</v>
      </c>
      <c r="Q472" s="799"/>
      <c r="R472" s="799"/>
      <c r="S472" s="799"/>
      <c r="T472" s="799"/>
      <c r="U472" s="799"/>
      <c r="V472" s="800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hidden="1" x14ac:dyDescent="0.2">
      <c r="A473" s="796"/>
      <c r="B473" s="796"/>
      <c r="C473" s="796"/>
      <c r="D473" s="796"/>
      <c r="E473" s="796"/>
      <c r="F473" s="796"/>
      <c r="G473" s="796"/>
      <c r="H473" s="796"/>
      <c r="I473" s="796"/>
      <c r="J473" s="796"/>
      <c r="K473" s="796"/>
      <c r="L473" s="796"/>
      <c r="M473" s="796"/>
      <c r="N473" s="796"/>
      <c r="O473" s="807"/>
      <c r="P473" s="798" t="s">
        <v>71</v>
      </c>
      <c r="Q473" s="799"/>
      <c r="R473" s="799"/>
      <c r="S473" s="799"/>
      <c r="T473" s="799"/>
      <c r="U473" s="799"/>
      <c r="V473" s="800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hidden="1" customHeight="1" x14ac:dyDescent="0.2">
      <c r="A474" s="875" t="s">
        <v>759</v>
      </c>
      <c r="B474" s="876"/>
      <c r="C474" s="876"/>
      <c r="D474" s="876"/>
      <c r="E474" s="876"/>
      <c r="F474" s="876"/>
      <c r="G474" s="876"/>
      <c r="H474" s="876"/>
      <c r="I474" s="876"/>
      <c r="J474" s="876"/>
      <c r="K474" s="876"/>
      <c r="L474" s="876"/>
      <c r="M474" s="876"/>
      <c r="N474" s="876"/>
      <c r="O474" s="876"/>
      <c r="P474" s="876"/>
      <c r="Q474" s="876"/>
      <c r="R474" s="876"/>
      <c r="S474" s="876"/>
      <c r="T474" s="876"/>
      <c r="U474" s="876"/>
      <c r="V474" s="876"/>
      <c r="W474" s="876"/>
      <c r="X474" s="876"/>
      <c r="Y474" s="876"/>
      <c r="Z474" s="876"/>
      <c r="AA474" s="48"/>
      <c r="AB474" s="48"/>
      <c r="AC474" s="48"/>
    </row>
    <row r="475" spans="1:68" ht="16.5" hidden="1" customHeight="1" x14ac:dyDescent="0.25">
      <c r="A475" s="864" t="s">
        <v>760</v>
      </c>
      <c r="B475" s="796"/>
      <c r="C475" s="796"/>
      <c r="D475" s="796"/>
      <c r="E475" s="796"/>
      <c r="F475" s="796"/>
      <c r="G475" s="796"/>
      <c r="H475" s="796"/>
      <c r="I475" s="796"/>
      <c r="J475" s="796"/>
      <c r="K475" s="796"/>
      <c r="L475" s="796"/>
      <c r="M475" s="796"/>
      <c r="N475" s="796"/>
      <c r="O475" s="796"/>
      <c r="P475" s="796"/>
      <c r="Q475" s="796"/>
      <c r="R475" s="796"/>
      <c r="S475" s="796"/>
      <c r="T475" s="796"/>
      <c r="U475" s="796"/>
      <c r="V475" s="796"/>
      <c r="W475" s="796"/>
      <c r="X475" s="796"/>
      <c r="Y475" s="796"/>
      <c r="Z475" s="796"/>
      <c r="AA475" s="776"/>
      <c r="AB475" s="776"/>
      <c r="AC475" s="776"/>
    </row>
    <row r="476" spans="1:68" ht="14.25" hidden="1" customHeight="1" x14ac:dyDescent="0.25">
      <c r="A476" s="795" t="s">
        <v>118</v>
      </c>
      <c r="B476" s="796"/>
      <c r="C476" s="796"/>
      <c r="D476" s="796"/>
      <c r="E476" s="796"/>
      <c r="F476" s="796"/>
      <c r="G476" s="796"/>
      <c r="H476" s="796"/>
      <c r="I476" s="796"/>
      <c r="J476" s="796"/>
      <c r="K476" s="796"/>
      <c r="L476" s="796"/>
      <c r="M476" s="796"/>
      <c r="N476" s="796"/>
      <c r="O476" s="796"/>
      <c r="P476" s="796"/>
      <c r="Q476" s="796"/>
      <c r="R476" s="796"/>
      <c r="S476" s="796"/>
      <c r="T476" s="796"/>
      <c r="U476" s="796"/>
      <c r="V476" s="796"/>
      <c r="W476" s="796"/>
      <c r="X476" s="796"/>
      <c r="Y476" s="796"/>
      <c r="Z476" s="796"/>
      <c r="AA476" s="777"/>
      <c r="AB476" s="777"/>
      <c r="AC476" s="777"/>
    </row>
    <row r="477" spans="1:68" ht="27" hidden="1" customHeight="1" x14ac:dyDescent="0.25">
      <c r="A477" s="54" t="s">
        <v>761</v>
      </c>
      <c r="B477" s="54" t="s">
        <v>762</v>
      </c>
      <c r="C477" s="31">
        <v>4301011428</v>
      </c>
      <c r="D477" s="785">
        <v>4607091389708</v>
      </c>
      <c r="E477" s="786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122</v>
      </c>
      <c r="N477" s="33"/>
      <c r="O477" s="32">
        <v>50</v>
      </c>
      <c r="P477" s="10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8"/>
      <c r="R477" s="788"/>
      <c r="S477" s="788"/>
      <c r="T477" s="789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80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807"/>
      <c r="P478" s="798" t="s">
        <v>71</v>
      </c>
      <c r="Q478" s="799"/>
      <c r="R478" s="799"/>
      <c r="S478" s="799"/>
      <c r="T478" s="799"/>
      <c r="U478" s="799"/>
      <c r="V478" s="800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hidden="1" x14ac:dyDescent="0.2">
      <c r="A479" s="796"/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807"/>
      <c r="P479" s="798" t="s">
        <v>71</v>
      </c>
      <c r="Q479" s="799"/>
      <c r="R479" s="799"/>
      <c r="S479" s="799"/>
      <c r="T479" s="799"/>
      <c r="U479" s="799"/>
      <c r="V479" s="800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hidden="1" customHeight="1" x14ac:dyDescent="0.25">
      <c r="A480" s="795" t="s">
        <v>64</v>
      </c>
      <c r="B480" s="796"/>
      <c r="C480" s="796"/>
      <c r="D480" s="796"/>
      <c r="E480" s="796"/>
      <c r="F480" s="796"/>
      <c r="G480" s="796"/>
      <c r="H480" s="796"/>
      <c r="I480" s="796"/>
      <c r="J480" s="796"/>
      <c r="K480" s="796"/>
      <c r="L480" s="796"/>
      <c r="M480" s="796"/>
      <c r="N480" s="796"/>
      <c r="O480" s="796"/>
      <c r="P480" s="796"/>
      <c r="Q480" s="796"/>
      <c r="R480" s="796"/>
      <c r="S480" s="796"/>
      <c r="T480" s="796"/>
      <c r="U480" s="796"/>
      <c r="V480" s="796"/>
      <c r="W480" s="796"/>
      <c r="X480" s="796"/>
      <c r="Y480" s="796"/>
      <c r="Z480" s="796"/>
      <c r="AA480" s="777"/>
      <c r="AB480" s="777"/>
      <c r="AC480" s="777"/>
    </row>
    <row r="481" spans="1:68" ht="27" hidden="1" customHeight="1" x14ac:dyDescent="0.25">
      <c r="A481" s="54" t="s">
        <v>764</v>
      </c>
      <c r="B481" s="54" t="s">
        <v>765</v>
      </c>
      <c r="C481" s="31">
        <v>4301031322</v>
      </c>
      <c r="D481" s="785">
        <v>4607091389753</v>
      </c>
      <c r="E481" s="786"/>
      <c r="F481" s="780">
        <v>0.7</v>
      </c>
      <c r="G481" s="32">
        <v>6</v>
      </c>
      <c r="H481" s="780">
        <v>4.2</v>
      </c>
      <c r="I481" s="78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8"/>
      <c r="R481" s="788"/>
      <c r="S481" s="788"/>
      <c r="T481" s="789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57" t="s">
        <v>766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hidden="1" customHeight="1" x14ac:dyDescent="0.25">
      <c r="A482" s="54" t="s">
        <v>764</v>
      </c>
      <c r="B482" s="54" t="s">
        <v>767</v>
      </c>
      <c r="C482" s="31">
        <v>4301031355</v>
      </c>
      <c r="D482" s="785">
        <v>4607091389753</v>
      </c>
      <c r="E482" s="786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8"/>
      <c r="R482" s="788"/>
      <c r="S482" s="788"/>
      <c r="T482" s="789"/>
      <c r="U482" s="34"/>
      <c r="V482" s="34"/>
      <c r="W482" s="35" t="s">
        <v>69</v>
      </c>
      <c r="X482" s="781">
        <v>0</v>
      </c>
      <c r="Y482" s="782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764</v>
      </c>
      <c r="B483" s="54" t="s">
        <v>768</v>
      </c>
      <c r="C483" s="31">
        <v>4301031405</v>
      </c>
      <c r="D483" s="785">
        <v>4680115886100</v>
      </c>
      <c r="E483" s="786"/>
      <c r="F483" s="780">
        <v>0.9</v>
      </c>
      <c r="G483" s="32">
        <v>6</v>
      </c>
      <c r="H483" s="780">
        <v>5.4</v>
      </c>
      <c r="I483" s="780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085" t="s">
        <v>769</v>
      </c>
      <c r="Q483" s="788"/>
      <c r="R483" s="788"/>
      <c r="S483" s="788"/>
      <c r="T483" s="789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770</v>
      </c>
      <c r="B484" s="54" t="s">
        <v>771</v>
      </c>
      <c r="C484" s="31">
        <v>4301031323</v>
      </c>
      <c r="D484" s="785">
        <v>4607091389760</v>
      </c>
      <c r="E484" s="786"/>
      <c r="F484" s="780">
        <v>0.7</v>
      </c>
      <c r="G484" s="32">
        <v>6</v>
      </c>
      <c r="H484" s="780">
        <v>4.2</v>
      </c>
      <c r="I484" s="780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4" s="788"/>
      <c r="R484" s="788"/>
      <c r="S484" s="788"/>
      <c r="T484" s="789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772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770</v>
      </c>
      <c r="B485" s="54" t="s">
        <v>773</v>
      </c>
      <c r="C485" s="31">
        <v>4301031406</v>
      </c>
      <c r="D485" s="785">
        <v>4680115886117</v>
      </c>
      <c r="E485" s="786"/>
      <c r="F485" s="780">
        <v>0.9</v>
      </c>
      <c r="G485" s="32">
        <v>6</v>
      </c>
      <c r="H485" s="780">
        <v>5.4</v>
      </c>
      <c r="I485" s="780">
        <v>5.61</v>
      </c>
      <c r="J485" s="32">
        <v>132</v>
      </c>
      <c r="K485" s="32" t="s">
        <v>76</v>
      </c>
      <c r="L485" s="32"/>
      <c r="M485" s="33" t="s">
        <v>68</v>
      </c>
      <c r="N485" s="33"/>
      <c r="O485" s="32">
        <v>50</v>
      </c>
      <c r="P485" s="1089" t="s">
        <v>774</v>
      </c>
      <c r="Q485" s="788"/>
      <c r="R485" s="788"/>
      <c r="S485" s="788"/>
      <c r="T485" s="789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775</v>
      </c>
      <c r="B486" s="54" t="s">
        <v>776</v>
      </c>
      <c r="C486" s="31">
        <v>4301031325</v>
      </c>
      <c r="D486" s="785">
        <v>4607091389746</v>
      </c>
      <c r="E486" s="786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1">
        <v>0</v>
      </c>
      <c r="Y486" s="782">
        <f t="shared" si="92"/>
        <v>0</v>
      </c>
      <c r="Z486" s="36" t="str">
        <f>IFERROR(IF(Y486=0,"",ROUNDUP(Y486/H486,0)*0.00753),"")</f>
        <v/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775</v>
      </c>
      <c r="B487" s="54" t="s">
        <v>778</v>
      </c>
      <c r="C487" s="31">
        <v>4301031356</v>
      </c>
      <c r="D487" s="785">
        <v>4607091389746</v>
      </c>
      <c r="E487" s="786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779</v>
      </c>
      <c r="B488" s="54" t="s">
        <v>780</v>
      </c>
      <c r="C488" s="31">
        <v>4301031335</v>
      </c>
      <c r="D488" s="785">
        <v>4680115883147</v>
      </c>
      <c r="E488" s="786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8"/>
      <c r="R488" s="788"/>
      <c r="S488" s="788"/>
      <c r="T488" s="789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779</v>
      </c>
      <c r="B489" s="54" t="s">
        <v>781</v>
      </c>
      <c r="C489" s="31">
        <v>4301031366</v>
      </c>
      <c r="D489" s="785">
        <v>4680115883147</v>
      </c>
      <c r="E489" s="786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7" t="s">
        <v>782</v>
      </c>
      <c r="Q489" s="788"/>
      <c r="R489" s="788"/>
      <c r="S489" s="788"/>
      <c r="T489" s="789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hidden="1" customHeight="1" x14ac:dyDescent="0.25">
      <c r="A490" s="54" t="s">
        <v>783</v>
      </c>
      <c r="B490" s="54" t="s">
        <v>784</v>
      </c>
      <c r="C490" s="31">
        <v>4301031330</v>
      </c>
      <c r="D490" s="785">
        <v>4607091384338</v>
      </c>
      <c r="E490" s="786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1">
        <v>0</v>
      </c>
      <c r="Y490" s="782">
        <f t="shared" si="92"/>
        <v>0</v>
      </c>
      <c r="Z490" s="36" t="str">
        <f t="shared" si="97"/>
        <v/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27" hidden="1" customHeight="1" x14ac:dyDescent="0.25">
      <c r="A491" s="54" t="s">
        <v>783</v>
      </c>
      <c r="B491" s="54" t="s">
        <v>785</v>
      </c>
      <c r="C491" s="31">
        <v>4301031362</v>
      </c>
      <c r="D491" s="785">
        <v>4607091384338</v>
      </c>
      <c r="E491" s="786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786</v>
      </c>
      <c r="B492" s="54" t="s">
        <v>787</v>
      </c>
      <c r="C492" s="31">
        <v>4301031336</v>
      </c>
      <c r="D492" s="785">
        <v>4680115883154</v>
      </c>
      <c r="E492" s="786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786</v>
      </c>
      <c r="B493" s="54" t="s">
        <v>789</v>
      </c>
      <c r="C493" s="31">
        <v>4301031254</v>
      </c>
      <c r="D493" s="785">
        <v>4680115883154</v>
      </c>
      <c r="E493" s="786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8"/>
      <c r="R493" s="788"/>
      <c r="S493" s="788"/>
      <c r="T493" s="789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790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786</v>
      </c>
      <c r="B494" s="54" t="s">
        <v>791</v>
      </c>
      <c r="C494" s="31">
        <v>4301031374</v>
      </c>
      <c r="D494" s="785">
        <v>4680115883154</v>
      </c>
      <c r="E494" s="786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792</v>
      </c>
      <c r="Q494" s="788"/>
      <c r="R494" s="788"/>
      <c r="S494" s="788"/>
      <c r="T494" s="789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hidden="1" customHeight="1" x14ac:dyDescent="0.25">
      <c r="A495" s="54" t="s">
        <v>793</v>
      </c>
      <c r="B495" s="54" t="s">
        <v>794</v>
      </c>
      <c r="C495" s="31">
        <v>4301031331</v>
      </c>
      <c r="D495" s="785">
        <v>4607091389524</v>
      </c>
      <c r="E495" s="786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1">
        <v>0</v>
      </c>
      <c r="Y495" s="782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37.5" hidden="1" customHeight="1" x14ac:dyDescent="0.25">
      <c r="A496" s="54" t="s">
        <v>793</v>
      </c>
      <c r="B496" s="54" t="s">
        <v>795</v>
      </c>
      <c r="C496" s="31">
        <v>4301031361</v>
      </c>
      <c r="D496" s="785">
        <v>4607091389524</v>
      </c>
      <c r="E496" s="786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1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796</v>
      </c>
      <c r="B497" s="54" t="s">
        <v>797</v>
      </c>
      <c r="C497" s="31">
        <v>4301031337</v>
      </c>
      <c r="D497" s="785">
        <v>4680115883161</v>
      </c>
      <c r="E497" s="786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798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796</v>
      </c>
      <c r="B498" s="54" t="s">
        <v>799</v>
      </c>
      <c r="C498" s="31">
        <v>4301031364</v>
      </c>
      <c r="D498" s="785">
        <v>4680115883161</v>
      </c>
      <c r="E498" s="786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800</v>
      </c>
      <c r="Q498" s="788"/>
      <c r="R498" s="788"/>
      <c r="S498" s="788"/>
      <c r="T498" s="789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798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hidden="1" customHeight="1" x14ac:dyDescent="0.25">
      <c r="A499" s="54" t="s">
        <v>801</v>
      </c>
      <c r="B499" s="54" t="s">
        <v>802</v>
      </c>
      <c r="C499" s="31">
        <v>4301031333</v>
      </c>
      <c r="D499" s="785">
        <v>4607091389531</v>
      </c>
      <c r="E499" s="786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801</v>
      </c>
      <c r="B500" s="54" t="s">
        <v>804</v>
      </c>
      <c r="C500" s="31">
        <v>4301031358</v>
      </c>
      <c r="D500" s="785">
        <v>4607091389531</v>
      </c>
      <c r="E500" s="786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4"/>
      <c r="V500" s="34"/>
      <c r="W500" s="35" t="s">
        <v>69</v>
      </c>
      <c r="X500" s="781">
        <v>0</v>
      </c>
      <c r="Y500" s="782">
        <f t="shared" si="92"/>
        <v>0</v>
      </c>
      <c r="Z500" s="36" t="str">
        <f t="shared" si="97"/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37.5" hidden="1" customHeight="1" x14ac:dyDescent="0.25">
      <c r="A501" s="54" t="s">
        <v>805</v>
      </c>
      <c r="B501" s="54" t="s">
        <v>806</v>
      </c>
      <c r="C501" s="31">
        <v>4301031360</v>
      </c>
      <c r="D501" s="785">
        <v>4607091384345</v>
      </c>
      <c r="E501" s="786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798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807</v>
      </c>
      <c r="B502" s="54" t="s">
        <v>808</v>
      </c>
      <c r="C502" s="31">
        <v>4301031338</v>
      </c>
      <c r="D502" s="785">
        <v>4680115883185</v>
      </c>
      <c r="E502" s="786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hidden="1" customHeight="1" x14ac:dyDescent="0.25">
      <c r="A503" s="54" t="s">
        <v>807</v>
      </c>
      <c r="B503" s="54" t="s">
        <v>809</v>
      </c>
      <c r="C503" s="31">
        <v>4301031255</v>
      </c>
      <c r="D503" s="785">
        <v>4680115883185</v>
      </c>
      <c r="E503" s="786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810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hidden="1" customHeight="1" x14ac:dyDescent="0.25">
      <c r="A504" s="54" t="s">
        <v>807</v>
      </c>
      <c r="B504" s="54" t="s">
        <v>811</v>
      </c>
      <c r="C504" s="31">
        <v>4301031368</v>
      </c>
      <c r="D504" s="785">
        <v>4680115883185</v>
      </c>
      <c r="E504" s="786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7" t="s">
        <v>812</v>
      </c>
      <c r="Q504" s="788"/>
      <c r="R504" s="788"/>
      <c r="S504" s="788"/>
      <c r="T504" s="789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hidden="1" x14ac:dyDescent="0.2">
      <c r="A505" s="806"/>
      <c r="B505" s="796"/>
      <c r="C505" s="796"/>
      <c r="D505" s="796"/>
      <c r="E505" s="796"/>
      <c r="F505" s="796"/>
      <c r="G505" s="796"/>
      <c r="H505" s="796"/>
      <c r="I505" s="796"/>
      <c r="J505" s="796"/>
      <c r="K505" s="796"/>
      <c r="L505" s="796"/>
      <c r="M505" s="796"/>
      <c r="N505" s="796"/>
      <c r="O505" s="807"/>
      <c r="P505" s="798" t="s">
        <v>71</v>
      </c>
      <c r="Q505" s="799"/>
      <c r="R505" s="799"/>
      <c r="S505" s="799"/>
      <c r="T505" s="799"/>
      <c r="U505" s="799"/>
      <c r="V505" s="800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4"/>
      <c r="AB505" s="784"/>
      <c r="AC505" s="784"/>
    </row>
    <row r="506" spans="1:68" hidden="1" x14ac:dyDescent="0.2">
      <c r="A506" s="796"/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807"/>
      <c r="P506" s="798" t="s">
        <v>71</v>
      </c>
      <c r="Q506" s="799"/>
      <c r="R506" s="799"/>
      <c r="S506" s="799"/>
      <c r="T506" s="799"/>
      <c r="U506" s="799"/>
      <c r="V506" s="800"/>
      <c r="W506" s="37" t="s">
        <v>69</v>
      </c>
      <c r="X506" s="783">
        <f>IFERROR(SUM(X481:X504),"0")</f>
        <v>0</v>
      </c>
      <c r="Y506" s="783">
        <f>IFERROR(SUM(Y481:Y504),"0")</f>
        <v>0</v>
      </c>
      <c r="Z506" s="37"/>
      <c r="AA506" s="784"/>
      <c r="AB506" s="784"/>
      <c r="AC506" s="784"/>
    </row>
    <row r="507" spans="1:68" ht="14.25" hidden="1" customHeight="1" x14ac:dyDescent="0.25">
      <c r="A507" s="795" t="s">
        <v>73</v>
      </c>
      <c r="B507" s="796"/>
      <c r="C507" s="796"/>
      <c r="D507" s="796"/>
      <c r="E507" s="796"/>
      <c r="F507" s="796"/>
      <c r="G507" s="796"/>
      <c r="H507" s="796"/>
      <c r="I507" s="796"/>
      <c r="J507" s="796"/>
      <c r="K507" s="796"/>
      <c r="L507" s="796"/>
      <c r="M507" s="796"/>
      <c r="N507" s="796"/>
      <c r="O507" s="796"/>
      <c r="P507" s="796"/>
      <c r="Q507" s="796"/>
      <c r="R507" s="796"/>
      <c r="S507" s="796"/>
      <c r="T507" s="796"/>
      <c r="U507" s="796"/>
      <c r="V507" s="796"/>
      <c r="W507" s="796"/>
      <c r="X507" s="796"/>
      <c r="Y507" s="796"/>
      <c r="Z507" s="796"/>
      <c r="AA507" s="777"/>
      <c r="AB507" s="777"/>
      <c r="AC507" s="777"/>
    </row>
    <row r="508" spans="1:68" ht="27" hidden="1" customHeight="1" x14ac:dyDescent="0.25">
      <c r="A508" s="54" t="s">
        <v>813</v>
      </c>
      <c r="B508" s="54" t="s">
        <v>814</v>
      </c>
      <c r="C508" s="31">
        <v>4301051284</v>
      </c>
      <c r="D508" s="785">
        <v>4607091384352</v>
      </c>
      <c r="E508" s="786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816</v>
      </c>
      <c r="B509" s="54" t="s">
        <v>817</v>
      </c>
      <c r="C509" s="31">
        <v>4301051431</v>
      </c>
      <c r="D509" s="785">
        <v>4607091389654</v>
      </c>
      <c r="E509" s="786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184</v>
      </c>
      <c r="L509" s="32"/>
      <c r="M509" s="33" t="s">
        <v>77</v>
      </c>
      <c r="N509" s="33"/>
      <c r="O509" s="32">
        <v>45</v>
      </c>
      <c r="P509" s="11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6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807"/>
      <c r="P510" s="798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hidden="1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807"/>
      <c r="P511" s="798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hidden="1" customHeight="1" x14ac:dyDescent="0.25">
      <c r="A512" s="795" t="s">
        <v>107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7"/>
      <c r="AB512" s="777"/>
      <c r="AC512" s="777"/>
    </row>
    <row r="513" spans="1:68" ht="27" customHeight="1" x14ac:dyDescent="0.25">
      <c r="A513" s="54" t="s">
        <v>819</v>
      </c>
      <c r="B513" s="54" t="s">
        <v>820</v>
      </c>
      <c r="C513" s="31">
        <v>4301032045</v>
      </c>
      <c r="D513" s="785">
        <v>4680115884335</v>
      </c>
      <c r="E513" s="786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4"/>
      <c r="V513" s="34"/>
      <c r="W513" s="35" t="s">
        <v>69</v>
      </c>
      <c r="X513" s="781">
        <v>1.8</v>
      </c>
      <c r="Y513" s="782">
        <f>IFERROR(IF(X513="",0,CEILING((X513/$H513),1)*$H513),"")</f>
        <v>2.4</v>
      </c>
      <c r="Z513" s="36">
        <f>IFERROR(IF(Y513=0,"",ROUNDUP(Y513/H513,0)*0.00627),"")</f>
        <v>1.2540000000000001E-2</v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2.7</v>
      </c>
      <c r="BN513" s="64">
        <f>IFERROR(Y513*I513/H513,"0")</f>
        <v>3.6000000000000005</v>
      </c>
      <c r="BO513" s="64">
        <f>IFERROR(1/J513*(X513/H513),"0")</f>
        <v>7.4999999999999997E-3</v>
      </c>
      <c r="BP513" s="64">
        <f>IFERROR(1/J513*(Y513/H513),"0")</f>
        <v>0.01</v>
      </c>
    </row>
    <row r="514" spans="1:68" ht="27" hidden="1" customHeight="1" x14ac:dyDescent="0.25">
      <c r="A514" s="54" t="s">
        <v>824</v>
      </c>
      <c r="B514" s="54" t="s">
        <v>825</v>
      </c>
      <c r="C514" s="31">
        <v>4301170011</v>
      </c>
      <c r="D514" s="785">
        <v>4680115884113</v>
      </c>
      <c r="E514" s="786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2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4"/>
      <c r="V514" s="34"/>
      <c r="W514" s="35" t="s">
        <v>69</v>
      </c>
      <c r="X514" s="781">
        <v>0</v>
      </c>
      <c r="Y514" s="782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6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807"/>
      <c r="P515" s="798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3">
        <f>IFERROR(X513/H513,"0")+IFERROR(X514/H514,"0")</f>
        <v>1.5</v>
      </c>
      <c r="Y515" s="783">
        <f>IFERROR(Y513/H513,"0")+IFERROR(Y514/H514,"0")</f>
        <v>2</v>
      </c>
      <c r="Z515" s="783">
        <f>IFERROR(IF(Z513="",0,Z513),"0")+IFERROR(IF(Z514="",0,Z514),"0")</f>
        <v>1.2540000000000001E-2</v>
      </c>
      <c r="AA515" s="784"/>
      <c r="AB515" s="784"/>
      <c r="AC515" s="784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807"/>
      <c r="P516" s="798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3">
        <f>IFERROR(SUM(X513:X514),"0")</f>
        <v>1.8</v>
      </c>
      <c r="Y516" s="783">
        <f>IFERROR(SUM(Y513:Y514),"0")</f>
        <v>2.4</v>
      </c>
      <c r="Z516" s="37"/>
      <c r="AA516" s="784"/>
      <c r="AB516" s="784"/>
      <c r="AC516" s="784"/>
    </row>
    <row r="517" spans="1:68" ht="16.5" hidden="1" customHeight="1" x14ac:dyDescent="0.25">
      <c r="A517" s="864" t="s">
        <v>827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14.25" hidden="1" customHeight="1" x14ac:dyDescent="0.25">
      <c r="A518" s="795" t="s">
        <v>173</v>
      </c>
      <c r="B518" s="796"/>
      <c r="C518" s="796"/>
      <c r="D518" s="796"/>
      <c r="E518" s="796"/>
      <c r="F518" s="796"/>
      <c r="G518" s="796"/>
      <c r="H518" s="796"/>
      <c r="I518" s="796"/>
      <c r="J518" s="796"/>
      <c r="K518" s="796"/>
      <c r="L518" s="796"/>
      <c r="M518" s="796"/>
      <c r="N518" s="796"/>
      <c r="O518" s="796"/>
      <c r="P518" s="796"/>
      <c r="Q518" s="796"/>
      <c r="R518" s="796"/>
      <c r="S518" s="796"/>
      <c r="T518" s="796"/>
      <c r="U518" s="796"/>
      <c r="V518" s="796"/>
      <c r="W518" s="796"/>
      <c r="X518" s="796"/>
      <c r="Y518" s="796"/>
      <c r="Z518" s="796"/>
      <c r="AA518" s="777"/>
      <c r="AB518" s="777"/>
      <c r="AC518" s="777"/>
    </row>
    <row r="519" spans="1:68" ht="27" hidden="1" customHeight="1" x14ac:dyDescent="0.25">
      <c r="A519" s="54" t="s">
        <v>828</v>
      </c>
      <c r="B519" s="54" t="s">
        <v>829</v>
      </c>
      <c r="C519" s="31">
        <v>4301020315</v>
      </c>
      <c r="D519" s="785">
        <v>4607091389364</v>
      </c>
      <c r="E519" s="786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6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807"/>
      <c r="P520" s="798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hidden="1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807"/>
      <c r="P521" s="798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hidden="1" customHeight="1" x14ac:dyDescent="0.25">
      <c r="A522" s="795" t="s">
        <v>64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7"/>
      <c r="AB522" s="777"/>
      <c r="AC522" s="777"/>
    </row>
    <row r="523" spans="1:68" ht="27" hidden="1" customHeight="1" x14ac:dyDescent="0.25">
      <c r="A523" s="54" t="s">
        <v>831</v>
      </c>
      <c r="B523" s="54" t="s">
        <v>832</v>
      </c>
      <c r="C523" s="31">
        <v>4301031324</v>
      </c>
      <c r="D523" s="785">
        <v>4607091389739</v>
      </c>
      <c r="E523" s="786"/>
      <c r="F523" s="780">
        <v>0.7</v>
      </c>
      <c r="G523" s="32">
        <v>6</v>
      </c>
      <c r="H523" s="780">
        <v>4.2</v>
      </c>
      <c r="I523" s="780">
        <v>4.43</v>
      </c>
      <c r="J523" s="32">
        <v>156</v>
      </c>
      <c r="K523" s="32" t="s">
        <v>76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788"/>
      <c r="R523" s="788"/>
      <c r="S523" s="788"/>
      <c r="T523" s="789"/>
      <c r="U523" s="34"/>
      <c r="V523" s="34"/>
      <c r="W523" s="35" t="s">
        <v>69</v>
      </c>
      <c r="X523" s="781">
        <v>0</v>
      </c>
      <c r="Y523" s="782">
        <f t="shared" ref="Y523:Y529" si="98">IFERROR(IF(X523="",0,CEILING((X523/$H523),1)*$H523),"")</f>
        <v>0</v>
      </c>
      <c r="Z523" s="36" t="str">
        <f>IFERROR(IF(Y523=0,"",ROUNDUP(Y523/H523,0)*0.00753),"")</f>
        <v/>
      </c>
      <c r="AA523" s="56"/>
      <c r="AB523" s="57"/>
      <c r="AC523" s="615" t="s">
        <v>833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0</v>
      </c>
      <c r="BN523" s="64">
        <f t="shared" ref="BN523:BN529" si="100">IFERROR(Y523*I523/H523,"0")</f>
        <v>0</v>
      </c>
      <c r="BO523" s="64">
        <f t="shared" ref="BO523:BO529" si="101">IFERROR(1/J523*(X523/H523),"0")</f>
        <v>0</v>
      </c>
      <c r="BP523" s="64">
        <f t="shared" ref="BP523:BP529" si="102">IFERROR(1/J523*(Y523/H523),"0")</f>
        <v>0</v>
      </c>
    </row>
    <row r="524" spans="1:68" ht="27" hidden="1" customHeight="1" x14ac:dyDescent="0.25">
      <c r="A524" s="54" t="s">
        <v>831</v>
      </c>
      <c r="B524" s="54" t="s">
        <v>834</v>
      </c>
      <c r="C524" s="31">
        <v>4301031403</v>
      </c>
      <c r="D524" s="785">
        <v>4680115886094</v>
      </c>
      <c r="E524" s="786"/>
      <c r="F524" s="780">
        <v>0.9</v>
      </c>
      <c r="G524" s="32">
        <v>6</v>
      </c>
      <c r="H524" s="780">
        <v>5.4</v>
      </c>
      <c r="I524" s="780">
        <v>5.61</v>
      </c>
      <c r="J524" s="32">
        <v>132</v>
      </c>
      <c r="K524" s="32" t="s">
        <v>76</v>
      </c>
      <c r="L524" s="32"/>
      <c r="M524" s="33" t="s">
        <v>122</v>
      </c>
      <c r="N524" s="33"/>
      <c r="O524" s="32">
        <v>50</v>
      </c>
      <c r="P524" s="970" t="s">
        <v>835</v>
      </c>
      <c r="Q524" s="788"/>
      <c r="R524" s="788"/>
      <c r="S524" s="788"/>
      <c r="T524" s="789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4301031363</v>
      </c>
      <c r="D525" s="785">
        <v>4607091389425</v>
      </c>
      <c r="E525" s="786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8"/>
      <c r="R525" s="788"/>
      <c r="S525" s="788"/>
      <c r="T525" s="789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839</v>
      </c>
      <c r="B526" s="54" t="s">
        <v>840</v>
      </c>
      <c r="C526" s="31">
        <v>4301031334</v>
      </c>
      <c r="D526" s="785">
        <v>4680115880771</v>
      </c>
      <c r="E526" s="786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6" s="788"/>
      <c r="R526" s="788"/>
      <c r="S526" s="788"/>
      <c r="T526" s="789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839</v>
      </c>
      <c r="B527" s="54" t="s">
        <v>842</v>
      </c>
      <c r="C527" s="31">
        <v>4301031373</v>
      </c>
      <c r="D527" s="785">
        <v>4680115880771</v>
      </c>
      <c r="E527" s="786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1" t="s">
        <v>843</v>
      </c>
      <c r="Q527" s="788"/>
      <c r="R527" s="788"/>
      <c r="S527" s="788"/>
      <c r="T527" s="789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hidden="1" customHeight="1" x14ac:dyDescent="0.25">
      <c r="A528" s="54" t="s">
        <v>844</v>
      </c>
      <c r="B528" s="54" t="s">
        <v>845</v>
      </c>
      <c r="C528" s="31">
        <v>4301031359</v>
      </c>
      <c r="D528" s="785">
        <v>4607091389500</v>
      </c>
      <c r="E528" s="786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8"/>
      <c r="R528" s="788"/>
      <c r="S528" s="788"/>
      <c r="T528" s="789"/>
      <c r="U528" s="34"/>
      <c r="V528" s="34"/>
      <c r="W528" s="35" t="s">
        <v>69</v>
      </c>
      <c r="X528" s="781">
        <v>0</v>
      </c>
      <c r="Y528" s="782">
        <f t="shared" si="98"/>
        <v>0</v>
      </c>
      <c r="Z528" s="36" t="str">
        <f>IFERROR(IF(Y528=0,"",ROUNDUP(Y528/H528,0)*0.00502),"")</f>
        <v/>
      </c>
      <c r="AA528" s="56"/>
      <c r="AB528" s="57"/>
      <c r="AC528" s="625" t="s">
        <v>841</v>
      </c>
      <c r="AG528" s="64"/>
      <c r="AJ528" s="68"/>
      <c r="AK528" s="68">
        <v>0</v>
      </c>
      <c r="BB528" s="626" t="s">
        <v>1</v>
      </c>
      <c r="BM528" s="64">
        <f t="shared" si="99"/>
        <v>0</v>
      </c>
      <c r="BN528" s="64">
        <f t="shared" si="100"/>
        <v>0</v>
      </c>
      <c r="BO528" s="64">
        <f t="shared" si="101"/>
        <v>0</v>
      </c>
      <c r="BP528" s="64">
        <f t="shared" si="102"/>
        <v>0</v>
      </c>
    </row>
    <row r="529" spans="1:68" ht="27" hidden="1" customHeight="1" x14ac:dyDescent="0.25">
      <c r="A529" s="54" t="s">
        <v>844</v>
      </c>
      <c r="B529" s="54" t="s">
        <v>846</v>
      </c>
      <c r="C529" s="31">
        <v>4301031327</v>
      </c>
      <c r="D529" s="785">
        <v>4607091389500</v>
      </c>
      <c r="E529" s="786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8"/>
      <c r="R529" s="788"/>
      <c r="S529" s="788"/>
      <c r="T529" s="789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841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hidden="1" x14ac:dyDescent="0.2">
      <c r="A530" s="806"/>
      <c r="B530" s="796"/>
      <c r="C530" s="796"/>
      <c r="D530" s="796"/>
      <c r="E530" s="796"/>
      <c r="F530" s="796"/>
      <c r="G530" s="796"/>
      <c r="H530" s="796"/>
      <c r="I530" s="796"/>
      <c r="J530" s="796"/>
      <c r="K530" s="796"/>
      <c r="L530" s="796"/>
      <c r="M530" s="796"/>
      <c r="N530" s="796"/>
      <c r="O530" s="807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83">
        <f>IFERROR(X523/H523,"0")+IFERROR(X524/H524,"0")+IFERROR(X525/H525,"0")+IFERROR(X526/H526,"0")+IFERROR(X527/H527,"0")+IFERROR(X528/H528,"0")+IFERROR(X529/H529,"0")</f>
        <v>0</v>
      </c>
      <c r="Y530" s="783">
        <f>IFERROR(Y523/H523,"0")+IFERROR(Y524/H524,"0")+IFERROR(Y525/H525,"0")+IFERROR(Y526/H526,"0")+IFERROR(Y527/H527,"0")+IFERROR(Y528/H528,"0")+IFERROR(Y529/H529,"0")</f>
        <v>0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0</v>
      </c>
      <c r="AA530" s="784"/>
      <c r="AB530" s="784"/>
      <c r="AC530" s="784"/>
    </row>
    <row r="531" spans="1:68" hidden="1" x14ac:dyDescent="0.2">
      <c r="A531" s="796"/>
      <c r="B531" s="796"/>
      <c r="C531" s="796"/>
      <c r="D531" s="796"/>
      <c r="E531" s="796"/>
      <c r="F531" s="796"/>
      <c r="G531" s="796"/>
      <c r="H531" s="796"/>
      <c r="I531" s="796"/>
      <c r="J531" s="796"/>
      <c r="K531" s="796"/>
      <c r="L531" s="796"/>
      <c r="M531" s="796"/>
      <c r="N531" s="796"/>
      <c r="O531" s="807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83">
        <f>IFERROR(SUM(X523:X529),"0")</f>
        <v>0</v>
      </c>
      <c r="Y531" s="783">
        <f>IFERROR(SUM(Y523:Y529),"0")</f>
        <v>0</v>
      </c>
      <c r="Z531" s="37"/>
      <c r="AA531" s="784"/>
      <c r="AB531" s="784"/>
      <c r="AC531" s="784"/>
    </row>
    <row r="532" spans="1:68" ht="14.25" hidden="1" customHeight="1" x14ac:dyDescent="0.25">
      <c r="A532" s="795" t="s">
        <v>107</v>
      </c>
      <c r="B532" s="796"/>
      <c r="C532" s="796"/>
      <c r="D532" s="796"/>
      <c r="E532" s="796"/>
      <c r="F532" s="796"/>
      <c r="G532" s="796"/>
      <c r="H532" s="796"/>
      <c r="I532" s="796"/>
      <c r="J532" s="796"/>
      <c r="K532" s="796"/>
      <c r="L532" s="796"/>
      <c r="M532" s="796"/>
      <c r="N532" s="796"/>
      <c r="O532" s="796"/>
      <c r="P532" s="796"/>
      <c r="Q532" s="796"/>
      <c r="R532" s="796"/>
      <c r="S532" s="796"/>
      <c r="T532" s="796"/>
      <c r="U532" s="796"/>
      <c r="V532" s="796"/>
      <c r="W532" s="796"/>
      <c r="X532" s="796"/>
      <c r="Y532" s="796"/>
      <c r="Z532" s="796"/>
      <c r="AA532" s="777"/>
      <c r="AB532" s="777"/>
      <c r="AC532" s="777"/>
    </row>
    <row r="533" spans="1:68" ht="27" hidden="1" customHeight="1" x14ac:dyDescent="0.25">
      <c r="A533" s="54" t="s">
        <v>847</v>
      </c>
      <c r="B533" s="54" t="s">
        <v>848</v>
      </c>
      <c r="C533" s="31">
        <v>4301032046</v>
      </c>
      <c r="D533" s="785">
        <v>4680115884359</v>
      </c>
      <c r="E533" s="786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8"/>
      <c r="R533" s="788"/>
      <c r="S533" s="788"/>
      <c r="T533" s="789"/>
      <c r="U533" s="34"/>
      <c r="V533" s="34"/>
      <c r="W533" s="35" t="s">
        <v>69</v>
      </c>
      <c r="X533" s="781">
        <v>0</v>
      </c>
      <c r="Y533" s="782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0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807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83">
        <f>IFERROR(X533/H533,"0")</f>
        <v>0</v>
      </c>
      <c r="Y534" s="783">
        <f>IFERROR(Y533/H533,"0")</f>
        <v>0</v>
      </c>
      <c r="Z534" s="783">
        <f>IFERROR(IF(Z533="",0,Z533),"0")</f>
        <v>0</v>
      </c>
      <c r="AA534" s="784"/>
      <c r="AB534" s="784"/>
      <c r="AC534" s="784"/>
    </row>
    <row r="535" spans="1:68" hidden="1" x14ac:dyDescent="0.2">
      <c r="A535" s="796"/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807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83">
        <f>IFERROR(SUM(X533:X533),"0")</f>
        <v>0</v>
      </c>
      <c r="Y535" s="783">
        <f>IFERROR(SUM(Y533:Y533),"0")</f>
        <v>0</v>
      </c>
      <c r="Z535" s="37"/>
      <c r="AA535" s="784"/>
      <c r="AB535" s="784"/>
      <c r="AC535" s="784"/>
    </row>
    <row r="536" spans="1:68" ht="14.25" hidden="1" customHeight="1" x14ac:dyDescent="0.25">
      <c r="A536" s="795" t="s">
        <v>849</v>
      </c>
      <c r="B536" s="796"/>
      <c r="C536" s="796"/>
      <c r="D536" s="796"/>
      <c r="E536" s="796"/>
      <c r="F536" s="796"/>
      <c r="G536" s="796"/>
      <c r="H536" s="796"/>
      <c r="I536" s="796"/>
      <c r="J536" s="796"/>
      <c r="K536" s="796"/>
      <c r="L536" s="796"/>
      <c r="M536" s="796"/>
      <c r="N536" s="796"/>
      <c r="O536" s="796"/>
      <c r="P536" s="796"/>
      <c r="Q536" s="796"/>
      <c r="R536" s="796"/>
      <c r="S536" s="796"/>
      <c r="T536" s="796"/>
      <c r="U536" s="796"/>
      <c r="V536" s="796"/>
      <c r="W536" s="796"/>
      <c r="X536" s="796"/>
      <c r="Y536" s="796"/>
      <c r="Z536" s="796"/>
      <c r="AA536" s="777"/>
      <c r="AB536" s="777"/>
      <c r="AC536" s="777"/>
    </row>
    <row r="537" spans="1:68" ht="27" hidden="1" customHeight="1" x14ac:dyDescent="0.25">
      <c r="A537" s="54" t="s">
        <v>850</v>
      </c>
      <c r="B537" s="54" t="s">
        <v>851</v>
      </c>
      <c r="C537" s="31">
        <v>4301040357</v>
      </c>
      <c r="D537" s="785">
        <v>4680115884564</v>
      </c>
      <c r="E537" s="786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8"/>
      <c r="R537" s="788"/>
      <c r="S537" s="788"/>
      <c r="T537" s="789"/>
      <c r="U537" s="34"/>
      <c r="V537" s="34"/>
      <c r="W537" s="35" t="s">
        <v>69</v>
      </c>
      <c r="X537" s="781">
        <v>0</v>
      </c>
      <c r="Y537" s="782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0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807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83">
        <f>IFERROR(X537/H537,"0")</f>
        <v>0</v>
      </c>
      <c r="Y538" s="783">
        <f>IFERROR(Y537/H537,"0")</f>
        <v>0</v>
      </c>
      <c r="Z538" s="783">
        <f>IFERROR(IF(Z537="",0,Z537),"0")</f>
        <v>0</v>
      </c>
      <c r="AA538" s="784"/>
      <c r="AB538" s="784"/>
      <c r="AC538" s="784"/>
    </row>
    <row r="539" spans="1:68" hidden="1" x14ac:dyDescent="0.2">
      <c r="A539" s="796"/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807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83">
        <f>IFERROR(SUM(X537:X537),"0")</f>
        <v>0</v>
      </c>
      <c r="Y539" s="783">
        <f>IFERROR(SUM(Y537:Y537),"0")</f>
        <v>0</v>
      </c>
      <c r="Z539" s="37"/>
      <c r="AA539" s="784"/>
      <c r="AB539" s="784"/>
      <c r="AC539" s="784"/>
    </row>
    <row r="540" spans="1:68" ht="16.5" hidden="1" customHeight="1" x14ac:dyDescent="0.25">
      <c r="A540" s="864" t="s">
        <v>853</v>
      </c>
      <c r="B540" s="796"/>
      <c r="C540" s="796"/>
      <c r="D540" s="796"/>
      <c r="E540" s="796"/>
      <c r="F540" s="796"/>
      <c r="G540" s="796"/>
      <c r="H540" s="796"/>
      <c r="I540" s="796"/>
      <c r="J540" s="796"/>
      <c r="K540" s="796"/>
      <c r="L540" s="796"/>
      <c r="M540" s="796"/>
      <c r="N540" s="796"/>
      <c r="O540" s="796"/>
      <c r="P540" s="796"/>
      <c r="Q540" s="796"/>
      <c r="R540" s="796"/>
      <c r="S540" s="796"/>
      <c r="T540" s="796"/>
      <c r="U540" s="796"/>
      <c r="V540" s="796"/>
      <c r="W540" s="796"/>
      <c r="X540" s="796"/>
      <c r="Y540" s="796"/>
      <c r="Z540" s="796"/>
      <c r="AA540" s="776"/>
      <c r="AB540" s="776"/>
      <c r="AC540" s="776"/>
    </row>
    <row r="541" spans="1:68" ht="14.25" hidden="1" customHeight="1" x14ac:dyDescent="0.25">
      <c r="A541" s="795" t="s">
        <v>64</v>
      </c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6"/>
      <c r="P541" s="796"/>
      <c r="Q541" s="796"/>
      <c r="R541" s="796"/>
      <c r="S541" s="796"/>
      <c r="T541" s="796"/>
      <c r="U541" s="796"/>
      <c r="V541" s="796"/>
      <c r="W541" s="796"/>
      <c r="X541" s="796"/>
      <c r="Y541" s="796"/>
      <c r="Z541" s="796"/>
      <c r="AA541" s="777"/>
      <c r="AB541" s="777"/>
      <c r="AC541" s="777"/>
    </row>
    <row r="542" spans="1:68" ht="27" hidden="1" customHeight="1" x14ac:dyDescent="0.25">
      <c r="A542" s="54" t="s">
        <v>854</v>
      </c>
      <c r="B542" s="54" t="s">
        <v>855</v>
      </c>
      <c r="C542" s="31">
        <v>4301031294</v>
      </c>
      <c r="D542" s="785">
        <v>4680115885189</v>
      </c>
      <c r="E542" s="786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8"/>
      <c r="R542" s="788"/>
      <c r="S542" s="788"/>
      <c r="T542" s="789"/>
      <c r="U542" s="34"/>
      <c r="V542" s="34"/>
      <c r="W542" s="35" t="s">
        <v>69</v>
      </c>
      <c r="X542" s="781">
        <v>0</v>
      </c>
      <c r="Y542" s="782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857</v>
      </c>
      <c r="B543" s="54" t="s">
        <v>858</v>
      </c>
      <c r="C543" s="31">
        <v>4301031293</v>
      </c>
      <c r="D543" s="785">
        <v>4680115885172</v>
      </c>
      <c r="E543" s="786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8"/>
      <c r="R543" s="788"/>
      <c r="S543" s="788"/>
      <c r="T543" s="789"/>
      <c r="U543" s="34"/>
      <c r="V543" s="34"/>
      <c r="W543" s="35" t="s">
        <v>69</v>
      </c>
      <c r="X543" s="781">
        <v>0</v>
      </c>
      <c r="Y543" s="782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859</v>
      </c>
      <c r="B544" s="54" t="s">
        <v>860</v>
      </c>
      <c r="C544" s="31">
        <v>4301031291</v>
      </c>
      <c r="D544" s="785">
        <v>4680115885110</v>
      </c>
      <c r="E544" s="786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8"/>
      <c r="R544" s="788"/>
      <c r="S544" s="788"/>
      <c r="T544" s="789"/>
      <c r="U544" s="34"/>
      <c r="V544" s="34"/>
      <c r="W544" s="35" t="s">
        <v>69</v>
      </c>
      <c r="X544" s="781">
        <v>0</v>
      </c>
      <c r="Y544" s="782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862</v>
      </c>
      <c r="B545" s="54" t="s">
        <v>863</v>
      </c>
      <c r="C545" s="31">
        <v>4301031329</v>
      </c>
      <c r="D545" s="785">
        <v>4680115885219</v>
      </c>
      <c r="E545" s="786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0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1">
        <v>28</v>
      </c>
      <c r="Y545" s="782">
        <f>IFERROR(IF(X545="",0,CEILING((X545/$H545),1)*$H545),"")</f>
        <v>28.56</v>
      </c>
      <c r="Z545" s="36">
        <f>IFERROR(IF(Y545=0,"",ROUNDUP(Y545/H545,0)*0.00502),"")</f>
        <v>8.5339999999999999E-2</v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41.666666666666671</v>
      </c>
      <c r="BN545" s="64">
        <f>IFERROR(Y545*I545/H545,"0")</f>
        <v>42.5</v>
      </c>
      <c r="BO545" s="64">
        <f>IFERROR(1/J545*(X545/H545),"0")</f>
        <v>7.122507122507124E-2</v>
      </c>
      <c r="BP545" s="64">
        <f>IFERROR(1/J545*(Y545/H545),"0")</f>
        <v>7.2649572649572655E-2</v>
      </c>
    </row>
    <row r="546" spans="1:68" x14ac:dyDescent="0.2">
      <c r="A546" s="806"/>
      <c r="B546" s="796"/>
      <c r="C546" s="796"/>
      <c r="D546" s="796"/>
      <c r="E546" s="796"/>
      <c r="F546" s="796"/>
      <c r="G546" s="796"/>
      <c r="H546" s="796"/>
      <c r="I546" s="796"/>
      <c r="J546" s="796"/>
      <c r="K546" s="796"/>
      <c r="L546" s="796"/>
      <c r="M546" s="796"/>
      <c r="N546" s="796"/>
      <c r="O546" s="807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83">
        <f>IFERROR(X542/H542,"0")+IFERROR(X543/H543,"0")+IFERROR(X544/H544,"0")+IFERROR(X545/H545,"0")</f>
        <v>16.666666666666668</v>
      </c>
      <c r="Y546" s="783">
        <f>IFERROR(Y542/H542,"0")+IFERROR(Y543/H543,"0")+IFERROR(Y544/H544,"0")+IFERROR(Y545/H545,"0")</f>
        <v>17</v>
      </c>
      <c r="Z546" s="783">
        <f>IFERROR(IF(Z542="",0,Z542),"0")+IFERROR(IF(Z543="",0,Z543),"0")+IFERROR(IF(Z544="",0,Z544),"0")+IFERROR(IF(Z545="",0,Z545),"0")</f>
        <v>8.5339999999999999E-2</v>
      </c>
      <c r="AA546" s="784"/>
      <c r="AB546" s="784"/>
      <c r="AC546" s="784"/>
    </row>
    <row r="547" spans="1:68" x14ac:dyDescent="0.2">
      <c r="A547" s="796"/>
      <c r="B547" s="796"/>
      <c r="C547" s="796"/>
      <c r="D547" s="796"/>
      <c r="E547" s="796"/>
      <c r="F547" s="796"/>
      <c r="G547" s="796"/>
      <c r="H547" s="796"/>
      <c r="I547" s="796"/>
      <c r="J547" s="796"/>
      <c r="K547" s="796"/>
      <c r="L547" s="796"/>
      <c r="M547" s="796"/>
      <c r="N547" s="796"/>
      <c r="O547" s="807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83">
        <f>IFERROR(SUM(X542:X545),"0")</f>
        <v>28</v>
      </c>
      <c r="Y547" s="783">
        <f>IFERROR(SUM(Y542:Y545),"0")</f>
        <v>28.56</v>
      </c>
      <c r="Z547" s="37"/>
      <c r="AA547" s="784"/>
      <c r="AB547" s="784"/>
      <c r="AC547" s="784"/>
    </row>
    <row r="548" spans="1:68" ht="16.5" hidden="1" customHeight="1" x14ac:dyDescent="0.25">
      <c r="A548" s="864" t="s">
        <v>865</v>
      </c>
      <c r="B548" s="796"/>
      <c r="C548" s="796"/>
      <c r="D548" s="796"/>
      <c r="E548" s="796"/>
      <c r="F548" s="796"/>
      <c r="G548" s="796"/>
      <c r="H548" s="796"/>
      <c r="I548" s="796"/>
      <c r="J548" s="796"/>
      <c r="K548" s="796"/>
      <c r="L548" s="796"/>
      <c r="M548" s="796"/>
      <c r="N548" s="796"/>
      <c r="O548" s="796"/>
      <c r="P548" s="796"/>
      <c r="Q548" s="796"/>
      <c r="R548" s="796"/>
      <c r="S548" s="796"/>
      <c r="T548" s="796"/>
      <c r="U548" s="796"/>
      <c r="V548" s="796"/>
      <c r="W548" s="796"/>
      <c r="X548" s="796"/>
      <c r="Y548" s="796"/>
      <c r="Z548" s="796"/>
      <c r="AA548" s="776"/>
      <c r="AB548" s="776"/>
      <c r="AC548" s="776"/>
    </row>
    <row r="549" spans="1:68" ht="14.25" hidden="1" customHeight="1" x14ac:dyDescent="0.25">
      <c r="A549" s="795" t="s">
        <v>64</v>
      </c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6"/>
      <c r="P549" s="796"/>
      <c r="Q549" s="796"/>
      <c r="R549" s="796"/>
      <c r="S549" s="796"/>
      <c r="T549" s="796"/>
      <c r="U549" s="796"/>
      <c r="V549" s="796"/>
      <c r="W549" s="796"/>
      <c r="X549" s="796"/>
      <c r="Y549" s="796"/>
      <c r="Z549" s="796"/>
      <c r="AA549" s="777"/>
      <c r="AB549" s="777"/>
      <c r="AC549" s="777"/>
    </row>
    <row r="550" spans="1:68" ht="27" hidden="1" customHeight="1" x14ac:dyDescent="0.25">
      <c r="A550" s="54" t="s">
        <v>866</v>
      </c>
      <c r="B550" s="54" t="s">
        <v>867</v>
      </c>
      <c r="C550" s="31">
        <v>4301031261</v>
      </c>
      <c r="D550" s="785">
        <v>4680115885103</v>
      </c>
      <c r="E550" s="786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8"/>
      <c r="R550" s="788"/>
      <c r="S550" s="788"/>
      <c r="T550" s="789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06"/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807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hidden="1" x14ac:dyDescent="0.2">
      <c r="A552" s="796"/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807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hidden="1" customHeight="1" x14ac:dyDescent="0.2">
      <c r="A553" s="875" t="s">
        <v>869</v>
      </c>
      <c r="B553" s="876"/>
      <c r="C553" s="876"/>
      <c r="D553" s="876"/>
      <c r="E553" s="876"/>
      <c r="F553" s="876"/>
      <c r="G553" s="876"/>
      <c r="H553" s="876"/>
      <c r="I553" s="876"/>
      <c r="J553" s="876"/>
      <c r="K553" s="876"/>
      <c r="L553" s="876"/>
      <c r="M553" s="876"/>
      <c r="N553" s="876"/>
      <c r="O553" s="876"/>
      <c r="P553" s="876"/>
      <c r="Q553" s="876"/>
      <c r="R553" s="876"/>
      <c r="S553" s="876"/>
      <c r="T553" s="876"/>
      <c r="U553" s="876"/>
      <c r="V553" s="876"/>
      <c r="W553" s="876"/>
      <c r="X553" s="876"/>
      <c r="Y553" s="876"/>
      <c r="Z553" s="876"/>
      <c r="AA553" s="48"/>
      <c r="AB553" s="48"/>
      <c r="AC553" s="48"/>
    </row>
    <row r="554" spans="1:68" ht="16.5" hidden="1" customHeight="1" x14ac:dyDescent="0.25">
      <c r="A554" s="864" t="s">
        <v>869</v>
      </c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6"/>
      <c r="P554" s="796"/>
      <c r="Q554" s="796"/>
      <c r="R554" s="796"/>
      <c r="S554" s="796"/>
      <c r="T554" s="796"/>
      <c r="U554" s="796"/>
      <c r="V554" s="796"/>
      <c r="W554" s="796"/>
      <c r="X554" s="796"/>
      <c r="Y554" s="796"/>
      <c r="Z554" s="796"/>
      <c r="AA554" s="776"/>
      <c r="AB554" s="776"/>
      <c r="AC554" s="776"/>
    </row>
    <row r="555" spans="1:68" ht="14.25" hidden="1" customHeight="1" x14ac:dyDescent="0.25">
      <c r="A555" s="795" t="s">
        <v>118</v>
      </c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6"/>
      <c r="P555" s="796"/>
      <c r="Q555" s="796"/>
      <c r="R555" s="796"/>
      <c r="S555" s="796"/>
      <c r="T555" s="796"/>
      <c r="U555" s="796"/>
      <c r="V555" s="796"/>
      <c r="W555" s="796"/>
      <c r="X555" s="796"/>
      <c r="Y555" s="796"/>
      <c r="Z555" s="796"/>
      <c r="AA555" s="777"/>
      <c r="AB555" s="777"/>
      <c r="AC555" s="777"/>
    </row>
    <row r="556" spans="1:68" ht="27" customHeight="1" x14ac:dyDescent="0.25">
      <c r="A556" s="54" t="s">
        <v>870</v>
      </c>
      <c r="B556" s="54" t="s">
        <v>871</v>
      </c>
      <c r="C556" s="31">
        <v>4301011795</v>
      </c>
      <c r="D556" s="785">
        <v>4607091389067</v>
      </c>
      <c r="E556" s="786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8"/>
      <c r="R556" s="788"/>
      <c r="S556" s="788"/>
      <c r="T556" s="789"/>
      <c r="U556" s="34"/>
      <c r="V556" s="34"/>
      <c r="W556" s="35" t="s">
        <v>69</v>
      </c>
      <c r="X556" s="781">
        <v>100</v>
      </c>
      <c r="Y556" s="782">
        <f t="shared" ref="Y556:Y566" si="103">IFERROR(IF(X556="",0,CEILING((X556/$H556),1)*$H556),"")</f>
        <v>100.32000000000001</v>
      </c>
      <c r="Z556" s="36">
        <f t="shared" ref="Z556:Z561" si="104">IFERROR(IF(Y556=0,"",ROUNDUP(Y556/H556,0)*0.01196),"")</f>
        <v>0.22724</v>
      </c>
      <c r="AA556" s="56"/>
      <c r="AB556" s="57"/>
      <c r="AC556" s="643" t="s">
        <v>125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106.81818181818181</v>
      </c>
      <c r="BN556" s="64">
        <f t="shared" ref="BN556:BN566" si="106">IFERROR(Y556*I556/H556,"0")</f>
        <v>107.16</v>
      </c>
      <c r="BO556" s="64">
        <f t="shared" ref="BO556:BO566" si="107">IFERROR(1/J556*(X556/H556),"0")</f>
        <v>0.18210955710955709</v>
      </c>
      <c r="BP556" s="64">
        <f t="shared" ref="BP556:BP566" si="108">IFERROR(1/J556*(Y556/H556),"0")</f>
        <v>0.18269230769230771</v>
      </c>
    </row>
    <row r="557" spans="1:68" ht="27" hidden="1" customHeight="1" x14ac:dyDescent="0.25">
      <c r="A557" s="54" t="s">
        <v>872</v>
      </c>
      <c r="B557" s="54" t="s">
        <v>873</v>
      </c>
      <c r="C557" s="31">
        <v>4301011961</v>
      </c>
      <c r="D557" s="785">
        <v>4680115885271</v>
      </c>
      <c r="E557" s="786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875</v>
      </c>
      <c r="B558" s="54" t="s">
        <v>876</v>
      </c>
      <c r="C558" s="31">
        <v>4301011774</v>
      </c>
      <c r="D558" s="785">
        <v>4680115884502</v>
      </c>
      <c r="E558" s="786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122</v>
      </c>
      <c r="N558" s="33"/>
      <c r="O558" s="32">
        <v>60</v>
      </c>
      <c r="P558" s="10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878</v>
      </c>
      <c r="B559" s="54" t="s">
        <v>879</v>
      </c>
      <c r="C559" s="31">
        <v>4301011771</v>
      </c>
      <c r="D559" s="785">
        <v>4607091389104</v>
      </c>
      <c r="E559" s="786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122</v>
      </c>
      <c r="N559" s="33"/>
      <c r="O559" s="32">
        <v>60</v>
      </c>
      <c r="P559" s="10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1">
        <v>0</v>
      </c>
      <c r="Y559" s="782">
        <f t="shared" si="103"/>
        <v>0</v>
      </c>
      <c r="Z559" s="36" t="str">
        <f t="shared" si="104"/>
        <v/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16.5" hidden="1" customHeight="1" x14ac:dyDescent="0.25">
      <c r="A560" s="54" t="s">
        <v>881</v>
      </c>
      <c r="B560" s="54" t="s">
        <v>882</v>
      </c>
      <c r="C560" s="31">
        <v>4301011799</v>
      </c>
      <c r="D560" s="785">
        <v>4680115884519</v>
      </c>
      <c r="E560" s="786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884</v>
      </c>
      <c r="B561" s="54" t="s">
        <v>885</v>
      </c>
      <c r="C561" s="31">
        <v>4301011376</v>
      </c>
      <c r="D561" s="785">
        <v>4680115885226</v>
      </c>
      <c r="E561" s="786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1">
        <v>0</v>
      </c>
      <c r="Y561" s="782">
        <f t="shared" si="103"/>
        <v>0</v>
      </c>
      <c r="Z561" s="36" t="str">
        <f t="shared" si="104"/>
        <v/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887</v>
      </c>
      <c r="B562" s="54" t="s">
        <v>888</v>
      </c>
      <c r="C562" s="31">
        <v>4301011778</v>
      </c>
      <c r="D562" s="785">
        <v>4680115880603</v>
      </c>
      <c r="E562" s="786"/>
      <c r="F562" s="780">
        <v>0.6</v>
      </c>
      <c r="G562" s="32">
        <v>6</v>
      </c>
      <c r="H562" s="780">
        <v>3.6</v>
      </c>
      <c r="I562" s="780">
        <v>3.81</v>
      </c>
      <c r="J562" s="32">
        <v>132</v>
      </c>
      <c r="K562" s="32" t="s">
        <v>76</v>
      </c>
      <c r="L562" s="32"/>
      <c r="M562" s="33" t="s">
        <v>122</v>
      </c>
      <c r="N562" s="33"/>
      <c r="O562" s="32">
        <v>60</v>
      </c>
      <c r="P562" s="8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1">
        <v>0</v>
      </c>
      <c r="Y562" s="782">
        <f t="shared" si="103"/>
        <v>0</v>
      </c>
      <c r="Z562" s="36" t="str">
        <f>IFERROR(IF(Y562=0,"",ROUNDUP(Y562/H562,0)*0.00902),"")</f>
        <v/>
      </c>
      <c r="AA562" s="56"/>
      <c r="AB562" s="57"/>
      <c r="AC562" s="655" t="s">
        <v>125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887</v>
      </c>
      <c r="B563" s="54" t="s">
        <v>889</v>
      </c>
      <c r="C563" s="31">
        <v>4301012035</v>
      </c>
      <c r="D563" s="785">
        <v>4680115880603</v>
      </c>
      <c r="E563" s="786"/>
      <c r="F563" s="780">
        <v>0.6</v>
      </c>
      <c r="G563" s="32">
        <v>8</v>
      </c>
      <c r="H563" s="780">
        <v>4.8</v>
      </c>
      <c r="I563" s="780">
        <v>6.96</v>
      </c>
      <c r="J563" s="32">
        <v>120</v>
      </c>
      <c r="K563" s="32" t="s">
        <v>76</v>
      </c>
      <c r="L563" s="32"/>
      <c r="M563" s="33" t="s">
        <v>122</v>
      </c>
      <c r="N563" s="33"/>
      <c r="O563" s="32">
        <v>60</v>
      </c>
      <c r="P563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IFERROR(IF(Y563=0,"",ROUNDUP(Y563/H563,0)*0.00937),"")</f>
        <v/>
      </c>
      <c r="AA563" s="56"/>
      <c r="AB563" s="57"/>
      <c r="AC563" s="657" t="s">
        <v>125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890</v>
      </c>
      <c r="B564" s="54" t="s">
        <v>891</v>
      </c>
      <c r="C564" s="31">
        <v>4301012036</v>
      </c>
      <c r="D564" s="785">
        <v>4680115882782</v>
      </c>
      <c r="E564" s="786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1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892</v>
      </c>
      <c r="B565" s="54" t="s">
        <v>893</v>
      </c>
      <c r="C565" s="31">
        <v>4301011784</v>
      </c>
      <c r="D565" s="785">
        <v>4607091389982</v>
      </c>
      <c r="E565" s="786"/>
      <c r="F565" s="780">
        <v>0.6</v>
      </c>
      <c r="G565" s="32">
        <v>6</v>
      </c>
      <c r="H565" s="780">
        <v>3.6</v>
      </c>
      <c r="I565" s="780">
        <v>3.81</v>
      </c>
      <c r="J565" s="32">
        <v>132</v>
      </c>
      <c r="K565" s="32" t="s">
        <v>76</v>
      </c>
      <c r="L565" s="32"/>
      <c r="M565" s="33" t="s">
        <v>122</v>
      </c>
      <c r="N565" s="33"/>
      <c r="O565" s="32">
        <v>60</v>
      </c>
      <c r="P565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1">
        <v>60</v>
      </c>
      <c r="Y565" s="782">
        <f t="shared" si="103"/>
        <v>61.2</v>
      </c>
      <c r="Z565" s="36">
        <f>IFERROR(IF(Y565=0,"",ROUNDUP(Y565/H565,0)*0.00902),"")</f>
        <v>0.15334</v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63.5</v>
      </c>
      <c r="BN565" s="64">
        <f t="shared" si="106"/>
        <v>64.77000000000001</v>
      </c>
      <c r="BO565" s="64">
        <f t="shared" si="107"/>
        <v>0.12626262626262627</v>
      </c>
      <c r="BP565" s="64">
        <f t="shared" si="108"/>
        <v>0.12878787878787878</v>
      </c>
    </row>
    <row r="566" spans="1:68" ht="27" hidden="1" customHeight="1" x14ac:dyDescent="0.25">
      <c r="A566" s="54" t="s">
        <v>892</v>
      </c>
      <c r="B566" s="54" t="s">
        <v>894</v>
      </c>
      <c r="C566" s="31">
        <v>4301012034</v>
      </c>
      <c r="D566" s="785">
        <v>4607091389982</v>
      </c>
      <c r="E566" s="786"/>
      <c r="F566" s="780">
        <v>0.6</v>
      </c>
      <c r="G566" s="32">
        <v>8</v>
      </c>
      <c r="H566" s="780">
        <v>4.8</v>
      </c>
      <c r="I566" s="780">
        <v>6.96</v>
      </c>
      <c r="J566" s="32">
        <v>120</v>
      </c>
      <c r="K566" s="32" t="s">
        <v>76</v>
      </c>
      <c r="L566" s="32"/>
      <c r="M566" s="33" t="s">
        <v>122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IFERROR(IF(Y566=0,"",ROUNDUP(Y566/H566,0)*0.00937),"")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x14ac:dyDescent="0.2">
      <c r="A567" s="806"/>
      <c r="B567" s="796"/>
      <c r="C567" s="796"/>
      <c r="D567" s="796"/>
      <c r="E567" s="796"/>
      <c r="F567" s="796"/>
      <c r="G567" s="796"/>
      <c r="H567" s="796"/>
      <c r="I567" s="796"/>
      <c r="J567" s="796"/>
      <c r="K567" s="796"/>
      <c r="L567" s="796"/>
      <c r="M567" s="796"/>
      <c r="N567" s="796"/>
      <c r="O567" s="807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35.606060606060609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36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0.38058000000000003</v>
      </c>
      <c r="AA567" s="784"/>
      <c r="AB567" s="784"/>
      <c r="AC567" s="784"/>
    </row>
    <row r="568" spans="1:68" x14ac:dyDescent="0.2">
      <c r="A568" s="796"/>
      <c r="B568" s="796"/>
      <c r="C568" s="796"/>
      <c r="D568" s="796"/>
      <c r="E568" s="796"/>
      <c r="F568" s="796"/>
      <c r="G568" s="796"/>
      <c r="H568" s="796"/>
      <c r="I568" s="796"/>
      <c r="J568" s="796"/>
      <c r="K568" s="796"/>
      <c r="L568" s="796"/>
      <c r="M568" s="796"/>
      <c r="N568" s="796"/>
      <c r="O568" s="807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83">
        <f>IFERROR(SUM(X556:X566),"0")</f>
        <v>160</v>
      </c>
      <c r="Y568" s="783">
        <f>IFERROR(SUM(Y556:Y566),"0")</f>
        <v>161.52000000000001</v>
      </c>
      <c r="Z568" s="37"/>
      <c r="AA568" s="784"/>
      <c r="AB568" s="784"/>
      <c r="AC568" s="784"/>
    </row>
    <row r="569" spans="1:68" ht="14.25" hidden="1" customHeight="1" x14ac:dyDescent="0.25">
      <c r="A569" s="795" t="s">
        <v>173</v>
      </c>
      <c r="B569" s="796"/>
      <c r="C569" s="796"/>
      <c r="D569" s="796"/>
      <c r="E569" s="796"/>
      <c r="F569" s="796"/>
      <c r="G569" s="796"/>
      <c r="H569" s="796"/>
      <c r="I569" s="796"/>
      <c r="J569" s="796"/>
      <c r="K569" s="796"/>
      <c r="L569" s="796"/>
      <c r="M569" s="796"/>
      <c r="N569" s="796"/>
      <c r="O569" s="796"/>
      <c r="P569" s="796"/>
      <c r="Q569" s="796"/>
      <c r="R569" s="796"/>
      <c r="S569" s="796"/>
      <c r="T569" s="796"/>
      <c r="U569" s="796"/>
      <c r="V569" s="796"/>
      <c r="W569" s="796"/>
      <c r="X569" s="796"/>
      <c r="Y569" s="796"/>
      <c r="Z569" s="796"/>
      <c r="AA569" s="777"/>
      <c r="AB569" s="777"/>
      <c r="AC569" s="777"/>
    </row>
    <row r="570" spans="1:68" ht="16.5" hidden="1" customHeight="1" x14ac:dyDescent="0.25">
      <c r="A570" s="54" t="s">
        <v>895</v>
      </c>
      <c r="B570" s="54" t="s">
        <v>896</v>
      </c>
      <c r="C570" s="31">
        <v>4301020222</v>
      </c>
      <c r="D570" s="785">
        <v>4607091388930</v>
      </c>
      <c r="E570" s="786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122</v>
      </c>
      <c r="N570" s="33"/>
      <c r="O570" s="32">
        <v>55</v>
      </c>
      <c r="P570" s="8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8"/>
      <c r="R570" s="788"/>
      <c r="S570" s="788"/>
      <c r="T570" s="789"/>
      <c r="U570" s="34"/>
      <c r="V570" s="34"/>
      <c r="W570" s="35" t="s">
        <v>69</v>
      </c>
      <c r="X570" s="781">
        <v>0</v>
      </c>
      <c r="Y570" s="782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898</v>
      </c>
      <c r="B571" s="54" t="s">
        <v>899</v>
      </c>
      <c r="C571" s="31">
        <v>4301020206</v>
      </c>
      <c r="D571" s="785">
        <v>4680115880054</v>
      </c>
      <c r="E571" s="786"/>
      <c r="F571" s="780">
        <v>0.6</v>
      </c>
      <c r="G571" s="32">
        <v>6</v>
      </c>
      <c r="H571" s="780">
        <v>3.6</v>
      </c>
      <c r="I571" s="780">
        <v>3.81</v>
      </c>
      <c r="J571" s="32">
        <v>132</v>
      </c>
      <c r="K571" s="32" t="s">
        <v>76</v>
      </c>
      <c r="L571" s="32"/>
      <c r="M571" s="33" t="s">
        <v>122</v>
      </c>
      <c r="N571" s="33"/>
      <c r="O571" s="32">
        <v>55</v>
      </c>
      <c r="P571" s="8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898</v>
      </c>
      <c r="B572" s="54" t="s">
        <v>900</v>
      </c>
      <c r="C572" s="31">
        <v>4301020364</v>
      </c>
      <c r="D572" s="785">
        <v>4680115880054</v>
      </c>
      <c r="E572" s="786"/>
      <c r="F572" s="780">
        <v>0.6</v>
      </c>
      <c r="G572" s="32">
        <v>8</v>
      </c>
      <c r="H572" s="780">
        <v>4.8</v>
      </c>
      <c r="I572" s="780">
        <v>6.96</v>
      </c>
      <c r="J572" s="32">
        <v>120</v>
      </c>
      <c r="K572" s="32" t="s">
        <v>76</v>
      </c>
      <c r="L572" s="32"/>
      <c r="M572" s="33" t="s">
        <v>122</v>
      </c>
      <c r="N572" s="33"/>
      <c r="O572" s="32">
        <v>55</v>
      </c>
      <c r="P572" s="8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8"/>
      <c r="R572" s="788"/>
      <c r="S572" s="788"/>
      <c r="T572" s="789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06"/>
      <c r="B573" s="796"/>
      <c r="C573" s="796"/>
      <c r="D573" s="796"/>
      <c r="E573" s="796"/>
      <c r="F573" s="796"/>
      <c r="G573" s="796"/>
      <c r="H573" s="796"/>
      <c r="I573" s="796"/>
      <c r="J573" s="796"/>
      <c r="K573" s="796"/>
      <c r="L573" s="796"/>
      <c r="M573" s="796"/>
      <c r="N573" s="796"/>
      <c r="O573" s="807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83">
        <f>IFERROR(X570/H570,"0")+IFERROR(X571/H571,"0")+IFERROR(X572/H572,"0")</f>
        <v>0</v>
      </c>
      <c r="Y573" s="783">
        <f>IFERROR(Y570/H570,"0")+IFERROR(Y571/H571,"0")+IFERROR(Y572/H572,"0")</f>
        <v>0</v>
      </c>
      <c r="Z573" s="783">
        <f>IFERROR(IF(Z570="",0,Z570),"0")+IFERROR(IF(Z571="",0,Z571),"0")+IFERROR(IF(Z572="",0,Z572),"0")</f>
        <v>0</v>
      </c>
      <c r="AA573" s="784"/>
      <c r="AB573" s="784"/>
      <c r="AC573" s="784"/>
    </row>
    <row r="574" spans="1:68" hidden="1" x14ac:dyDescent="0.2">
      <c r="A574" s="796"/>
      <c r="B574" s="796"/>
      <c r="C574" s="796"/>
      <c r="D574" s="796"/>
      <c r="E574" s="796"/>
      <c r="F574" s="796"/>
      <c r="G574" s="796"/>
      <c r="H574" s="796"/>
      <c r="I574" s="796"/>
      <c r="J574" s="796"/>
      <c r="K574" s="796"/>
      <c r="L574" s="796"/>
      <c r="M574" s="796"/>
      <c r="N574" s="796"/>
      <c r="O574" s="807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83">
        <f>IFERROR(SUM(X570:X572),"0")</f>
        <v>0</v>
      </c>
      <c r="Y574" s="783">
        <f>IFERROR(SUM(Y570:Y572),"0")</f>
        <v>0</v>
      </c>
      <c r="Z574" s="37"/>
      <c r="AA574" s="784"/>
      <c r="AB574" s="784"/>
      <c r="AC574" s="784"/>
    </row>
    <row r="575" spans="1:68" ht="14.25" hidden="1" customHeight="1" x14ac:dyDescent="0.25">
      <c r="A575" s="795" t="s">
        <v>64</v>
      </c>
      <c r="B575" s="796"/>
      <c r="C575" s="796"/>
      <c r="D575" s="796"/>
      <c r="E575" s="796"/>
      <c r="F575" s="796"/>
      <c r="G575" s="796"/>
      <c r="H575" s="796"/>
      <c r="I575" s="796"/>
      <c r="J575" s="796"/>
      <c r="K575" s="796"/>
      <c r="L575" s="796"/>
      <c r="M575" s="796"/>
      <c r="N575" s="796"/>
      <c r="O575" s="796"/>
      <c r="P575" s="796"/>
      <c r="Q575" s="796"/>
      <c r="R575" s="796"/>
      <c r="S575" s="796"/>
      <c r="T575" s="796"/>
      <c r="U575" s="796"/>
      <c r="V575" s="796"/>
      <c r="W575" s="796"/>
      <c r="X575" s="796"/>
      <c r="Y575" s="796"/>
      <c r="Z575" s="796"/>
      <c r="AA575" s="777"/>
      <c r="AB575" s="777"/>
      <c r="AC575" s="777"/>
    </row>
    <row r="576" spans="1:68" ht="27" hidden="1" customHeight="1" x14ac:dyDescent="0.25">
      <c r="A576" s="54" t="s">
        <v>901</v>
      </c>
      <c r="B576" s="54" t="s">
        <v>902</v>
      </c>
      <c r="C576" s="31">
        <v>4301031252</v>
      </c>
      <c r="D576" s="785">
        <v>4680115883116</v>
      </c>
      <c r="E576" s="786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122</v>
      </c>
      <c r="N576" s="33"/>
      <c r="O576" s="32">
        <v>60</v>
      </c>
      <c r="P576" s="11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8"/>
      <c r="R576" s="788"/>
      <c r="S576" s="788"/>
      <c r="T576" s="789"/>
      <c r="U576" s="34"/>
      <c r="V576" s="34"/>
      <c r="W576" s="35" t="s">
        <v>69</v>
      </c>
      <c r="X576" s="781">
        <v>0</v>
      </c>
      <c r="Y576" s="782">
        <f t="shared" ref="Y576:Y584" si="109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0</v>
      </c>
      <c r="BN576" s="64">
        <f t="shared" ref="BN576:BN584" si="111">IFERROR(Y576*I576/H576,"0")</f>
        <v>0</v>
      </c>
      <c r="BO576" s="64">
        <f t="shared" ref="BO576:BO584" si="112">IFERROR(1/J576*(X576/H576),"0")</f>
        <v>0</v>
      </c>
      <c r="BP576" s="64">
        <f t="shared" ref="BP576:BP584" si="113">IFERROR(1/J576*(Y576/H576),"0")</f>
        <v>0</v>
      </c>
    </row>
    <row r="577" spans="1:68" ht="27" hidden="1" customHeight="1" x14ac:dyDescent="0.25">
      <c r="A577" s="54" t="s">
        <v>904</v>
      </c>
      <c r="B577" s="54" t="s">
        <v>905</v>
      </c>
      <c r="C577" s="31">
        <v>4301031248</v>
      </c>
      <c r="D577" s="785">
        <v>4680115883093</v>
      </c>
      <c r="E577" s="786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8"/>
      <c r="R577" s="788"/>
      <c r="S577" s="788"/>
      <c r="T577" s="789"/>
      <c r="U577" s="34"/>
      <c r="V577" s="34"/>
      <c r="W577" s="35" t="s">
        <v>69</v>
      </c>
      <c r="X577" s="781">
        <v>0</v>
      </c>
      <c r="Y577" s="782">
        <f t="shared" si="109"/>
        <v>0</v>
      </c>
      <c r="Z577" s="36" t="str">
        <f>IFERROR(IF(Y577=0,"",ROUNDUP(Y577/H577,0)*0.01196),"")</f>
        <v/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907</v>
      </c>
      <c r="B578" s="54" t="s">
        <v>908</v>
      </c>
      <c r="C578" s="31">
        <v>4301031250</v>
      </c>
      <c r="D578" s="785">
        <v>4680115883109</v>
      </c>
      <c r="E578" s="786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8"/>
      <c r="R578" s="788"/>
      <c r="S578" s="788"/>
      <c r="T578" s="789"/>
      <c r="U578" s="34"/>
      <c r="V578" s="34"/>
      <c r="W578" s="35" t="s">
        <v>69</v>
      </c>
      <c r="X578" s="781">
        <v>0</v>
      </c>
      <c r="Y578" s="782">
        <f t="shared" si="109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910</v>
      </c>
      <c r="B579" s="54" t="s">
        <v>911</v>
      </c>
      <c r="C579" s="31">
        <v>4301031249</v>
      </c>
      <c r="D579" s="785">
        <v>4680115882072</v>
      </c>
      <c r="E579" s="786"/>
      <c r="F579" s="780">
        <v>0.6</v>
      </c>
      <c r="G579" s="32">
        <v>6</v>
      </c>
      <c r="H579" s="780">
        <v>3.6</v>
      </c>
      <c r="I579" s="780">
        <v>3.81</v>
      </c>
      <c r="J579" s="32">
        <v>132</v>
      </c>
      <c r="K579" s="32" t="s">
        <v>76</v>
      </c>
      <c r="L579" s="32"/>
      <c r="M579" s="33" t="s">
        <v>122</v>
      </c>
      <c r="N579" s="33"/>
      <c r="O579" s="32">
        <v>60</v>
      </c>
      <c r="P579" s="11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1">
        <v>0</v>
      </c>
      <c r="Y579" s="782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910</v>
      </c>
      <c r="B580" s="54" t="s">
        <v>913</v>
      </c>
      <c r="C580" s="31">
        <v>4301031383</v>
      </c>
      <c r="D580" s="785">
        <v>4680115882072</v>
      </c>
      <c r="E580" s="786"/>
      <c r="F580" s="780">
        <v>0.6</v>
      </c>
      <c r="G580" s="32">
        <v>8</v>
      </c>
      <c r="H580" s="780">
        <v>4.8</v>
      </c>
      <c r="I580" s="780">
        <v>6.96</v>
      </c>
      <c r="J580" s="32">
        <v>120</v>
      </c>
      <c r="K580" s="32" t="s">
        <v>76</v>
      </c>
      <c r="L580" s="32"/>
      <c r="M580" s="33" t="s">
        <v>122</v>
      </c>
      <c r="N580" s="33"/>
      <c r="O580" s="32">
        <v>60</v>
      </c>
      <c r="P580" s="109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914</v>
      </c>
      <c r="B581" s="54" t="s">
        <v>915</v>
      </c>
      <c r="C581" s="31">
        <v>4301031251</v>
      </c>
      <c r="D581" s="785">
        <v>4680115882102</v>
      </c>
      <c r="E581" s="786"/>
      <c r="F581" s="780">
        <v>0.6</v>
      </c>
      <c r="G581" s="32">
        <v>6</v>
      </c>
      <c r="H581" s="780">
        <v>3.6</v>
      </c>
      <c r="I581" s="780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1">
        <v>0</v>
      </c>
      <c r="Y581" s="782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906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914</v>
      </c>
      <c r="B582" s="54" t="s">
        <v>916</v>
      </c>
      <c r="C582" s="31">
        <v>4301031385</v>
      </c>
      <c r="D582" s="785">
        <v>4680115882102</v>
      </c>
      <c r="E582" s="786"/>
      <c r="F582" s="780">
        <v>0.6</v>
      </c>
      <c r="G582" s="32">
        <v>8</v>
      </c>
      <c r="H582" s="780">
        <v>4.8</v>
      </c>
      <c r="I582" s="780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08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8"/>
      <c r="R582" s="788"/>
      <c r="S582" s="788"/>
      <c r="T582" s="789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917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4301031253</v>
      </c>
      <c r="D583" s="785">
        <v>4680115882096</v>
      </c>
      <c r="E583" s="786"/>
      <c r="F583" s="780">
        <v>0.6</v>
      </c>
      <c r="G583" s="32">
        <v>6</v>
      </c>
      <c r="H583" s="780">
        <v>3.6</v>
      </c>
      <c r="I583" s="780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1">
        <v>0</v>
      </c>
      <c r="Y583" s="782">
        <f t="shared" si="109"/>
        <v>0</v>
      </c>
      <c r="Z583" s="36" t="str">
        <f>IFERROR(IF(Y583=0,"",ROUNDUP(Y583/H583,0)*0.00902),"")</f>
        <v/>
      </c>
      <c r="AA583" s="56"/>
      <c r="AB583" s="57"/>
      <c r="AC583" s="685" t="s">
        <v>909</v>
      </c>
      <c r="AG583" s="64"/>
      <c r="AJ583" s="68"/>
      <c r="AK583" s="68">
        <v>0</v>
      </c>
      <c r="BB583" s="686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918</v>
      </c>
      <c r="B584" s="54" t="s">
        <v>920</v>
      </c>
      <c r="C584" s="31">
        <v>4301031384</v>
      </c>
      <c r="D584" s="785">
        <v>4680115882096</v>
      </c>
      <c r="E584" s="786"/>
      <c r="F584" s="780">
        <v>0.6</v>
      </c>
      <c r="G584" s="32">
        <v>8</v>
      </c>
      <c r="H584" s="780">
        <v>4.8</v>
      </c>
      <c r="I584" s="780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2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8"/>
      <c r="R584" s="788"/>
      <c r="S584" s="788"/>
      <c r="T584" s="789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idden="1" x14ac:dyDescent="0.2">
      <c r="A585" s="806"/>
      <c r="B585" s="796"/>
      <c r="C585" s="796"/>
      <c r="D585" s="796"/>
      <c r="E585" s="796"/>
      <c r="F585" s="796"/>
      <c r="G585" s="796"/>
      <c r="H585" s="796"/>
      <c r="I585" s="796"/>
      <c r="J585" s="796"/>
      <c r="K585" s="796"/>
      <c r="L585" s="796"/>
      <c r="M585" s="796"/>
      <c r="N585" s="796"/>
      <c r="O585" s="807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0</v>
      </c>
      <c r="Y585" s="783">
        <f>IFERROR(Y576/H576,"0")+IFERROR(Y577/H577,"0")+IFERROR(Y578/H578,"0")+IFERROR(Y579/H579,"0")+IFERROR(Y580/H580,"0")+IFERROR(Y581/H581,"0")+IFERROR(Y582/H582,"0")+IFERROR(Y583/H583,"0")+IFERROR(Y584/H584,"0")</f>
        <v>0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4"/>
      <c r="AB585" s="784"/>
      <c r="AC585" s="784"/>
    </row>
    <row r="586" spans="1:68" hidden="1" x14ac:dyDescent="0.2">
      <c r="A586" s="796"/>
      <c r="B586" s="796"/>
      <c r="C586" s="796"/>
      <c r="D586" s="796"/>
      <c r="E586" s="796"/>
      <c r="F586" s="796"/>
      <c r="G586" s="796"/>
      <c r="H586" s="796"/>
      <c r="I586" s="796"/>
      <c r="J586" s="796"/>
      <c r="K586" s="796"/>
      <c r="L586" s="796"/>
      <c r="M586" s="796"/>
      <c r="N586" s="796"/>
      <c r="O586" s="807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83">
        <f>IFERROR(SUM(X576:X584),"0")</f>
        <v>0</v>
      </c>
      <c r="Y586" s="783">
        <f>IFERROR(SUM(Y576:Y584),"0")</f>
        <v>0</v>
      </c>
      <c r="Z586" s="37"/>
      <c r="AA586" s="784"/>
      <c r="AB586" s="784"/>
      <c r="AC586" s="784"/>
    </row>
    <row r="587" spans="1:68" ht="14.25" hidden="1" customHeight="1" x14ac:dyDescent="0.25">
      <c r="A587" s="795" t="s">
        <v>73</v>
      </c>
      <c r="B587" s="796"/>
      <c r="C587" s="796"/>
      <c r="D587" s="796"/>
      <c r="E587" s="796"/>
      <c r="F587" s="796"/>
      <c r="G587" s="796"/>
      <c r="H587" s="796"/>
      <c r="I587" s="796"/>
      <c r="J587" s="796"/>
      <c r="K587" s="796"/>
      <c r="L587" s="796"/>
      <c r="M587" s="796"/>
      <c r="N587" s="796"/>
      <c r="O587" s="796"/>
      <c r="P587" s="796"/>
      <c r="Q587" s="796"/>
      <c r="R587" s="796"/>
      <c r="S587" s="796"/>
      <c r="T587" s="796"/>
      <c r="U587" s="796"/>
      <c r="V587" s="796"/>
      <c r="W587" s="796"/>
      <c r="X587" s="796"/>
      <c r="Y587" s="796"/>
      <c r="Z587" s="796"/>
      <c r="AA587" s="777"/>
      <c r="AB587" s="777"/>
      <c r="AC587" s="777"/>
    </row>
    <row r="588" spans="1:68" ht="27" hidden="1" customHeight="1" x14ac:dyDescent="0.25">
      <c r="A588" s="54" t="s">
        <v>922</v>
      </c>
      <c r="B588" s="54" t="s">
        <v>923</v>
      </c>
      <c r="C588" s="31">
        <v>4301051230</v>
      </c>
      <c r="D588" s="785">
        <v>4607091383409</v>
      </c>
      <c r="E588" s="786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2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8"/>
      <c r="R588" s="788"/>
      <c r="S588" s="788"/>
      <c r="T588" s="789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925</v>
      </c>
      <c r="B589" s="54" t="s">
        <v>926</v>
      </c>
      <c r="C589" s="31">
        <v>4301051231</v>
      </c>
      <c r="D589" s="785">
        <v>4607091383416</v>
      </c>
      <c r="E589" s="786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8"/>
      <c r="R589" s="788"/>
      <c r="S589" s="788"/>
      <c r="T589" s="789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928</v>
      </c>
      <c r="B590" s="54" t="s">
        <v>929</v>
      </c>
      <c r="C590" s="31">
        <v>4301051058</v>
      </c>
      <c r="D590" s="785">
        <v>4680115883536</v>
      </c>
      <c r="E590" s="786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6"/>
      <c r="B591" s="796"/>
      <c r="C591" s="796"/>
      <c r="D591" s="796"/>
      <c r="E591" s="796"/>
      <c r="F591" s="796"/>
      <c r="G591" s="796"/>
      <c r="H591" s="796"/>
      <c r="I591" s="796"/>
      <c r="J591" s="796"/>
      <c r="K591" s="796"/>
      <c r="L591" s="796"/>
      <c r="M591" s="796"/>
      <c r="N591" s="796"/>
      <c r="O591" s="807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hidden="1" x14ac:dyDescent="0.2">
      <c r="A592" s="796"/>
      <c r="B592" s="796"/>
      <c r="C592" s="796"/>
      <c r="D592" s="796"/>
      <c r="E592" s="796"/>
      <c r="F592" s="796"/>
      <c r="G592" s="796"/>
      <c r="H592" s="796"/>
      <c r="I592" s="796"/>
      <c r="J592" s="796"/>
      <c r="K592" s="796"/>
      <c r="L592" s="796"/>
      <c r="M592" s="796"/>
      <c r="N592" s="796"/>
      <c r="O592" s="807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hidden="1" customHeight="1" x14ac:dyDescent="0.25">
      <c r="A593" s="795" t="s">
        <v>215</v>
      </c>
      <c r="B593" s="796"/>
      <c r="C593" s="796"/>
      <c r="D593" s="796"/>
      <c r="E593" s="796"/>
      <c r="F593" s="796"/>
      <c r="G593" s="796"/>
      <c r="H593" s="796"/>
      <c r="I593" s="796"/>
      <c r="J593" s="796"/>
      <c r="K593" s="796"/>
      <c r="L593" s="796"/>
      <c r="M593" s="796"/>
      <c r="N593" s="796"/>
      <c r="O593" s="796"/>
      <c r="P593" s="796"/>
      <c r="Q593" s="796"/>
      <c r="R593" s="796"/>
      <c r="S593" s="796"/>
      <c r="T593" s="796"/>
      <c r="U593" s="796"/>
      <c r="V593" s="796"/>
      <c r="W593" s="796"/>
      <c r="X593" s="796"/>
      <c r="Y593" s="796"/>
      <c r="Z593" s="796"/>
      <c r="AA593" s="777"/>
      <c r="AB593" s="777"/>
      <c r="AC593" s="777"/>
    </row>
    <row r="594" spans="1:68" ht="27" hidden="1" customHeight="1" x14ac:dyDescent="0.25">
      <c r="A594" s="54" t="s">
        <v>931</v>
      </c>
      <c r="B594" s="54" t="s">
        <v>932</v>
      </c>
      <c r="C594" s="31">
        <v>4301060363</v>
      </c>
      <c r="D594" s="785">
        <v>4680115885035</v>
      </c>
      <c r="E594" s="786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8"/>
      <c r="R594" s="788"/>
      <c r="S594" s="788"/>
      <c r="T594" s="789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934</v>
      </c>
      <c r="B595" s="54" t="s">
        <v>935</v>
      </c>
      <c r="C595" s="31">
        <v>4301060436</v>
      </c>
      <c r="D595" s="785">
        <v>4680115885936</v>
      </c>
      <c r="E595" s="786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1000" t="s">
        <v>936</v>
      </c>
      <c r="Q595" s="788"/>
      <c r="R595" s="788"/>
      <c r="S595" s="788"/>
      <c r="T595" s="789"/>
      <c r="U595" s="34"/>
      <c r="V595" s="34"/>
      <c r="W595" s="35" t="s">
        <v>69</v>
      </c>
      <c r="X595" s="781">
        <v>20</v>
      </c>
      <c r="Y595" s="782">
        <f>IFERROR(IF(X595="",0,CEILING((X595/$H595),1)*$H595),"")</f>
        <v>23.4</v>
      </c>
      <c r="Z595" s="36">
        <f>IFERROR(IF(Y595=0,"",ROUNDUP(Y595/H595,0)*0.02175),"")</f>
        <v>6.5250000000000002E-2</v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21.23076923076923</v>
      </c>
      <c r="BN595" s="64">
        <f>IFERROR(Y595*I595/H595,"0")</f>
        <v>24.84</v>
      </c>
      <c r="BO595" s="64">
        <f>IFERROR(1/J595*(X595/H595),"0")</f>
        <v>4.5787545787545791E-2</v>
      </c>
      <c r="BP595" s="64">
        <f>IFERROR(1/J595*(Y595/H595),"0")</f>
        <v>5.3571428571428568E-2</v>
      </c>
    </row>
    <row r="596" spans="1:68" x14ac:dyDescent="0.2">
      <c r="A596" s="806"/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807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83">
        <f>IFERROR(X594/H594,"0")+IFERROR(X595/H595,"0")</f>
        <v>2.5641025641025643</v>
      </c>
      <c r="Y596" s="783">
        <f>IFERROR(Y594/H594,"0")+IFERROR(Y595/H595,"0")</f>
        <v>3</v>
      </c>
      <c r="Z596" s="783">
        <f>IFERROR(IF(Z594="",0,Z594),"0")+IFERROR(IF(Z595="",0,Z595),"0")</f>
        <v>6.5250000000000002E-2</v>
      </c>
      <c r="AA596" s="784"/>
      <c r="AB596" s="784"/>
      <c r="AC596" s="784"/>
    </row>
    <row r="597" spans="1:68" x14ac:dyDescent="0.2">
      <c r="A597" s="796"/>
      <c r="B597" s="796"/>
      <c r="C597" s="796"/>
      <c r="D597" s="796"/>
      <c r="E597" s="796"/>
      <c r="F597" s="796"/>
      <c r="G597" s="796"/>
      <c r="H597" s="796"/>
      <c r="I597" s="796"/>
      <c r="J597" s="796"/>
      <c r="K597" s="796"/>
      <c r="L597" s="796"/>
      <c r="M597" s="796"/>
      <c r="N597" s="796"/>
      <c r="O597" s="807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83">
        <f>IFERROR(SUM(X594:X595),"0")</f>
        <v>20</v>
      </c>
      <c r="Y597" s="783">
        <f>IFERROR(SUM(Y594:Y595),"0")</f>
        <v>23.4</v>
      </c>
      <c r="Z597" s="37"/>
      <c r="AA597" s="784"/>
      <c r="AB597" s="784"/>
      <c r="AC597" s="784"/>
    </row>
    <row r="598" spans="1:68" ht="27.75" hidden="1" customHeight="1" x14ac:dyDescent="0.2">
      <c r="A598" s="875" t="s">
        <v>937</v>
      </c>
      <c r="B598" s="876"/>
      <c r="C598" s="876"/>
      <c r="D598" s="876"/>
      <c r="E598" s="876"/>
      <c r="F598" s="876"/>
      <c r="G598" s="876"/>
      <c r="H598" s="876"/>
      <c r="I598" s="876"/>
      <c r="J598" s="876"/>
      <c r="K598" s="876"/>
      <c r="L598" s="876"/>
      <c r="M598" s="876"/>
      <c r="N598" s="876"/>
      <c r="O598" s="876"/>
      <c r="P598" s="876"/>
      <c r="Q598" s="876"/>
      <c r="R598" s="876"/>
      <c r="S598" s="876"/>
      <c r="T598" s="876"/>
      <c r="U598" s="876"/>
      <c r="V598" s="876"/>
      <c r="W598" s="876"/>
      <c r="X598" s="876"/>
      <c r="Y598" s="876"/>
      <c r="Z598" s="876"/>
      <c r="AA598" s="48"/>
      <c r="AB598" s="48"/>
      <c r="AC598" s="48"/>
    </row>
    <row r="599" spans="1:68" ht="16.5" hidden="1" customHeight="1" x14ac:dyDescent="0.25">
      <c r="A599" s="864" t="s">
        <v>937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776"/>
      <c r="AB599" s="776"/>
      <c r="AC599" s="776"/>
    </row>
    <row r="600" spans="1:68" ht="14.25" hidden="1" customHeight="1" x14ac:dyDescent="0.25">
      <c r="A600" s="795" t="s">
        <v>64</v>
      </c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6"/>
      <c r="P600" s="796"/>
      <c r="Q600" s="796"/>
      <c r="R600" s="796"/>
      <c r="S600" s="796"/>
      <c r="T600" s="796"/>
      <c r="U600" s="796"/>
      <c r="V600" s="796"/>
      <c r="W600" s="796"/>
      <c r="X600" s="796"/>
      <c r="Y600" s="796"/>
      <c r="Z600" s="796"/>
      <c r="AA600" s="777"/>
      <c r="AB600" s="777"/>
      <c r="AC600" s="777"/>
    </row>
    <row r="601" spans="1:68" ht="27" hidden="1" customHeight="1" x14ac:dyDescent="0.25">
      <c r="A601" s="54" t="s">
        <v>938</v>
      </c>
      <c r="B601" s="54" t="s">
        <v>939</v>
      </c>
      <c r="C601" s="31">
        <v>4301031309</v>
      </c>
      <c r="D601" s="785">
        <v>4680115885530</v>
      </c>
      <c r="E601" s="786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296</v>
      </c>
      <c r="N601" s="33"/>
      <c r="O601" s="32">
        <v>90</v>
      </c>
      <c r="P601" s="1181" t="s">
        <v>940</v>
      </c>
      <c r="Q601" s="788"/>
      <c r="R601" s="788"/>
      <c r="S601" s="788"/>
      <c r="T601" s="789"/>
      <c r="U601" s="34" t="s">
        <v>298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299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806"/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807"/>
      <c r="P602" s="798" t="s">
        <v>71</v>
      </c>
      <c r="Q602" s="799"/>
      <c r="R602" s="799"/>
      <c r="S602" s="799"/>
      <c r="T602" s="799"/>
      <c r="U602" s="799"/>
      <c r="V602" s="800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hidden="1" x14ac:dyDescent="0.2">
      <c r="A603" s="796"/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807"/>
      <c r="P603" s="798" t="s">
        <v>71</v>
      </c>
      <c r="Q603" s="799"/>
      <c r="R603" s="799"/>
      <c r="S603" s="799"/>
      <c r="T603" s="799"/>
      <c r="U603" s="799"/>
      <c r="V603" s="800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hidden="1" customHeight="1" x14ac:dyDescent="0.25">
      <c r="A604" s="795" t="s">
        <v>73</v>
      </c>
      <c r="B604" s="796"/>
      <c r="C604" s="796"/>
      <c r="D604" s="796"/>
      <c r="E604" s="796"/>
      <c r="F604" s="796"/>
      <c r="G604" s="796"/>
      <c r="H604" s="796"/>
      <c r="I604" s="796"/>
      <c r="J604" s="796"/>
      <c r="K604" s="796"/>
      <c r="L604" s="796"/>
      <c r="M604" s="796"/>
      <c r="N604" s="796"/>
      <c r="O604" s="796"/>
      <c r="P604" s="796"/>
      <c r="Q604" s="796"/>
      <c r="R604" s="796"/>
      <c r="S604" s="796"/>
      <c r="T604" s="796"/>
      <c r="U604" s="796"/>
      <c r="V604" s="796"/>
      <c r="W604" s="796"/>
      <c r="X604" s="796"/>
      <c r="Y604" s="796"/>
      <c r="Z604" s="796"/>
      <c r="AA604" s="777"/>
      <c r="AB604" s="777"/>
      <c r="AC604" s="777"/>
    </row>
    <row r="605" spans="1:68" ht="16.5" hidden="1" customHeight="1" x14ac:dyDescent="0.25">
      <c r="A605" s="54" t="s">
        <v>942</v>
      </c>
      <c r="B605" s="54" t="s">
        <v>943</v>
      </c>
      <c r="C605" s="31">
        <v>4301051765</v>
      </c>
      <c r="D605" s="785">
        <v>4680115885547</v>
      </c>
      <c r="E605" s="786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296</v>
      </c>
      <c r="N605" s="33"/>
      <c r="O605" s="32">
        <v>45</v>
      </c>
      <c r="P605" s="1108" t="s">
        <v>944</v>
      </c>
      <c r="Q605" s="788"/>
      <c r="R605" s="788"/>
      <c r="S605" s="788"/>
      <c r="T605" s="789"/>
      <c r="U605" s="34" t="s">
        <v>298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299</v>
      </c>
      <c r="AC605" s="701" t="s">
        <v>300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806"/>
      <c r="B606" s="796"/>
      <c r="C606" s="796"/>
      <c r="D606" s="796"/>
      <c r="E606" s="796"/>
      <c r="F606" s="796"/>
      <c r="G606" s="796"/>
      <c r="H606" s="796"/>
      <c r="I606" s="796"/>
      <c r="J606" s="796"/>
      <c r="K606" s="796"/>
      <c r="L606" s="796"/>
      <c r="M606" s="796"/>
      <c r="N606" s="796"/>
      <c r="O606" s="807"/>
      <c r="P606" s="798" t="s">
        <v>71</v>
      </c>
      <c r="Q606" s="799"/>
      <c r="R606" s="799"/>
      <c r="S606" s="799"/>
      <c r="T606" s="799"/>
      <c r="U606" s="799"/>
      <c r="V606" s="800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hidden="1" x14ac:dyDescent="0.2">
      <c r="A607" s="796"/>
      <c r="B607" s="796"/>
      <c r="C607" s="796"/>
      <c r="D607" s="796"/>
      <c r="E607" s="796"/>
      <c r="F607" s="796"/>
      <c r="G607" s="796"/>
      <c r="H607" s="796"/>
      <c r="I607" s="796"/>
      <c r="J607" s="796"/>
      <c r="K607" s="796"/>
      <c r="L607" s="796"/>
      <c r="M607" s="796"/>
      <c r="N607" s="796"/>
      <c r="O607" s="807"/>
      <c r="P607" s="798" t="s">
        <v>71</v>
      </c>
      <c r="Q607" s="799"/>
      <c r="R607" s="799"/>
      <c r="S607" s="799"/>
      <c r="T607" s="799"/>
      <c r="U607" s="799"/>
      <c r="V607" s="800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hidden="1" customHeight="1" x14ac:dyDescent="0.2">
      <c r="A608" s="875" t="s">
        <v>945</v>
      </c>
      <c r="B608" s="876"/>
      <c r="C608" s="876"/>
      <c r="D608" s="876"/>
      <c r="E608" s="876"/>
      <c r="F608" s="876"/>
      <c r="G608" s="876"/>
      <c r="H608" s="876"/>
      <c r="I608" s="876"/>
      <c r="J608" s="876"/>
      <c r="K608" s="876"/>
      <c r="L608" s="876"/>
      <c r="M608" s="876"/>
      <c r="N608" s="876"/>
      <c r="O608" s="876"/>
      <c r="P608" s="876"/>
      <c r="Q608" s="876"/>
      <c r="R608" s="876"/>
      <c r="S608" s="876"/>
      <c r="T608" s="876"/>
      <c r="U608" s="876"/>
      <c r="V608" s="876"/>
      <c r="W608" s="876"/>
      <c r="X608" s="876"/>
      <c r="Y608" s="876"/>
      <c r="Z608" s="876"/>
      <c r="AA608" s="48"/>
      <c r="AB608" s="48"/>
      <c r="AC608" s="48"/>
    </row>
    <row r="609" spans="1:68" ht="16.5" hidden="1" customHeight="1" x14ac:dyDescent="0.25">
      <c r="A609" s="864" t="s">
        <v>945</v>
      </c>
      <c r="B609" s="796"/>
      <c r="C609" s="796"/>
      <c r="D609" s="796"/>
      <c r="E609" s="796"/>
      <c r="F609" s="796"/>
      <c r="G609" s="796"/>
      <c r="H609" s="796"/>
      <c r="I609" s="796"/>
      <c r="J609" s="796"/>
      <c r="K609" s="796"/>
      <c r="L609" s="796"/>
      <c r="M609" s="796"/>
      <c r="N609" s="796"/>
      <c r="O609" s="796"/>
      <c r="P609" s="796"/>
      <c r="Q609" s="796"/>
      <c r="R609" s="796"/>
      <c r="S609" s="796"/>
      <c r="T609" s="796"/>
      <c r="U609" s="796"/>
      <c r="V609" s="796"/>
      <c r="W609" s="796"/>
      <c r="X609" s="796"/>
      <c r="Y609" s="796"/>
      <c r="Z609" s="796"/>
      <c r="AA609" s="776"/>
      <c r="AB609" s="776"/>
      <c r="AC609" s="776"/>
    </row>
    <row r="610" spans="1:68" ht="14.25" hidden="1" customHeight="1" x14ac:dyDescent="0.25">
      <c r="A610" s="795" t="s">
        <v>118</v>
      </c>
      <c r="B610" s="796"/>
      <c r="C610" s="796"/>
      <c r="D610" s="796"/>
      <c r="E610" s="796"/>
      <c r="F610" s="796"/>
      <c r="G610" s="796"/>
      <c r="H610" s="796"/>
      <c r="I610" s="796"/>
      <c r="J610" s="796"/>
      <c r="K610" s="796"/>
      <c r="L610" s="796"/>
      <c r="M610" s="796"/>
      <c r="N610" s="796"/>
      <c r="O610" s="796"/>
      <c r="P610" s="796"/>
      <c r="Q610" s="796"/>
      <c r="R610" s="796"/>
      <c r="S610" s="796"/>
      <c r="T610" s="796"/>
      <c r="U610" s="796"/>
      <c r="V610" s="796"/>
      <c r="W610" s="796"/>
      <c r="X610" s="796"/>
      <c r="Y610" s="796"/>
      <c r="Z610" s="796"/>
      <c r="AA610" s="777"/>
      <c r="AB610" s="777"/>
      <c r="AC610" s="777"/>
    </row>
    <row r="611" spans="1:68" ht="27" hidden="1" customHeight="1" x14ac:dyDescent="0.25">
      <c r="A611" s="54" t="s">
        <v>946</v>
      </c>
      <c r="B611" s="54" t="s">
        <v>947</v>
      </c>
      <c r="C611" s="31">
        <v>4301011763</v>
      </c>
      <c r="D611" s="785">
        <v>4640242181011</v>
      </c>
      <c r="E611" s="786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77</v>
      </c>
      <c r="N611" s="33"/>
      <c r="O611" s="32">
        <v>55</v>
      </c>
      <c r="P611" s="1044" t="s">
        <v>948</v>
      </c>
      <c r="Q611" s="788"/>
      <c r="R611" s="788"/>
      <c r="S611" s="788"/>
      <c r="T611" s="789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hidden="1" customHeight="1" x14ac:dyDescent="0.25">
      <c r="A612" s="54" t="s">
        <v>950</v>
      </c>
      <c r="B612" s="54" t="s">
        <v>951</v>
      </c>
      <c r="C612" s="31">
        <v>4301011585</v>
      </c>
      <c r="D612" s="785">
        <v>4640242180441</v>
      </c>
      <c r="E612" s="786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122</v>
      </c>
      <c r="N612" s="33"/>
      <c r="O612" s="32">
        <v>50</v>
      </c>
      <c r="P612" s="1036" t="s">
        <v>952</v>
      </c>
      <c r="Q612" s="788"/>
      <c r="R612" s="788"/>
      <c r="S612" s="788"/>
      <c r="T612" s="789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customHeight="1" x14ac:dyDescent="0.25">
      <c r="A613" s="54" t="s">
        <v>954</v>
      </c>
      <c r="B613" s="54" t="s">
        <v>955</v>
      </c>
      <c r="C613" s="31">
        <v>4301011584</v>
      </c>
      <c r="D613" s="785">
        <v>4640242180564</v>
      </c>
      <c r="E613" s="786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122</v>
      </c>
      <c r="N613" s="33"/>
      <c r="O613" s="32">
        <v>50</v>
      </c>
      <c r="P613" s="792" t="s">
        <v>956</v>
      </c>
      <c r="Q613" s="788"/>
      <c r="R613" s="788"/>
      <c r="S613" s="788"/>
      <c r="T613" s="789"/>
      <c r="U613" s="34"/>
      <c r="V613" s="34"/>
      <c r="W613" s="35" t="s">
        <v>69</v>
      </c>
      <c r="X613" s="781">
        <v>20</v>
      </c>
      <c r="Y613" s="782">
        <f t="shared" si="114"/>
        <v>24</v>
      </c>
      <c r="Z613" s="36">
        <f>IFERROR(IF(Y613=0,"",ROUNDUP(Y613/H613,0)*0.02175),"")</f>
        <v>4.3499999999999997E-2</v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20.8</v>
      </c>
      <c r="BN613" s="64">
        <f t="shared" si="116"/>
        <v>24.959999999999997</v>
      </c>
      <c r="BO613" s="64">
        <f t="shared" si="117"/>
        <v>2.976190476190476E-2</v>
      </c>
      <c r="BP613" s="64">
        <f t="shared" si="118"/>
        <v>3.5714285714285712E-2</v>
      </c>
    </row>
    <row r="614" spans="1:68" ht="27" hidden="1" customHeight="1" x14ac:dyDescent="0.25">
      <c r="A614" s="54" t="s">
        <v>958</v>
      </c>
      <c r="B614" s="54" t="s">
        <v>959</v>
      </c>
      <c r="C614" s="31">
        <v>4301011762</v>
      </c>
      <c r="D614" s="785">
        <v>4640242180922</v>
      </c>
      <c r="E614" s="786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122</v>
      </c>
      <c r="N614" s="33"/>
      <c r="O614" s="32">
        <v>55</v>
      </c>
      <c r="P614" s="995" t="s">
        <v>960</v>
      </c>
      <c r="Q614" s="788"/>
      <c r="R614" s="788"/>
      <c r="S614" s="788"/>
      <c r="T614" s="789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hidden="1" customHeight="1" x14ac:dyDescent="0.25">
      <c r="A615" s="54" t="s">
        <v>962</v>
      </c>
      <c r="B615" s="54" t="s">
        <v>963</v>
      </c>
      <c r="C615" s="31">
        <v>4301011764</v>
      </c>
      <c r="D615" s="785">
        <v>4640242181189</v>
      </c>
      <c r="E615" s="786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77</v>
      </c>
      <c r="N615" s="33"/>
      <c r="O615" s="32">
        <v>55</v>
      </c>
      <c r="P615" s="838" t="s">
        <v>964</v>
      </c>
      <c r="Q615" s="788"/>
      <c r="R615" s="788"/>
      <c r="S615" s="788"/>
      <c r="T615" s="789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hidden="1" customHeight="1" x14ac:dyDescent="0.25">
      <c r="A616" s="54" t="s">
        <v>965</v>
      </c>
      <c r="B616" s="54" t="s">
        <v>966</v>
      </c>
      <c r="C616" s="31">
        <v>4301011551</v>
      </c>
      <c r="D616" s="785">
        <v>4640242180038</v>
      </c>
      <c r="E616" s="786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122</v>
      </c>
      <c r="N616" s="33"/>
      <c r="O616" s="32">
        <v>50</v>
      </c>
      <c r="P616" s="818" t="s">
        <v>967</v>
      </c>
      <c r="Q616" s="788"/>
      <c r="R616" s="788"/>
      <c r="S616" s="788"/>
      <c r="T616" s="789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hidden="1" customHeight="1" x14ac:dyDescent="0.25">
      <c r="A617" s="54" t="s">
        <v>968</v>
      </c>
      <c r="B617" s="54" t="s">
        <v>969</v>
      </c>
      <c r="C617" s="31">
        <v>4301011765</v>
      </c>
      <c r="D617" s="785">
        <v>4640242181172</v>
      </c>
      <c r="E617" s="786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122</v>
      </c>
      <c r="N617" s="33"/>
      <c r="O617" s="32">
        <v>55</v>
      </c>
      <c r="P617" s="1067" t="s">
        <v>970</v>
      </c>
      <c r="Q617" s="788"/>
      <c r="R617" s="788"/>
      <c r="S617" s="788"/>
      <c r="T617" s="789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x14ac:dyDescent="0.2">
      <c r="A618" s="806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807"/>
      <c r="P618" s="798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3">
        <f>IFERROR(X611/H611,"0")+IFERROR(X612/H612,"0")+IFERROR(X613/H613,"0")+IFERROR(X614/H614,"0")+IFERROR(X615/H615,"0")+IFERROR(X616/H616,"0")+IFERROR(X617/H617,"0")</f>
        <v>1.6666666666666667</v>
      </c>
      <c r="Y618" s="783">
        <f>IFERROR(Y611/H611,"0")+IFERROR(Y612/H612,"0")+IFERROR(Y613/H613,"0")+IFERROR(Y614/H614,"0")+IFERROR(Y615/H615,"0")+IFERROR(Y616/H616,"0")+IFERROR(Y617/H617,"0")</f>
        <v>2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4.3499999999999997E-2</v>
      </c>
      <c r="AA618" s="784"/>
      <c r="AB618" s="784"/>
      <c r="AC618" s="784"/>
    </row>
    <row r="619" spans="1:68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807"/>
      <c r="P619" s="798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3">
        <f>IFERROR(SUM(X611:X617),"0")</f>
        <v>20</v>
      </c>
      <c r="Y619" s="783">
        <f>IFERROR(SUM(Y611:Y617),"0")</f>
        <v>24</v>
      </c>
      <c r="Z619" s="37"/>
      <c r="AA619" s="784"/>
      <c r="AB619" s="784"/>
      <c r="AC619" s="784"/>
    </row>
    <row r="620" spans="1:68" ht="14.25" hidden="1" customHeight="1" x14ac:dyDescent="0.25">
      <c r="A620" s="795" t="s">
        <v>173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7"/>
      <c r="AB620" s="777"/>
      <c r="AC620" s="777"/>
    </row>
    <row r="621" spans="1:68" ht="16.5" hidden="1" customHeight="1" x14ac:dyDescent="0.25">
      <c r="A621" s="54" t="s">
        <v>971</v>
      </c>
      <c r="B621" s="54" t="s">
        <v>972</v>
      </c>
      <c r="C621" s="31">
        <v>4301020269</v>
      </c>
      <c r="D621" s="785">
        <v>4640242180519</v>
      </c>
      <c r="E621" s="786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77</v>
      </c>
      <c r="N621" s="33"/>
      <c r="O621" s="32">
        <v>50</v>
      </c>
      <c r="P621" s="837" t="s">
        <v>973</v>
      </c>
      <c r="Q621" s="788"/>
      <c r="R621" s="788"/>
      <c r="S621" s="788"/>
      <c r="T621" s="789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975</v>
      </c>
      <c r="B622" s="54" t="s">
        <v>976</v>
      </c>
      <c r="C622" s="31">
        <v>4301020260</v>
      </c>
      <c r="D622" s="785">
        <v>4640242180526</v>
      </c>
      <c r="E622" s="786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122</v>
      </c>
      <c r="N622" s="33"/>
      <c r="O622" s="32">
        <v>50</v>
      </c>
      <c r="P622" s="996" t="s">
        <v>977</v>
      </c>
      <c r="Q622" s="788"/>
      <c r="R622" s="788"/>
      <c r="S622" s="788"/>
      <c r="T622" s="789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978</v>
      </c>
      <c r="B623" s="54" t="s">
        <v>979</v>
      </c>
      <c r="C623" s="31">
        <v>4301020309</v>
      </c>
      <c r="D623" s="785">
        <v>4640242180090</v>
      </c>
      <c r="E623" s="786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122</v>
      </c>
      <c r="N623" s="33"/>
      <c r="O623" s="32">
        <v>50</v>
      </c>
      <c r="P623" s="1030" t="s">
        <v>980</v>
      </c>
      <c r="Q623" s="788"/>
      <c r="R623" s="788"/>
      <c r="S623" s="788"/>
      <c r="T623" s="789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982</v>
      </c>
      <c r="B624" s="54" t="s">
        <v>983</v>
      </c>
      <c r="C624" s="31">
        <v>4301020295</v>
      </c>
      <c r="D624" s="785">
        <v>4640242181363</v>
      </c>
      <c r="E624" s="786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122</v>
      </c>
      <c r="N624" s="33"/>
      <c r="O624" s="32">
        <v>50</v>
      </c>
      <c r="P624" s="872" t="s">
        <v>984</v>
      </c>
      <c r="Q624" s="788"/>
      <c r="R624" s="788"/>
      <c r="S624" s="788"/>
      <c r="T624" s="789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idden="1" x14ac:dyDescent="0.2">
      <c r="A625" s="806"/>
      <c r="B625" s="796"/>
      <c r="C625" s="796"/>
      <c r="D625" s="796"/>
      <c r="E625" s="796"/>
      <c r="F625" s="796"/>
      <c r="G625" s="796"/>
      <c r="H625" s="796"/>
      <c r="I625" s="796"/>
      <c r="J625" s="796"/>
      <c r="K625" s="796"/>
      <c r="L625" s="796"/>
      <c r="M625" s="796"/>
      <c r="N625" s="796"/>
      <c r="O625" s="807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hidden="1" x14ac:dyDescent="0.2">
      <c r="A626" s="796"/>
      <c r="B626" s="796"/>
      <c r="C626" s="796"/>
      <c r="D626" s="796"/>
      <c r="E626" s="796"/>
      <c r="F626" s="796"/>
      <c r="G626" s="796"/>
      <c r="H626" s="796"/>
      <c r="I626" s="796"/>
      <c r="J626" s="796"/>
      <c r="K626" s="796"/>
      <c r="L626" s="796"/>
      <c r="M626" s="796"/>
      <c r="N626" s="796"/>
      <c r="O626" s="807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hidden="1" customHeight="1" x14ac:dyDescent="0.25">
      <c r="A627" s="795" t="s">
        <v>64</v>
      </c>
      <c r="B627" s="796"/>
      <c r="C627" s="796"/>
      <c r="D627" s="796"/>
      <c r="E627" s="796"/>
      <c r="F627" s="796"/>
      <c r="G627" s="796"/>
      <c r="H627" s="796"/>
      <c r="I627" s="796"/>
      <c r="J627" s="796"/>
      <c r="K627" s="796"/>
      <c r="L627" s="796"/>
      <c r="M627" s="796"/>
      <c r="N627" s="796"/>
      <c r="O627" s="796"/>
      <c r="P627" s="796"/>
      <c r="Q627" s="796"/>
      <c r="R627" s="796"/>
      <c r="S627" s="796"/>
      <c r="T627" s="796"/>
      <c r="U627" s="796"/>
      <c r="V627" s="796"/>
      <c r="W627" s="796"/>
      <c r="X627" s="796"/>
      <c r="Y627" s="796"/>
      <c r="Z627" s="796"/>
      <c r="AA627" s="777"/>
      <c r="AB627" s="777"/>
      <c r="AC627" s="777"/>
    </row>
    <row r="628" spans="1:68" ht="27" hidden="1" customHeight="1" x14ac:dyDescent="0.25">
      <c r="A628" s="54" t="s">
        <v>985</v>
      </c>
      <c r="B628" s="54" t="s">
        <v>986</v>
      </c>
      <c r="C628" s="31">
        <v>4301031280</v>
      </c>
      <c r="D628" s="785">
        <v>4640242180816</v>
      </c>
      <c r="E628" s="786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4" t="s">
        <v>987</v>
      </c>
      <c r="Q628" s="788"/>
      <c r="R628" s="788"/>
      <c r="S628" s="788"/>
      <c r="T628" s="789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hidden="1" customHeight="1" x14ac:dyDescent="0.25">
      <c r="A629" s="54" t="s">
        <v>989</v>
      </c>
      <c r="B629" s="54" t="s">
        <v>990</v>
      </c>
      <c r="C629" s="31">
        <v>4301031244</v>
      </c>
      <c r="D629" s="785">
        <v>4640242180595</v>
      </c>
      <c r="E629" s="786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145" t="s">
        <v>991</v>
      </c>
      <c r="Q629" s="788"/>
      <c r="R629" s="788"/>
      <c r="S629" s="788"/>
      <c r="T629" s="789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hidden="1" customHeight="1" x14ac:dyDescent="0.25">
      <c r="A630" s="54" t="s">
        <v>993</v>
      </c>
      <c r="B630" s="54" t="s">
        <v>994</v>
      </c>
      <c r="C630" s="31">
        <v>4301031289</v>
      </c>
      <c r="D630" s="785">
        <v>4640242181615</v>
      </c>
      <c r="E630" s="786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5" t="s">
        <v>995</v>
      </c>
      <c r="Q630" s="788"/>
      <c r="R630" s="788"/>
      <c r="S630" s="788"/>
      <c r="T630" s="789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hidden="1" customHeight="1" x14ac:dyDescent="0.25">
      <c r="A631" s="54" t="s">
        <v>997</v>
      </c>
      <c r="B631" s="54" t="s">
        <v>998</v>
      </c>
      <c r="C631" s="31">
        <v>4301031285</v>
      </c>
      <c r="D631" s="785">
        <v>4640242181639</v>
      </c>
      <c r="E631" s="786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18" t="s">
        <v>999</v>
      </c>
      <c r="Q631" s="788"/>
      <c r="R631" s="788"/>
      <c r="S631" s="788"/>
      <c r="T631" s="789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hidden="1" customHeight="1" x14ac:dyDescent="0.25">
      <c r="A632" s="54" t="s">
        <v>1001</v>
      </c>
      <c r="B632" s="54" t="s">
        <v>1002</v>
      </c>
      <c r="C632" s="31">
        <v>4301031287</v>
      </c>
      <c r="D632" s="785">
        <v>4640242181622</v>
      </c>
      <c r="E632" s="786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142" t="s">
        <v>1003</v>
      </c>
      <c r="Q632" s="788"/>
      <c r="R632" s="788"/>
      <c r="S632" s="788"/>
      <c r="T632" s="789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hidden="1" customHeight="1" x14ac:dyDescent="0.25">
      <c r="A633" s="54" t="s">
        <v>1005</v>
      </c>
      <c r="B633" s="54" t="s">
        <v>1006</v>
      </c>
      <c r="C633" s="31">
        <v>4301031203</v>
      </c>
      <c r="D633" s="785">
        <v>4640242180908</v>
      </c>
      <c r="E633" s="786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12" t="s">
        <v>1007</v>
      </c>
      <c r="Q633" s="788"/>
      <c r="R633" s="788"/>
      <c r="S633" s="788"/>
      <c r="T633" s="789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hidden="1" customHeight="1" x14ac:dyDescent="0.25">
      <c r="A634" s="54" t="s">
        <v>1008</v>
      </c>
      <c r="B634" s="54" t="s">
        <v>1009</v>
      </c>
      <c r="C634" s="31">
        <v>4301031200</v>
      </c>
      <c r="D634" s="785">
        <v>4640242180489</v>
      </c>
      <c r="E634" s="786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08" t="s">
        <v>1010</v>
      </c>
      <c r="Q634" s="788"/>
      <c r="R634" s="788"/>
      <c r="S634" s="788"/>
      <c r="T634" s="789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hidden="1" x14ac:dyDescent="0.2">
      <c r="A635" s="806"/>
      <c r="B635" s="796"/>
      <c r="C635" s="796"/>
      <c r="D635" s="796"/>
      <c r="E635" s="796"/>
      <c r="F635" s="796"/>
      <c r="G635" s="796"/>
      <c r="H635" s="796"/>
      <c r="I635" s="796"/>
      <c r="J635" s="796"/>
      <c r="K635" s="796"/>
      <c r="L635" s="796"/>
      <c r="M635" s="796"/>
      <c r="N635" s="796"/>
      <c r="O635" s="807"/>
      <c r="P635" s="798" t="s">
        <v>71</v>
      </c>
      <c r="Q635" s="799"/>
      <c r="R635" s="799"/>
      <c r="S635" s="799"/>
      <c r="T635" s="799"/>
      <c r="U635" s="799"/>
      <c r="V635" s="800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hidden="1" x14ac:dyDescent="0.2">
      <c r="A636" s="796"/>
      <c r="B636" s="796"/>
      <c r="C636" s="796"/>
      <c r="D636" s="796"/>
      <c r="E636" s="796"/>
      <c r="F636" s="796"/>
      <c r="G636" s="796"/>
      <c r="H636" s="796"/>
      <c r="I636" s="796"/>
      <c r="J636" s="796"/>
      <c r="K636" s="796"/>
      <c r="L636" s="796"/>
      <c r="M636" s="796"/>
      <c r="N636" s="796"/>
      <c r="O636" s="807"/>
      <c r="P636" s="798" t="s">
        <v>71</v>
      </c>
      <c r="Q636" s="799"/>
      <c r="R636" s="799"/>
      <c r="S636" s="799"/>
      <c r="T636" s="799"/>
      <c r="U636" s="799"/>
      <c r="V636" s="800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hidden="1" customHeight="1" x14ac:dyDescent="0.25">
      <c r="A637" s="795" t="s">
        <v>73</v>
      </c>
      <c r="B637" s="796"/>
      <c r="C637" s="796"/>
      <c r="D637" s="796"/>
      <c r="E637" s="796"/>
      <c r="F637" s="796"/>
      <c r="G637" s="796"/>
      <c r="H637" s="796"/>
      <c r="I637" s="796"/>
      <c r="J637" s="796"/>
      <c r="K637" s="796"/>
      <c r="L637" s="796"/>
      <c r="M637" s="796"/>
      <c r="N637" s="796"/>
      <c r="O637" s="796"/>
      <c r="P637" s="796"/>
      <c r="Q637" s="796"/>
      <c r="R637" s="796"/>
      <c r="S637" s="796"/>
      <c r="T637" s="796"/>
      <c r="U637" s="796"/>
      <c r="V637" s="796"/>
      <c r="W637" s="796"/>
      <c r="X637" s="796"/>
      <c r="Y637" s="796"/>
      <c r="Z637" s="796"/>
      <c r="AA637" s="777"/>
      <c r="AB637" s="777"/>
      <c r="AC637" s="777"/>
    </row>
    <row r="638" spans="1:68" ht="27" hidden="1" customHeight="1" x14ac:dyDescent="0.25">
      <c r="A638" s="54" t="s">
        <v>1011</v>
      </c>
      <c r="B638" s="54" t="s">
        <v>1012</v>
      </c>
      <c r="C638" s="31">
        <v>4301051746</v>
      </c>
      <c r="D638" s="785">
        <v>4640242180533</v>
      </c>
      <c r="E638" s="786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77</v>
      </c>
      <c r="N638" s="33"/>
      <c r="O638" s="32">
        <v>40</v>
      </c>
      <c r="P638" s="946" t="s">
        <v>1013</v>
      </c>
      <c r="Q638" s="788"/>
      <c r="R638" s="788"/>
      <c r="S638" s="788"/>
      <c r="T638" s="789"/>
      <c r="U638" s="34"/>
      <c r="V638" s="34"/>
      <c r="W638" s="35" t="s">
        <v>69</v>
      </c>
      <c r="X638" s="781">
        <v>0</v>
      </c>
      <c r="Y638" s="782">
        <f t="shared" ref="Y638:Y645" si="124"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0</v>
      </c>
      <c r="BN638" s="64">
        <f t="shared" ref="BN638:BN645" si="126">IFERROR(Y638*I638/H638,"0")</f>
        <v>0</v>
      </c>
      <c r="BO638" s="64">
        <f t="shared" ref="BO638:BO645" si="127">IFERROR(1/J638*(X638/H638),"0")</f>
        <v>0</v>
      </c>
      <c r="BP638" s="64">
        <f t="shared" ref="BP638:BP645" si="128">IFERROR(1/J638*(Y638/H638),"0")</f>
        <v>0</v>
      </c>
    </row>
    <row r="639" spans="1:68" ht="27" hidden="1" customHeight="1" x14ac:dyDescent="0.25">
      <c r="A639" s="54" t="s">
        <v>1011</v>
      </c>
      <c r="B639" s="54" t="s">
        <v>1015</v>
      </c>
      <c r="C639" s="31">
        <v>4301051887</v>
      </c>
      <c r="D639" s="785">
        <v>4640242180533</v>
      </c>
      <c r="E639" s="786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77</v>
      </c>
      <c r="N639" s="33"/>
      <c r="O639" s="32">
        <v>45</v>
      </c>
      <c r="P639" s="1154" t="s">
        <v>1016</v>
      </c>
      <c r="Q639" s="788"/>
      <c r="R639" s="788"/>
      <c r="S639" s="788"/>
      <c r="T639" s="789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hidden="1" customHeight="1" x14ac:dyDescent="0.25">
      <c r="A640" s="54" t="s">
        <v>1017</v>
      </c>
      <c r="B640" s="54" t="s">
        <v>1018</v>
      </c>
      <c r="C640" s="31">
        <v>4301051510</v>
      </c>
      <c r="D640" s="785">
        <v>4640242180540</v>
      </c>
      <c r="E640" s="786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30</v>
      </c>
      <c r="P640" s="955" t="s">
        <v>1019</v>
      </c>
      <c r="Q640" s="788"/>
      <c r="R640" s="788"/>
      <c r="S640" s="788"/>
      <c r="T640" s="789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hidden="1" customHeight="1" x14ac:dyDescent="0.25">
      <c r="A641" s="54" t="s">
        <v>1017</v>
      </c>
      <c r="B641" s="54" t="s">
        <v>1021</v>
      </c>
      <c r="C641" s="31">
        <v>4301051933</v>
      </c>
      <c r="D641" s="785">
        <v>4640242180540</v>
      </c>
      <c r="E641" s="786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77</v>
      </c>
      <c r="N641" s="33"/>
      <c r="O641" s="32">
        <v>45</v>
      </c>
      <c r="P641" s="1135" t="s">
        <v>1022</v>
      </c>
      <c r="Q641" s="788"/>
      <c r="R641" s="788"/>
      <c r="S641" s="788"/>
      <c r="T641" s="789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hidden="1" customHeight="1" x14ac:dyDescent="0.25">
      <c r="A642" s="54" t="s">
        <v>1023</v>
      </c>
      <c r="B642" s="54" t="s">
        <v>1024</v>
      </c>
      <c r="C642" s="31">
        <v>4301051390</v>
      </c>
      <c r="D642" s="785">
        <v>4640242181233</v>
      </c>
      <c r="E642" s="786"/>
      <c r="F642" s="780">
        <v>0.3</v>
      </c>
      <c r="G642" s="32">
        <v>6</v>
      </c>
      <c r="H642" s="780">
        <v>1.8</v>
      </c>
      <c r="I642" s="780">
        <v>1.984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38" t="s">
        <v>1025</v>
      </c>
      <c r="Q642" s="788"/>
      <c r="R642" s="788"/>
      <c r="S642" s="788"/>
      <c r="T642" s="789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IFERROR(IF(Y642=0,"",ROUNDUP(Y642/H642,0)*0.00502),"")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hidden="1" customHeight="1" x14ac:dyDescent="0.25">
      <c r="A643" s="54" t="s">
        <v>1023</v>
      </c>
      <c r="B643" s="54" t="s">
        <v>1026</v>
      </c>
      <c r="C643" s="31">
        <v>4301051920</v>
      </c>
      <c r="D643" s="785">
        <v>4640242181233</v>
      </c>
      <c r="E643" s="786"/>
      <c r="F643" s="780">
        <v>0.3</v>
      </c>
      <c r="G643" s="32">
        <v>6</v>
      </c>
      <c r="H643" s="780">
        <v>1.8</v>
      </c>
      <c r="I643" s="780">
        <v>2.0640000000000001</v>
      </c>
      <c r="J643" s="32">
        <v>182</v>
      </c>
      <c r="K643" s="32" t="s">
        <v>184</v>
      </c>
      <c r="L643" s="32"/>
      <c r="M643" s="33" t="s">
        <v>168</v>
      </c>
      <c r="N643" s="33"/>
      <c r="O643" s="32">
        <v>45</v>
      </c>
      <c r="P643" s="940" t="s">
        <v>1027</v>
      </c>
      <c r="Q643" s="788"/>
      <c r="R643" s="788"/>
      <c r="S643" s="788"/>
      <c r="T643" s="789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IFERROR(IF(Y643=0,"",ROUNDUP(Y643/H643,0)*0.00651),"")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hidden="1" customHeight="1" x14ac:dyDescent="0.25">
      <c r="A644" s="54" t="s">
        <v>1028</v>
      </c>
      <c r="B644" s="54" t="s">
        <v>1029</v>
      </c>
      <c r="C644" s="31">
        <v>4301051448</v>
      </c>
      <c r="D644" s="785">
        <v>4640242181226</v>
      </c>
      <c r="E644" s="786"/>
      <c r="F644" s="780">
        <v>0.3</v>
      </c>
      <c r="G644" s="32">
        <v>6</v>
      </c>
      <c r="H644" s="780">
        <v>1.8</v>
      </c>
      <c r="I644" s="780">
        <v>1.972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30</v>
      </c>
      <c r="P644" s="1189" t="s">
        <v>1030</v>
      </c>
      <c r="Q644" s="788"/>
      <c r="R644" s="788"/>
      <c r="S644" s="788"/>
      <c r="T644" s="789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IFERROR(IF(Y644=0,"",ROUNDUP(Y644/H644,0)*0.00502),"")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hidden="1" customHeight="1" x14ac:dyDescent="0.25">
      <c r="A645" s="54" t="s">
        <v>1028</v>
      </c>
      <c r="B645" s="54" t="s">
        <v>1031</v>
      </c>
      <c r="C645" s="31">
        <v>4301051921</v>
      </c>
      <c r="D645" s="785">
        <v>4640242181226</v>
      </c>
      <c r="E645" s="786"/>
      <c r="F645" s="780">
        <v>0.3</v>
      </c>
      <c r="G645" s="32">
        <v>6</v>
      </c>
      <c r="H645" s="780">
        <v>1.8</v>
      </c>
      <c r="I645" s="780">
        <v>2.052</v>
      </c>
      <c r="J645" s="32">
        <v>182</v>
      </c>
      <c r="K645" s="32" t="s">
        <v>184</v>
      </c>
      <c r="L645" s="32"/>
      <c r="M645" s="33" t="s">
        <v>168</v>
      </c>
      <c r="N645" s="33"/>
      <c r="O645" s="32">
        <v>45</v>
      </c>
      <c r="P645" s="942" t="s">
        <v>1032</v>
      </c>
      <c r="Q645" s="788"/>
      <c r="R645" s="788"/>
      <c r="S645" s="788"/>
      <c r="T645" s="789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IFERROR(IF(Y645=0,"",ROUNDUP(Y645/H645,0)*0.00651),"")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idden="1" x14ac:dyDescent="0.2">
      <c r="A646" s="806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807"/>
      <c r="P646" s="798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0</v>
      </c>
      <c r="Y646" s="783">
        <f>IFERROR(Y638/H638,"0")+IFERROR(Y639/H639,"0")+IFERROR(Y640/H640,"0")+IFERROR(Y641/H641,"0")+IFERROR(Y642/H642,"0")+IFERROR(Y643/H643,"0")+IFERROR(Y644/H644,"0")+IFERROR(Y645/H645,"0")</f>
        <v>0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0</v>
      </c>
      <c r="AA646" s="784"/>
      <c r="AB646" s="784"/>
      <c r="AC646" s="784"/>
    </row>
    <row r="647" spans="1:68" hidden="1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807"/>
      <c r="P647" s="798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3">
        <f>IFERROR(SUM(X638:X645),"0")</f>
        <v>0</v>
      </c>
      <c r="Y647" s="783">
        <f>IFERROR(SUM(Y638:Y645),"0")</f>
        <v>0</v>
      </c>
      <c r="Z647" s="37"/>
      <c r="AA647" s="784"/>
      <c r="AB647" s="784"/>
      <c r="AC647" s="784"/>
    </row>
    <row r="648" spans="1:68" ht="14.25" hidden="1" customHeight="1" x14ac:dyDescent="0.25">
      <c r="A648" s="795" t="s">
        <v>215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7"/>
      <c r="AB648" s="777"/>
      <c r="AC648" s="777"/>
    </row>
    <row r="649" spans="1:68" ht="27" hidden="1" customHeight="1" x14ac:dyDescent="0.25">
      <c r="A649" s="54" t="s">
        <v>1033</v>
      </c>
      <c r="B649" s="54" t="s">
        <v>1034</v>
      </c>
      <c r="C649" s="31">
        <v>4301060408</v>
      </c>
      <c r="D649" s="785">
        <v>4640242180120</v>
      </c>
      <c r="E649" s="786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8"/>
      <c r="R649" s="788"/>
      <c r="S649" s="788"/>
      <c r="T649" s="789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4301060354</v>
      </c>
      <c r="D650" s="785">
        <v>4640242180120</v>
      </c>
      <c r="E650" s="786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1" t="s">
        <v>1038</v>
      </c>
      <c r="Q650" s="788"/>
      <c r="R650" s="788"/>
      <c r="S650" s="788"/>
      <c r="T650" s="789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4301060407</v>
      </c>
      <c r="D651" s="785">
        <v>4640242180137</v>
      </c>
      <c r="E651" s="786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079" t="s">
        <v>1041</v>
      </c>
      <c r="Q651" s="788"/>
      <c r="R651" s="788"/>
      <c r="S651" s="788"/>
      <c r="T651" s="789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4301060355</v>
      </c>
      <c r="D652" s="785">
        <v>4640242180137</v>
      </c>
      <c r="E652" s="786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8"/>
      <c r="R652" s="788"/>
      <c r="S652" s="788"/>
      <c r="T652" s="789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807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hidden="1" x14ac:dyDescent="0.2">
      <c r="A654" s="796"/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807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hidden="1" customHeight="1" x14ac:dyDescent="0.25">
      <c r="A655" s="864" t="s">
        <v>1045</v>
      </c>
      <c r="B655" s="796"/>
      <c r="C655" s="796"/>
      <c r="D655" s="796"/>
      <c r="E655" s="796"/>
      <c r="F655" s="796"/>
      <c r="G655" s="796"/>
      <c r="H655" s="796"/>
      <c r="I655" s="796"/>
      <c r="J655" s="796"/>
      <c r="K655" s="796"/>
      <c r="L655" s="796"/>
      <c r="M655" s="796"/>
      <c r="N655" s="796"/>
      <c r="O655" s="796"/>
      <c r="P655" s="796"/>
      <c r="Q655" s="796"/>
      <c r="R655" s="796"/>
      <c r="S655" s="796"/>
      <c r="T655" s="796"/>
      <c r="U655" s="796"/>
      <c r="V655" s="796"/>
      <c r="W655" s="796"/>
      <c r="X655" s="796"/>
      <c r="Y655" s="796"/>
      <c r="Z655" s="796"/>
      <c r="AA655" s="776"/>
      <c r="AB655" s="776"/>
      <c r="AC655" s="776"/>
    </row>
    <row r="656" spans="1:68" ht="14.25" hidden="1" customHeight="1" x14ac:dyDescent="0.25">
      <c r="A656" s="795" t="s">
        <v>118</v>
      </c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6"/>
      <c r="P656" s="796"/>
      <c r="Q656" s="796"/>
      <c r="R656" s="796"/>
      <c r="S656" s="796"/>
      <c r="T656" s="796"/>
      <c r="U656" s="796"/>
      <c r="V656" s="796"/>
      <c r="W656" s="796"/>
      <c r="X656" s="796"/>
      <c r="Y656" s="796"/>
      <c r="Z656" s="796"/>
      <c r="AA656" s="777"/>
      <c r="AB656" s="777"/>
      <c r="AC656" s="777"/>
    </row>
    <row r="657" spans="1:68" ht="27" hidden="1" customHeight="1" x14ac:dyDescent="0.25">
      <c r="A657" s="54" t="s">
        <v>1046</v>
      </c>
      <c r="B657" s="54" t="s">
        <v>1047</v>
      </c>
      <c r="C657" s="31">
        <v>4301011951</v>
      </c>
      <c r="D657" s="785">
        <v>4640242180045</v>
      </c>
      <c r="E657" s="786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122</v>
      </c>
      <c r="N657" s="33"/>
      <c r="O657" s="32">
        <v>55</v>
      </c>
      <c r="P657" s="1215" t="s">
        <v>1048</v>
      </c>
      <c r="Q657" s="788"/>
      <c r="R657" s="788"/>
      <c r="S657" s="788"/>
      <c r="T657" s="789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1050</v>
      </c>
      <c r="B658" s="54" t="s">
        <v>1051</v>
      </c>
      <c r="C658" s="31">
        <v>4301011950</v>
      </c>
      <c r="D658" s="785">
        <v>4640242180601</v>
      </c>
      <c r="E658" s="786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122</v>
      </c>
      <c r="N658" s="33"/>
      <c r="O658" s="32">
        <v>55</v>
      </c>
      <c r="P658" s="966" t="s">
        <v>1052</v>
      </c>
      <c r="Q658" s="788"/>
      <c r="R658" s="788"/>
      <c r="S658" s="788"/>
      <c r="T658" s="789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806"/>
      <c r="B659" s="796"/>
      <c r="C659" s="796"/>
      <c r="D659" s="796"/>
      <c r="E659" s="796"/>
      <c r="F659" s="796"/>
      <c r="G659" s="796"/>
      <c r="H659" s="796"/>
      <c r="I659" s="796"/>
      <c r="J659" s="796"/>
      <c r="K659" s="796"/>
      <c r="L659" s="796"/>
      <c r="M659" s="796"/>
      <c r="N659" s="796"/>
      <c r="O659" s="807"/>
      <c r="P659" s="798" t="s">
        <v>71</v>
      </c>
      <c r="Q659" s="799"/>
      <c r="R659" s="799"/>
      <c r="S659" s="799"/>
      <c r="T659" s="799"/>
      <c r="U659" s="799"/>
      <c r="V659" s="800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hidden="1" x14ac:dyDescent="0.2">
      <c r="A660" s="796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807"/>
      <c r="P660" s="798" t="s">
        <v>71</v>
      </c>
      <c r="Q660" s="799"/>
      <c r="R660" s="799"/>
      <c r="S660" s="799"/>
      <c r="T660" s="799"/>
      <c r="U660" s="799"/>
      <c r="V660" s="800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hidden="1" customHeight="1" x14ac:dyDescent="0.25">
      <c r="A661" s="795" t="s">
        <v>173</v>
      </c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6"/>
      <c r="P661" s="796"/>
      <c r="Q661" s="796"/>
      <c r="R661" s="796"/>
      <c r="S661" s="796"/>
      <c r="T661" s="796"/>
      <c r="U661" s="796"/>
      <c r="V661" s="796"/>
      <c r="W661" s="796"/>
      <c r="X661" s="796"/>
      <c r="Y661" s="796"/>
      <c r="Z661" s="796"/>
      <c r="AA661" s="777"/>
      <c r="AB661" s="777"/>
      <c r="AC661" s="777"/>
    </row>
    <row r="662" spans="1:68" ht="27" hidden="1" customHeight="1" x14ac:dyDescent="0.25">
      <c r="A662" s="54" t="s">
        <v>1054</v>
      </c>
      <c r="B662" s="54" t="s">
        <v>1055</v>
      </c>
      <c r="C662" s="31">
        <v>4301020314</v>
      </c>
      <c r="D662" s="785">
        <v>4640242180090</v>
      </c>
      <c r="E662" s="786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122</v>
      </c>
      <c r="N662" s="33"/>
      <c r="O662" s="32">
        <v>50</v>
      </c>
      <c r="P662" s="1050" t="s">
        <v>1056</v>
      </c>
      <c r="Q662" s="788"/>
      <c r="R662" s="788"/>
      <c r="S662" s="788"/>
      <c r="T662" s="789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806"/>
      <c r="B663" s="796"/>
      <c r="C663" s="796"/>
      <c r="D663" s="796"/>
      <c r="E663" s="796"/>
      <c r="F663" s="796"/>
      <c r="G663" s="796"/>
      <c r="H663" s="796"/>
      <c r="I663" s="796"/>
      <c r="J663" s="796"/>
      <c r="K663" s="796"/>
      <c r="L663" s="796"/>
      <c r="M663" s="796"/>
      <c r="N663" s="796"/>
      <c r="O663" s="807"/>
      <c r="P663" s="798" t="s">
        <v>71</v>
      </c>
      <c r="Q663" s="799"/>
      <c r="R663" s="799"/>
      <c r="S663" s="799"/>
      <c r="T663" s="799"/>
      <c r="U663" s="799"/>
      <c r="V663" s="800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hidden="1" x14ac:dyDescent="0.2">
      <c r="A664" s="796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807"/>
      <c r="P664" s="798" t="s">
        <v>71</v>
      </c>
      <c r="Q664" s="799"/>
      <c r="R664" s="799"/>
      <c r="S664" s="799"/>
      <c r="T664" s="799"/>
      <c r="U664" s="799"/>
      <c r="V664" s="800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hidden="1" customHeight="1" x14ac:dyDescent="0.25">
      <c r="A665" s="795" t="s">
        <v>64</v>
      </c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6"/>
      <c r="P665" s="796"/>
      <c r="Q665" s="796"/>
      <c r="R665" s="796"/>
      <c r="S665" s="796"/>
      <c r="T665" s="796"/>
      <c r="U665" s="796"/>
      <c r="V665" s="796"/>
      <c r="W665" s="796"/>
      <c r="X665" s="796"/>
      <c r="Y665" s="796"/>
      <c r="Z665" s="796"/>
      <c r="AA665" s="777"/>
      <c r="AB665" s="777"/>
      <c r="AC665" s="777"/>
    </row>
    <row r="666" spans="1:68" ht="27" hidden="1" customHeight="1" x14ac:dyDescent="0.25">
      <c r="A666" s="54" t="s">
        <v>1058</v>
      </c>
      <c r="B666" s="54" t="s">
        <v>1059</v>
      </c>
      <c r="C666" s="31">
        <v>4301031321</v>
      </c>
      <c r="D666" s="785">
        <v>4640242180076</v>
      </c>
      <c r="E666" s="786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2" t="s">
        <v>1060</v>
      </c>
      <c r="Q666" s="788"/>
      <c r="R666" s="788"/>
      <c r="S666" s="788"/>
      <c r="T666" s="789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807"/>
      <c r="P667" s="798" t="s">
        <v>71</v>
      </c>
      <c r="Q667" s="799"/>
      <c r="R667" s="799"/>
      <c r="S667" s="799"/>
      <c r="T667" s="799"/>
      <c r="U667" s="799"/>
      <c r="V667" s="800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hidden="1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807"/>
      <c r="P668" s="798" t="s">
        <v>71</v>
      </c>
      <c r="Q668" s="799"/>
      <c r="R668" s="799"/>
      <c r="S668" s="799"/>
      <c r="T668" s="799"/>
      <c r="U668" s="799"/>
      <c r="V668" s="800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hidden="1" customHeight="1" x14ac:dyDescent="0.25">
      <c r="A669" s="795" t="s">
        <v>73</v>
      </c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796"/>
      <c r="P669" s="796"/>
      <c r="Q669" s="796"/>
      <c r="R669" s="796"/>
      <c r="S669" s="796"/>
      <c r="T669" s="796"/>
      <c r="U669" s="796"/>
      <c r="V669" s="796"/>
      <c r="W669" s="796"/>
      <c r="X669" s="796"/>
      <c r="Y669" s="796"/>
      <c r="Z669" s="796"/>
      <c r="AA669" s="777"/>
      <c r="AB669" s="777"/>
      <c r="AC669" s="777"/>
    </row>
    <row r="670" spans="1:68" ht="27" hidden="1" customHeight="1" x14ac:dyDescent="0.25">
      <c r="A670" s="54" t="s">
        <v>1062</v>
      </c>
      <c r="B670" s="54" t="s">
        <v>1063</v>
      </c>
      <c r="C670" s="31">
        <v>4301051780</v>
      </c>
      <c r="D670" s="785">
        <v>4640242180106</v>
      </c>
      <c r="E670" s="786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8"/>
      <c r="R670" s="788"/>
      <c r="S670" s="788"/>
      <c r="T670" s="789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807"/>
      <c r="P671" s="798" t="s">
        <v>71</v>
      </c>
      <c r="Q671" s="799"/>
      <c r="R671" s="799"/>
      <c r="S671" s="799"/>
      <c r="T671" s="799"/>
      <c r="U671" s="799"/>
      <c r="V671" s="800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hidden="1" x14ac:dyDescent="0.2">
      <c r="A672" s="796"/>
      <c r="B672" s="796"/>
      <c r="C672" s="796"/>
      <c r="D672" s="796"/>
      <c r="E672" s="796"/>
      <c r="F672" s="796"/>
      <c r="G672" s="796"/>
      <c r="H672" s="796"/>
      <c r="I672" s="796"/>
      <c r="J672" s="796"/>
      <c r="K672" s="796"/>
      <c r="L672" s="796"/>
      <c r="M672" s="796"/>
      <c r="N672" s="796"/>
      <c r="O672" s="807"/>
      <c r="P672" s="798" t="s">
        <v>71</v>
      </c>
      <c r="Q672" s="799"/>
      <c r="R672" s="799"/>
      <c r="S672" s="799"/>
      <c r="T672" s="799"/>
      <c r="U672" s="799"/>
      <c r="V672" s="800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5"/>
      <c r="B673" s="796"/>
      <c r="C673" s="796"/>
      <c r="D673" s="796"/>
      <c r="E673" s="796"/>
      <c r="F673" s="796"/>
      <c r="G673" s="796"/>
      <c r="H673" s="796"/>
      <c r="I673" s="796"/>
      <c r="J673" s="796"/>
      <c r="K673" s="796"/>
      <c r="L673" s="796"/>
      <c r="M673" s="796"/>
      <c r="N673" s="796"/>
      <c r="O673" s="986"/>
      <c r="P673" s="830" t="s">
        <v>1066</v>
      </c>
      <c r="Q673" s="831"/>
      <c r="R673" s="831"/>
      <c r="S673" s="831"/>
      <c r="T673" s="831"/>
      <c r="U673" s="831"/>
      <c r="V673" s="832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1996.8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2055.88</v>
      </c>
      <c r="Z673" s="37"/>
      <c r="AA673" s="784"/>
      <c r="AB673" s="784"/>
      <c r="AC673" s="784"/>
    </row>
    <row r="674" spans="1:32" x14ac:dyDescent="0.2">
      <c r="A674" s="796"/>
      <c r="B674" s="796"/>
      <c r="C674" s="796"/>
      <c r="D674" s="796"/>
      <c r="E674" s="796"/>
      <c r="F674" s="796"/>
      <c r="G674" s="796"/>
      <c r="H674" s="796"/>
      <c r="I674" s="796"/>
      <c r="J674" s="796"/>
      <c r="K674" s="796"/>
      <c r="L674" s="796"/>
      <c r="M674" s="796"/>
      <c r="N674" s="796"/>
      <c r="O674" s="986"/>
      <c r="P674" s="830" t="s">
        <v>1067</v>
      </c>
      <c r="Q674" s="831"/>
      <c r="R674" s="831"/>
      <c r="S674" s="831"/>
      <c r="T674" s="831"/>
      <c r="U674" s="831"/>
      <c r="V674" s="832"/>
      <c r="W674" s="37" t="s">
        <v>69</v>
      </c>
      <c r="X674" s="783">
        <f>IFERROR(SUM(BM22:BM670),"0")</f>
        <v>2122.3690811487363</v>
      </c>
      <c r="Y674" s="783">
        <f>IFERROR(SUM(BN22:BN670),"0")</f>
        <v>2185.308</v>
      </c>
      <c r="Z674" s="37"/>
      <c r="AA674" s="784"/>
      <c r="AB674" s="784"/>
      <c r="AC674" s="784"/>
    </row>
    <row r="675" spans="1:32" x14ac:dyDescent="0.2">
      <c r="A675" s="796"/>
      <c r="B675" s="796"/>
      <c r="C675" s="796"/>
      <c r="D675" s="796"/>
      <c r="E675" s="796"/>
      <c r="F675" s="796"/>
      <c r="G675" s="796"/>
      <c r="H675" s="796"/>
      <c r="I675" s="796"/>
      <c r="J675" s="796"/>
      <c r="K675" s="796"/>
      <c r="L675" s="796"/>
      <c r="M675" s="796"/>
      <c r="N675" s="796"/>
      <c r="O675" s="986"/>
      <c r="P675" s="830" t="s">
        <v>1068</v>
      </c>
      <c r="Q675" s="831"/>
      <c r="R675" s="831"/>
      <c r="S675" s="831"/>
      <c r="T675" s="831"/>
      <c r="U675" s="831"/>
      <c r="V675" s="832"/>
      <c r="W675" s="37" t="s">
        <v>1069</v>
      </c>
      <c r="X675" s="38">
        <f>ROUNDUP(SUM(BO22:BO670),0)</f>
        <v>4</v>
      </c>
      <c r="Y675" s="38">
        <f>ROUNDUP(SUM(BP22:BP670),0)</f>
        <v>4</v>
      </c>
      <c r="Z675" s="37"/>
      <c r="AA675" s="784"/>
      <c r="AB675" s="784"/>
      <c r="AC675" s="784"/>
    </row>
    <row r="676" spans="1:32" x14ac:dyDescent="0.2">
      <c r="A676" s="796"/>
      <c r="B676" s="796"/>
      <c r="C676" s="796"/>
      <c r="D676" s="796"/>
      <c r="E676" s="796"/>
      <c r="F676" s="796"/>
      <c r="G676" s="796"/>
      <c r="H676" s="796"/>
      <c r="I676" s="796"/>
      <c r="J676" s="796"/>
      <c r="K676" s="796"/>
      <c r="L676" s="796"/>
      <c r="M676" s="796"/>
      <c r="N676" s="796"/>
      <c r="O676" s="986"/>
      <c r="P676" s="830" t="s">
        <v>1070</v>
      </c>
      <c r="Q676" s="831"/>
      <c r="R676" s="831"/>
      <c r="S676" s="831"/>
      <c r="T676" s="831"/>
      <c r="U676" s="831"/>
      <c r="V676" s="832"/>
      <c r="W676" s="37" t="s">
        <v>69</v>
      </c>
      <c r="X676" s="783">
        <f>GrossWeightTotal+PalletQtyTotal*25</f>
        <v>2222.3690811487363</v>
      </c>
      <c r="Y676" s="783">
        <f>GrossWeightTotalR+PalletQtyTotalR*25</f>
        <v>2285.308</v>
      </c>
      <c r="Z676" s="37"/>
      <c r="AA676" s="784"/>
      <c r="AB676" s="784"/>
      <c r="AC676" s="784"/>
    </row>
    <row r="677" spans="1:32" x14ac:dyDescent="0.2">
      <c r="A677" s="796"/>
      <c r="B677" s="796"/>
      <c r="C677" s="796"/>
      <c r="D677" s="796"/>
      <c r="E677" s="796"/>
      <c r="F677" s="796"/>
      <c r="G677" s="796"/>
      <c r="H677" s="796"/>
      <c r="I677" s="796"/>
      <c r="J677" s="796"/>
      <c r="K677" s="796"/>
      <c r="L677" s="796"/>
      <c r="M677" s="796"/>
      <c r="N677" s="796"/>
      <c r="O677" s="986"/>
      <c r="P677" s="830" t="s">
        <v>1071</v>
      </c>
      <c r="Q677" s="831"/>
      <c r="R677" s="831"/>
      <c r="S677" s="831"/>
      <c r="T677" s="831"/>
      <c r="U677" s="831"/>
      <c r="V677" s="832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453.62502822847659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463</v>
      </c>
      <c r="Z677" s="37"/>
      <c r="AA677" s="784"/>
      <c r="AB677" s="784"/>
      <c r="AC677" s="784"/>
    </row>
    <row r="678" spans="1:32" ht="14.25" hidden="1" customHeight="1" x14ac:dyDescent="0.2">
      <c r="A678" s="796"/>
      <c r="B678" s="796"/>
      <c r="C678" s="796"/>
      <c r="D678" s="796"/>
      <c r="E678" s="796"/>
      <c r="F678" s="796"/>
      <c r="G678" s="796"/>
      <c r="H678" s="796"/>
      <c r="I678" s="796"/>
      <c r="J678" s="796"/>
      <c r="K678" s="796"/>
      <c r="L678" s="796"/>
      <c r="M678" s="796"/>
      <c r="N678" s="796"/>
      <c r="O678" s="986"/>
      <c r="P678" s="830" t="s">
        <v>1072</v>
      </c>
      <c r="Q678" s="831"/>
      <c r="R678" s="831"/>
      <c r="S678" s="831"/>
      <c r="T678" s="831"/>
      <c r="U678" s="831"/>
      <c r="V678" s="832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4.5388199999999994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9" t="s">
        <v>116</v>
      </c>
      <c r="D680" s="1136"/>
      <c r="E680" s="1136"/>
      <c r="F680" s="1136"/>
      <c r="G680" s="1136"/>
      <c r="H680" s="935"/>
      <c r="I680" s="809" t="s">
        <v>337</v>
      </c>
      <c r="J680" s="1136"/>
      <c r="K680" s="1136"/>
      <c r="L680" s="1136"/>
      <c r="M680" s="1136"/>
      <c r="N680" s="1136"/>
      <c r="O680" s="1136"/>
      <c r="P680" s="1136"/>
      <c r="Q680" s="1136"/>
      <c r="R680" s="1136"/>
      <c r="S680" s="1136"/>
      <c r="T680" s="1136"/>
      <c r="U680" s="1136"/>
      <c r="V680" s="935"/>
      <c r="W680" s="809" t="s">
        <v>670</v>
      </c>
      <c r="X680" s="935"/>
      <c r="Y680" s="809" t="s">
        <v>759</v>
      </c>
      <c r="Z680" s="1136"/>
      <c r="AA680" s="1136"/>
      <c r="AB680" s="935"/>
      <c r="AC680" s="778" t="s">
        <v>869</v>
      </c>
      <c r="AD680" s="778" t="s">
        <v>937</v>
      </c>
      <c r="AE680" s="809" t="s">
        <v>945</v>
      </c>
      <c r="AF680" s="935"/>
    </row>
    <row r="681" spans="1:32" ht="14.25" customHeight="1" thickTop="1" x14ac:dyDescent="0.2">
      <c r="A681" s="1077" t="s">
        <v>1075</v>
      </c>
      <c r="B681" s="809" t="s">
        <v>63</v>
      </c>
      <c r="C681" s="809" t="s">
        <v>117</v>
      </c>
      <c r="D681" s="809" t="s">
        <v>143</v>
      </c>
      <c r="E681" s="809" t="s">
        <v>223</v>
      </c>
      <c r="F681" s="809" t="s">
        <v>247</v>
      </c>
      <c r="G681" s="809" t="s">
        <v>293</v>
      </c>
      <c r="H681" s="809" t="s">
        <v>116</v>
      </c>
      <c r="I681" s="809" t="s">
        <v>338</v>
      </c>
      <c r="J681" s="809" t="s">
        <v>362</v>
      </c>
      <c r="K681" s="809" t="s">
        <v>437</v>
      </c>
      <c r="L681" s="809" t="s">
        <v>458</v>
      </c>
      <c r="M681" s="809" t="s">
        <v>482</v>
      </c>
      <c r="N681" s="779"/>
      <c r="O681" s="809" t="s">
        <v>509</v>
      </c>
      <c r="P681" s="809" t="s">
        <v>512</v>
      </c>
      <c r="Q681" s="809" t="s">
        <v>521</v>
      </c>
      <c r="R681" s="809" t="s">
        <v>537</v>
      </c>
      <c r="S681" s="809" t="s">
        <v>547</v>
      </c>
      <c r="T681" s="809" t="s">
        <v>560</v>
      </c>
      <c r="U681" s="809" t="s">
        <v>571</v>
      </c>
      <c r="V681" s="809" t="s">
        <v>657</v>
      </c>
      <c r="W681" s="809" t="s">
        <v>671</v>
      </c>
      <c r="X681" s="809" t="s">
        <v>715</v>
      </c>
      <c r="Y681" s="809" t="s">
        <v>760</v>
      </c>
      <c r="Z681" s="809" t="s">
        <v>827</v>
      </c>
      <c r="AA681" s="809" t="s">
        <v>853</v>
      </c>
      <c r="AB681" s="809" t="s">
        <v>865</v>
      </c>
      <c r="AC681" s="809" t="s">
        <v>869</v>
      </c>
      <c r="AD681" s="809" t="s">
        <v>937</v>
      </c>
      <c r="AE681" s="809" t="s">
        <v>945</v>
      </c>
      <c r="AF681" s="809" t="s">
        <v>1045</v>
      </c>
    </row>
    <row r="682" spans="1:32" ht="13.5" customHeight="1" thickBot="1" x14ac:dyDescent="0.25">
      <c r="A682" s="1078"/>
      <c r="B682" s="810"/>
      <c r="C682" s="810"/>
      <c r="D682" s="810"/>
      <c r="E682" s="810"/>
      <c r="F682" s="810"/>
      <c r="G682" s="810"/>
      <c r="H682" s="810"/>
      <c r="I682" s="810"/>
      <c r="J682" s="810"/>
      <c r="K682" s="810"/>
      <c r="L682" s="810"/>
      <c r="M682" s="810"/>
      <c r="N682" s="779"/>
      <c r="O682" s="810"/>
      <c r="P682" s="810"/>
      <c r="Q682" s="810"/>
      <c r="R682" s="810"/>
      <c r="S682" s="810"/>
      <c r="T682" s="810"/>
      <c r="U682" s="810"/>
      <c r="V682" s="810"/>
      <c r="W682" s="810"/>
      <c r="X682" s="810"/>
      <c r="Y682" s="810"/>
      <c r="Z682" s="810"/>
      <c r="AA682" s="810"/>
      <c r="AB682" s="810"/>
      <c r="AC682" s="810"/>
      <c r="AD682" s="810"/>
      <c r="AE682" s="810"/>
      <c r="AF682" s="810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0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246</v>
      </c>
      <c r="E683" s="46">
        <f>IFERROR(Y108*1,"0")+IFERROR(Y109*1,"0")+IFERROR(Y110*1,"0")+IFERROR(Y114*1,"0")+IFERROR(Y115*1,"0")+IFERROR(Y116*1,"0")+IFERROR(Y117*1,"0")+IFERROR(Y118*1,"0")+IFERROR(Y119*1,"0")</f>
        <v>0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153</v>
      </c>
      <c r="G683" s="46">
        <f>IFERROR(Y155*1,"0")+IFERROR(Y156*1,"0")+IFERROR(Y157*1,"0")+IFERROR(Y161*1,"0")+IFERROR(Y162*1,"0")+IFERROR(Y166*1,"0")+IFERROR(Y167*1,"0")+IFERROR(Y168*1,"0")</f>
        <v>80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63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390.6</v>
      </c>
      <c r="K683" s="46">
        <f>IFERROR(Y252*1,"0")+IFERROR(Y253*1,"0")+IFERROR(Y254*1,"0")+IFERROR(Y255*1,"0")+IFERROR(Y256*1,"0")+IFERROR(Y257*1,"0")+IFERROR(Y258*1,"0")+IFERROR(Y259*1,"0")</f>
        <v>0</v>
      </c>
      <c r="L683" s="46">
        <f>IFERROR(Y264*1,"0")+IFERROR(Y265*1,"0")+IFERROR(Y266*1,"0")+IFERROR(Y267*1,"0")+IFERROR(Y268*1,"0")+IFERROR(Y269*1,"0")+IFERROR(Y270*1,"0")+IFERROR(Y271*1,"0")+IFERROR(Y272*1,"0")+IFERROR(Y276*1,"0")</f>
        <v>119.6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120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105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79.800000000000011</v>
      </c>
      <c r="V683" s="46">
        <f>IFERROR(Y406*1,"0")+IFERROR(Y410*1,"0")+IFERROR(Y411*1,"0")+IFERROR(Y412*1,"0")</f>
        <v>0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459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2.4</v>
      </c>
      <c r="Z683" s="46">
        <f>IFERROR(Y519*1,"0")+IFERROR(Y523*1,"0")+IFERROR(Y524*1,"0")+IFERROR(Y525*1,"0")+IFERROR(Y526*1,"0")+IFERROR(Y527*1,"0")+IFERROR(Y528*1,"0")+IFERROR(Y529*1,"0")+IFERROR(Y533*1,"0")+IFERROR(Y537*1,"0")</f>
        <v>0</v>
      </c>
      <c r="AA683" s="46">
        <f>IFERROR(Y542*1,"0")+IFERROR(Y543*1,"0")+IFERROR(Y544*1,"0")+IFERROR(Y545*1,"0")</f>
        <v>28.56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184.92000000000002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24</v>
      </c>
      <c r="AF683" s="46">
        <f>IFERROR(Y657*1,"0")+IFERROR(Y658*1,"0")+IFERROR(Y662*1,"0")+IFERROR(Y666*1,"0")+IFERROR(Y670*1,"0")</f>
        <v>0</v>
      </c>
    </row>
  </sheetData>
  <sheetProtection algorithmName="SHA-512" hashValue="TvYP4hKzxFZleogfZw+L3TGhCJGUKjQr+dK7VodcBRY6MvasQbx0KCDXDCS2uXGG5gZFi2b31OBsFjadjQXV2Q==" saltValue="+HP7WPrld/Zvu4kbw06mmQ==" spinCount="100000" sheet="1" objects="1" scenarios="1" sort="0" autoFilter="0" pivotTables="0"/>
  <autoFilter ref="A18:AF6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96,80"/>
        <filter val="1,50"/>
        <filter val="1,67"/>
        <filter val="1,80"/>
        <filter val="10,00"/>
        <filter val="100,00"/>
        <filter val="105,00"/>
        <filter val="118,00"/>
        <filter val="120,00"/>
        <filter val="135,00"/>
        <filter val="14,29"/>
        <filter val="15,00"/>
        <filter val="16,67"/>
        <filter val="160,00"/>
        <filter val="170,00"/>
        <filter val="18,00"/>
        <filter val="18,52"/>
        <filter val="185,00"/>
        <filter val="2 122,37"/>
        <filter val="2 222,37"/>
        <filter val="2,22"/>
        <filter val="2,56"/>
        <filter val="20,00"/>
        <filter val="200,00"/>
        <filter val="25,00"/>
        <filter val="26,67"/>
        <filter val="27,86"/>
        <filter val="28,00"/>
        <filter val="3,33"/>
        <filter val="3,57"/>
        <filter val="30,00"/>
        <filter val="35,61"/>
        <filter val="39,81"/>
        <filter val="4"/>
        <filter val="400,00"/>
        <filter val="453,63"/>
        <filter val="50,00"/>
        <filter val="6,00"/>
        <filter val="60,00"/>
        <filter val="70,00"/>
        <filter val="8,79"/>
        <filter val="80,00"/>
        <filter val="83,33"/>
        <filter val="88,00"/>
      </filters>
    </filterColumn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M17:M18"/>
    <mergeCell ref="O17:O18"/>
    <mergeCell ref="P588:T588"/>
    <mergeCell ref="P102:T102"/>
    <mergeCell ref="A604:Z604"/>
    <mergeCell ref="D29:E29"/>
    <mergeCell ref="P465:T465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A107:Z107"/>
    <mergeCell ref="P72:T72"/>
    <mergeCell ref="D49:E49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620:Z620"/>
    <mergeCell ref="A476:Z476"/>
    <mergeCell ref="A536:Z536"/>
    <mergeCell ref="D639:E639"/>
    <mergeCell ref="D577:E577"/>
    <mergeCell ref="P303:V303"/>
    <mergeCell ref="P370:T370"/>
    <mergeCell ref="A409:Z409"/>
    <mergeCell ref="P187:V187"/>
    <mergeCell ref="P429:V429"/>
    <mergeCell ref="P174:V174"/>
    <mergeCell ref="P350:V35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P632:T632"/>
    <mergeCell ref="D504:E504"/>
    <mergeCell ref="P241:V241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A573:O574"/>
    <mergeCell ref="P326:V326"/>
    <mergeCell ref="P215:V215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D245:E245"/>
    <mergeCell ref="D301:E301"/>
    <mergeCell ref="P188:V188"/>
    <mergeCell ref="P166:T166"/>
    <mergeCell ref="P551:V551"/>
    <mergeCell ref="A376:Z376"/>
    <mergeCell ref="P116:T116"/>
    <mergeCell ref="D144:E144"/>
    <mergeCell ref="D386:E386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384:V384"/>
    <mergeCell ref="P626:V626"/>
    <mergeCell ref="P455:V455"/>
    <mergeCell ref="A280:Z280"/>
    <mergeCell ref="A445:Z445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27:E27"/>
    <mergeCell ref="D325:E325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P340:V340"/>
    <mergeCell ref="P45:V45"/>
    <mergeCell ref="A98:O99"/>
    <mergeCell ref="D79:E79"/>
    <mergeCell ref="P327:V327"/>
    <mergeCell ref="P92:T92"/>
    <mergeCell ref="P334:T334"/>
    <mergeCell ref="P394:T394"/>
    <mergeCell ref="P378:T378"/>
    <mergeCell ref="P208:T208"/>
    <mergeCell ref="A398:Z398"/>
    <mergeCell ref="P450:T450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P79:T79"/>
    <mergeCell ref="P32:T32"/>
    <mergeCell ref="D224:E224"/>
    <mergeCell ref="P103:T103"/>
    <mergeCell ref="P97:T97"/>
    <mergeCell ref="D26:E26"/>
    <mergeCell ref="P15:T16"/>
    <mergeCell ref="P26:T26"/>
    <mergeCell ref="A38:Z38"/>
    <mergeCell ref="A12:M1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  <mergeCell ref="D613:E61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2 X79 X110 X116 X143 X311 X418 X420 X424 X432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qyB2h/JMENnnUchg5l7xbFpD63SI2pc29reU2zhVSZxDKM/BmWJ3OuLB88qMcdbigzzAYYSYjDyntpwkH9W1Fw==" saltValue="4DlVgE0gfVio3ZtD+Mco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2024-12-12T10:57:34Z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