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1A18FE-0C3C-406F-BFD5-86529D0478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Z488" i="1" s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N269" i="1"/>
  <c r="BM269" i="1"/>
  <c r="Z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Y259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BP448" i="1"/>
  <c r="BN448" i="1"/>
  <c r="Z448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60" i="1"/>
  <c r="BN160" i="1"/>
  <c r="Z183" i="1"/>
  <c r="BN183" i="1"/>
  <c r="Y201" i="1"/>
  <c r="Z206" i="1"/>
  <c r="BN206" i="1"/>
  <c r="Z220" i="1"/>
  <c r="BN220" i="1"/>
  <c r="Z230" i="1"/>
  <c r="BN230" i="1"/>
  <c r="Z240" i="1"/>
  <c r="BN240" i="1"/>
  <c r="Z241" i="1"/>
  <c r="BN241" i="1"/>
  <c r="Z252" i="1"/>
  <c r="BN252" i="1"/>
  <c r="Z265" i="1"/>
  <c r="BN265" i="1"/>
  <c r="Z285" i="1"/>
  <c r="BN285" i="1"/>
  <c r="Z308" i="1"/>
  <c r="BN308" i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8" i="1"/>
  <c r="J9" i="1"/>
  <c r="Z199" i="1"/>
  <c r="BN199" i="1"/>
  <c r="J673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3" i="1"/>
  <c r="BN243" i="1"/>
  <c r="Z250" i="1"/>
  <c r="BN250" i="1"/>
  <c r="BP250" i="1"/>
  <c r="Z254" i="1"/>
  <c r="BN254" i="1"/>
  <c r="Z263" i="1"/>
  <c r="BN263" i="1"/>
  <c r="Z267" i="1"/>
  <c r="BN267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6" i="1"/>
  <c r="BN486" i="1"/>
  <c r="Z486" i="1"/>
  <c r="F9" i="1"/>
  <c r="F10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Y145" i="1"/>
  <c r="Z141" i="1"/>
  <c r="BN141" i="1"/>
  <c r="Z148" i="1"/>
  <c r="BN148" i="1"/>
  <c r="BP148" i="1"/>
  <c r="Y151" i="1"/>
  <c r="G673" i="1"/>
  <c r="Z164" i="1"/>
  <c r="BN164" i="1"/>
  <c r="BP164" i="1"/>
  <c r="H673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M673" i="1"/>
  <c r="P673" i="1"/>
  <c r="Y338" i="1"/>
  <c r="Y373" i="1"/>
  <c r="Y389" i="1"/>
  <c r="Y396" i="1"/>
  <c r="Y401" i="1"/>
  <c r="Y455" i="1"/>
  <c r="Y467" i="1"/>
  <c r="Y673" i="1"/>
  <c r="BP488" i="1"/>
  <c r="BN488" i="1"/>
  <c r="BP489" i="1"/>
  <c r="BN489" i="1"/>
  <c r="Z489" i="1"/>
  <c r="BP499" i="1"/>
  <c r="BN499" i="1"/>
  <c r="Z499" i="1"/>
  <c r="BP504" i="1"/>
  <c r="BN504" i="1"/>
  <c r="Z504" i="1"/>
  <c r="Y529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0" i="1"/>
  <c r="Y568" i="1"/>
  <c r="Y592" i="1"/>
  <c r="Y146" i="1"/>
  <c r="Z149" i="1"/>
  <c r="Z150" i="1" s="1"/>
  <c r="BN149" i="1"/>
  <c r="BP149" i="1"/>
  <c r="Z154" i="1"/>
  <c r="BN154" i="1"/>
  <c r="BP154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72" i="1"/>
  <c r="Y276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Y290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472" i="1"/>
  <c r="Y478" i="1"/>
  <c r="Y505" i="1"/>
  <c r="Y511" i="1"/>
  <c r="Y515" i="1"/>
  <c r="Y530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X673" i="1"/>
  <c r="Y454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237" i="1" l="1"/>
  <c r="Z135" i="1"/>
  <c r="Z35" i="1"/>
  <c r="Z625" i="1"/>
  <c r="Z591" i="1"/>
  <c r="Z545" i="1"/>
  <c r="Z467" i="1"/>
  <c r="Z289" i="1"/>
  <c r="Z212" i="1"/>
  <c r="Z207" i="1"/>
  <c r="Z166" i="1"/>
  <c r="Z110" i="1"/>
  <c r="Z567" i="1"/>
  <c r="Z505" i="1"/>
  <c r="Z573" i="1"/>
  <c r="Z454" i="1"/>
  <c r="Z246" i="1"/>
  <c r="Z119" i="1"/>
  <c r="Y665" i="1"/>
  <c r="Z258" i="1"/>
  <c r="Z223" i="1"/>
  <c r="Z201" i="1"/>
  <c r="Z179" i="1"/>
  <c r="Z128" i="1"/>
  <c r="Z97" i="1"/>
  <c r="Z88" i="1"/>
  <c r="Y664" i="1"/>
  <c r="Y666" i="1" s="1"/>
  <c r="Y667" i="1"/>
  <c r="Z388" i="1"/>
  <c r="Z381" i="1"/>
  <c r="Z372" i="1"/>
  <c r="Z365" i="1"/>
  <c r="Z311" i="1"/>
  <c r="Z301" i="1"/>
  <c r="Z643" i="1"/>
  <c r="Z608" i="1"/>
  <c r="Z585" i="1"/>
  <c r="Y663" i="1"/>
  <c r="Z156" i="1"/>
  <c r="Z636" i="1"/>
  <c r="Z649" i="1"/>
  <c r="Z615" i="1"/>
  <c r="Z529" i="1"/>
  <c r="Z596" i="1"/>
  <c r="Z271" i="1"/>
  <c r="Z145" i="1"/>
  <c r="Z79" i="1"/>
  <c r="Z72" i="1"/>
  <c r="Z54" i="1"/>
  <c r="X666" i="1"/>
  <c r="Z438" i="1"/>
  <c r="Z428" i="1"/>
  <c r="Z401" i="1"/>
  <c r="Z395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<sst xmlns="http://schemas.openxmlformats.org/spreadsheetml/2006/main" count="3139" uniqueCount="1081">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</sst>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8" t="s">
        <v>0</v>
      </c>
      <c r="E1" s="812"/>
      <c r="F1" s="812"/>
      <c r="G1" s="11" t="s">
        <v>1</v>
      </c>
      <c r="H1" s="858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36"/>
      <c r="C5" s="937"/>
      <c r="D5" s="866"/>
      <c r="E5" s="867"/>
      <c r="F5" s="1147" t="s">
        <v>9</v>
      </c>
      <c r="G5" s="937"/>
      <c r="H5" s="866" t="s">
        <v>1080</v>
      </c>
      <c r="I5" s="1082"/>
      <c r="J5" s="1082"/>
      <c r="K5" s="1082"/>
      <c r="L5" s="1082"/>
      <c r="M5" s="867"/>
      <c r="N5" s="57"/>
      <c r="P5" s="23" t="s">
        <v>10</v>
      </c>
      <c r="Q5" s="1175">
        <v>45641</v>
      </c>
      <c r="R5" s="933"/>
      <c r="T5" s="971" t="s">
        <v>11</v>
      </c>
      <c r="U5" s="961"/>
      <c r="V5" s="973" t="s">
        <v>12</v>
      </c>
      <c r="W5" s="933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36"/>
      <c r="C6" s="937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3"/>
      <c r="N6" s="58"/>
      <c r="P6" s="23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995" t="s">
        <v>16</v>
      </c>
      <c r="U6" s="961"/>
      <c r="V6" s="1061" t="s">
        <v>17</v>
      </c>
      <c r="W6" s="833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1"/>
      <c r="V7" s="1062"/>
      <c r="W7" s="1063"/>
      <c r="AB7" s="50"/>
      <c r="AC7" s="50"/>
      <c r="AD7" s="50"/>
      <c r="AE7" s="50"/>
    </row>
    <row r="8" spans="1:32" s="772" customFormat="1" ht="25.5" customHeight="1" x14ac:dyDescent="0.2">
      <c r="A8" s="1199" t="s">
        <v>18</v>
      </c>
      <c r="B8" s="784"/>
      <c r="C8" s="785"/>
      <c r="D8" s="829" t="s">
        <v>19</v>
      </c>
      <c r="E8" s="830"/>
      <c r="F8" s="830"/>
      <c r="G8" s="830"/>
      <c r="H8" s="830"/>
      <c r="I8" s="830"/>
      <c r="J8" s="830"/>
      <c r="K8" s="830"/>
      <c r="L8" s="830"/>
      <c r="M8" s="831"/>
      <c r="N8" s="60"/>
      <c r="P8" s="23" t="s">
        <v>20</v>
      </c>
      <c r="Q8" s="952">
        <v>0.5</v>
      </c>
      <c r="R8" s="841"/>
      <c r="T8" s="787"/>
      <c r="U8" s="961"/>
      <c r="V8" s="1062"/>
      <c r="W8" s="1063"/>
      <c r="AB8" s="50"/>
      <c r="AC8" s="50"/>
      <c r="AD8" s="50"/>
      <c r="AE8" s="50"/>
    </row>
    <row r="9" spans="1:32" s="772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3"/>
      <c r="E9" s="782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8"/>
      <c r="P9" s="25" t="s">
        <v>21</v>
      </c>
      <c r="Q9" s="927"/>
      <c r="R9" s="928"/>
      <c r="T9" s="787"/>
      <c r="U9" s="961"/>
      <c r="V9" s="1064"/>
      <c r="W9" s="106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3"/>
      <c r="E10" s="782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47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97"/>
      <c r="R10" s="998"/>
      <c r="U10" s="23" t="s">
        <v>23</v>
      </c>
      <c r="V10" s="832" t="s">
        <v>24</v>
      </c>
      <c r="W10" s="833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53" t="s">
        <v>28</v>
      </c>
      <c r="W11" s="928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4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1"/>
      <c r="P12" s="23" t="s">
        <v>30</v>
      </c>
      <c r="Q12" s="952"/>
      <c r="R12" s="841"/>
      <c r="S12" s="22"/>
      <c r="U12" s="23"/>
      <c r="V12" s="812"/>
      <c r="W12" s="787"/>
      <c r="AB12" s="50"/>
      <c r="AC12" s="50"/>
      <c r="AD12" s="50"/>
      <c r="AE12" s="50"/>
    </row>
    <row r="13" spans="1:32" s="772" customFormat="1" ht="23.25" customHeight="1" x14ac:dyDescent="0.2">
      <c r="A13" s="984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1"/>
      <c r="O13" s="25"/>
      <c r="P13" s="25" t="s">
        <v>32</v>
      </c>
      <c r="Q13" s="1153"/>
      <c r="R13" s="92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4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2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2"/>
      <c r="P15" s="978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79"/>
      <c r="Q16" s="979"/>
      <c r="R16" s="979"/>
      <c r="S16" s="979"/>
      <c r="T16" s="9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6" t="s">
        <v>36</v>
      </c>
      <c r="B17" s="826" t="s">
        <v>37</v>
      </c>
      <c r="C17" s="993" t="s">
        <v>38</v>
      </c>
      <c r="D17" s="826" t="s">
        <v>39</v>
      </c>
      <c r="E17" s="887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6"/>
      <c r="R17" s="886"/>
      <c r="S17" s="886"/>
      <c r="T17" s="887"/>
      <c r="U17" s="1213" t="s">
        <v>51</v>
      </c>
      <c r="V17" s="937"/>
      <c r="W17" s="826" t="s">
        <v>52</v>
      </c>
      <c r="X17" s="826" t="s">
        <v>53</v>
      </c>
      <c r="Y17" s="1214" t="s">
        <v>54</v>
      </c>
      <c r="Z17" s="1078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7"/>
      <c r="B18" s="827"/>
      <c r="C18" s="827"/>
      <c r="D18" s="888"/>
      <c r="E18" s="890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88"/>
      <c r="Q18" s="889"/>
      <c r="R18" s="889"/>
      <c r="S18" s="889"/>
      <c r="T18" s="890"/>
      <c r="U18" s="775" t="s">
        <v>61</v>
      </c>
      <c r="V18" s="775" t="s">
        <v>62</v>
      </c>
      <c r="W18" s="827"/>
      <c r="X18" s="827"/>
      <c r="Y18" s="1215"/>
      <c r="Z18" s="1079"/>
      <c r="AA18" s="1049"/>
      <c r="AB18" s="1049"/>
      <c r="AC18" s="1049"/>
      <c r="AD18" s="1162"/>
      <c r="AE18" s="1163"/>
      <c r="AF18" s="1164"/>
      <c r="AG18" s="65"/>
      <c r="BD18" s="64"/>
    </row>
    <row r="19" spans="1:68" ht="27.75" hidden="1" customHeight="1" x14ac:dyDescent="0.2">
      <c r="A19" s="878" t="s">
        <v>63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4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0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8" t="s">
        <v>113</v>
      </c>
      <c r="B45" s="879"/>
      <c r="C45" s="879"/>
      <c r="D45" s="879"/>
      <c r="E45" s="879"/>
      <c r="F45" s="879"/>
      <c r="G45" s="879"/>
      <c r="H45" s="879"/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500</v>
      </c>
      <c r="Y49" s="778">
        <f t="shared" si="6"/>
        <v>507.6</v>
      </c>
      <c r="Z49" s="35">
        <f>IFERROR(IF(Y49=0,"",ROUNDUP(Y49/H49,0)*0.02175),"")</f>
        <v>1.0222499999999999</v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522.22222222222217</v>
      </c>
      <c r="BN49" s="63">
        <f t="shared" si="8"/>
        <v>530.16</v>
      </c>
      <c r="BO49" s="63">
        <f t="shared" si="9"/>
        <v>0.82671957671957652</v>
      </c>
      <c r="BP49" s="63">
        <f t="shared" si="10"/>
        <v>0.83928571428571419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46.296296296296291</v>
      </c>
      <c r="Y54" s="779">
        <f>IFERROR(Y48/H48,"0")+IFERROR(Y49/H49,"0")+IFERROR(Y50/H50,"0")+IFERROR(Y51/H51,"0")+IFERROR(Y52/H52,"0")+IFERROR(Y53/H53,"0")</f>
        <v>47</v>
      </c>
      <c r="Z54" s="779">
        <f>IFERROR(IF(Z48="",0,Z48),"0")+IFERROR(IF(Z49="",0,Z49),"0")+IFERROR(IF(Z50="",0,Z50),"0")+IFERROR(IF(Z51="",0,Z51),"0")+IFERROR(IF(Z52="",0,Z52),"0")+IFERROR(IF(Z53="",0,Z53),"0")</f>
        <v>1.0222499999999999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500</v>
      </c>
      <c r="Y55" s="779">
        <f>IFERROR(SUM(Y48:Y53),"0")</f>
        <v>507.6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1000</v>
      </c>
      <c r="Y64" s="778">
        <f t="shared" si="11"/>
        <v>1004.4000000000001</v>
      </c>
      <c r="Z64" s="35">
        <f>IFERROR(IF(Y64=0,"",ROUNDUP(Y64/H64,0)*0.02175),"")</f>
        <v>2.0227499999999998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1044.4444444444443</v>
      </c>
      <c r="BN64" s="63">
        <f t="shared" si="13"/>
        <v>1049.04</v>
      </c>
      <c r="BO64" s="63">
        <f t="shared" si="14"/>
        <v>1.653439153439153</v>
      </c>
      <c r="BP64" s="63">
        <f t="shared" si="15"/>
        <v>1.6607142857142856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92.592592592592581</v>
      </c>
      <c r="Y72" s="779">
        <f>IFERROR(Y63/H63,"0")+IFERROR(Y64/H64,"0")+IFERROR(Y65/H65,"0")+IFERROR(Y66/H66,"0")+IFERROR(Y67/H67,"0")+IFERROR(Y68/H68,"0")+IFERROR(Y69/H69,"0")+IFERROR(Y70/H70,"0")+IFERROR(Y71/H71,"0")</f>
        <v>93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2.0227499999999998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1000</v>
      </c>
      <c r="Y73" s="779">
        <f>IFERROR(SUM(Y63:Y71),"0")</f>
        <v>1004.4000000000001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2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6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9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45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8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1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1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878" t="s">
        <v>325</v>
      </c>
      <c r="B186" s="879"/>
      <c r="C186" s="879"/>
      <c r="D186" s="879"/>
      <c r="E186" s="879"/>
      <c r="F186" s="879"/>
      <c r="G186" s="879"/>
      <c r="H186" s="879"/>
      <c r="I186" s="879"/>
      <c r="J186" s="879"/>
      <c r="K186" s="879"/>
      <c r="L186" s="879"/>
      <c r="M186" s="879"/>
      <c r="N186" s="879"/>
      <c r="O186" s="879"/>
      <c r="P186" s="879"/>
      <c r="Q186" s="879"/>
      <c r="R186" s="879"/>
      <c r="S186" s="879"/>
      <c r="T186" s="879"/>
      <c r="U186" s="879"/>
      <c r="V186" s="879"/>
      <c r="W186" s="879"/>
      <c r="X186" s="879"/>
      <c r="Y186" s="879"/>
      <c r="Z186" s="879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0"/>
      <c r="AB214" s="770"/>
      <c r="AC214" s="770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1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0"/>
      <c r="AB225" s="770"/>
      <c r="AC225" s="770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66" t="s">
        <v>415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417</v>
      </c>
      <c r="C242" s="30">
        <v>4301060404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8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5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2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0"/>
      <c r="AB367" s="770"/>
      <c r="AC367" s="770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0"/>
      <c r="AB374" s="770"/>
      <c r="AC374" s="770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6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7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5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hidden="1" customHeight="1" x14ac:dyDescent="0.2">
      <c r="A414" s="878" t="s">
        <v>662</v>
      </c>
      <c r="B414" s="879"/>
      <c r="C414" s="879"/>
      <c r="D414" s="879"/>
      <c r="E414" s="879"/>
      <c r="F414" s="879"/>
      <c r="G414" s="879"/>
      <c r="H414" s="879"/>
      <c r="I414" s="879"/>
      <c r="J414" s="879"/>
      <c r="K414" s="879"/>
      <c r="L414" s="879"/>
      <c r="M414" s="879"/>
      <c r="N414" s="879"/>
      <c r="O414" s="879"/>
      <c r="P414" s="879"/>
      <c r="Q414" s="879"/>
      <c r="R414" s="879"/>
      <c r="S414" s="879"/>
      <c r="T414" s="879"/>
      <c r="U414" s="879"/>
      <c r="V414" s="879"/>
      <c r="W414" s="879"/>
      <c r="X414" s="879"/>
      <c r="Y414" s="879"/>
      <c r="Z414" s="879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0</v>
      </c>
      <c r="Y429" s="779">
        <f>IFERROR(SUM(Y417:Y427),"0")</f>
        <v>0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5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864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8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0"/>
      <c r="AB461" s="770"/>
      <c r="AC461" s="770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5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16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878" t="s">
        <v>751</v>
      </c>
      <c r="B473" s="879"/>
      <c r="C473" s="879"/>
      <c r="D473" s="879"/>
      <c r="E473" s="879"/>
      <c r="F473" s="879"/>
      <c r="G473" s="879"/>
      <c r="H473" s="879"/>
      <c r="I473" s="879"/>
      <c r="J473" s="879"/>
      <c r="K473" s="879"/>
      <c r="L473" s="879"/>
      <c r="M473" s="879"/>
      <c r="N473" s="879"/>
      <c r="O473" s="879"/>
      <c r="P473" s="879"/>
      <c r="Q473" s="879"/>
      <c r="R473" s="879"/>
      <c r="S473" s="879"/>
      <c r="T473" s="879"/>
      <c r="U473" s="879"/>
      <c r="V473" s="879"/>
      <c r="W473" s="879"/>
      <c r="X473" s="879"/>
      <c r="Y473" s="879"/>
      <c r="Z473" s="879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50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15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0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4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90" t="s">
        <v>783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785</v>
      </c>
      <c r="C494" s="30">
        <v>4301031336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4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1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13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23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14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1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1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8" t="s">
        <v>861</v>
      </c>
      <c r="B552" s="879"/>
      <c r="C552" s="879"/>
      <c r="D552" s="879"/>
      <c r="E552" s="879"/>
      <c r="F552" s="879"/>
      <c r="G552" s="879"/>
      <c r="H552" s="879"/>
      <c r="I552" s="879"/>
      <c r="J552" s="879"/>
      <c r="K552" s="879"/>
      <c r="L552" s="879"/>
      <c r="M552" s="879"/>
      <c r="N552" s="879"/>
      <c r="O552" s="879"/>
      <c r="P552" s="879"/>
      <c r="Q552" s="879"/>
      <c r="R552" s="879"/>
      <c r="S552" s="879"/>
      <c r="T552" s="879"/>
      <c r="U552" s="879"/>
      <c r="V552" s="879"/>
      <c r="W552" s="879"/>
      <c r="X552" s="879"/>
      <c r="Y552" s="879"/>
      <c r="Z552" s="879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9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1000</v>
      </c>
      <c r="Y559" s="778">
        <f t="shared" si="109"/>
        <v>1003.2</v>
      </c>
      <c r="Z559" s="35">
        <f t="shared" si="114"/>
        <v>2.2724000000000002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1068.1818181818182</v>
      </c>
      <c r="BN559" s="63">
        <f t="shared" si="111"/>
        <v>1071.5999999999999</v>
      </c>
      <c r="BO559" s="63">
        <f t="shared" si="112"/>
        <v>1.821095571095571</v>
      </c>
      <c r="BP559" s="63">
        <f t="shared" si="113"/>
        <v>1.8269230769230771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5000</v>
      </c>
      <c r="Y561" s="778">
        <f t="shared" si="109"/>
        <v>5000.16</v>
      </c>
      <c r="Z561" s="35">
        <f t="shared" si="114"/>
        <v>11.32612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5340.909090909091</v>
      </c>
      <c r="BN561" s="63">
        <f t="shared" si="111"/>
        <v>5341.08</v>
      </c>
      <c r="BO561" s="63">
        <f t="shared" si="112"/>
        <v>9.1054778554778544</v>
      </c>
      <c r="BP561" s="63">
        <f t="shared" si="113"/>
        <v>9.1057692307692299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1136.3636363636363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1137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13.598520000000001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6000</v>
      </c>
      <c r="Y568" s="779">
        <f>IFERROR(SUM(Y555:Y566),"0")</f>
        <v>6003.36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0"/>
      <c r="AB569" s="770"/>
      <c r="AC569" s="770"/>
    </row>
    <row r="570" spans="1:68" ht="16.5" hidden="1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8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1000</v>
      </c>
      <c r="Y576" s="778">
        <f t="shared" ref="Y576:Y584" si="115">IFERROR(IF(X576="",0,CEILING((X576/$H576),1)*$H576),"")</f>
        <v>1003.2</v>
      </c>
      <c r="Z576" s="35">
        <f>IFERROR(IF(Y576=0,"",ROUNDUP(Y576/H576,0)*0.01196),"")</f>
        <v>2.2724000000000002</v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1068.1818181818182</v>
      </c>
      <c r="BN576" s="63">
        <f t="shared" ref="BN576:BN584" si="117">IFERROR(Y576*I576/H576,"0")</f>
        <v>1071.5999999999999</v>
      </c>
      <c r="BO576" s="63">
        <f t="shared" ref="BO576:BO584" si="118">IFERROR(1/J576*(X576/H576),"0")</f>
        <v>1.821095571095571</v>
      </c>
      <c r="BP576" s="63">
        <f t="shared" ref="BP576:BP584" si="119">IFERROR(1/J576*(Y576/H576),"0")</f>
        <v>1.8269230769230771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2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189.39393939393938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2.2724000000000002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1000</v>
      </c>
      <c r="Y586" s="779">
        <f>IFERROR(SUM(Y576:Y584),"0")</f>
        <v>1003.2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87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8" t="s">
        <v>933</v>
      </c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79"/>
      <c r="P598" s="879"/>
      <c r="Q598" s="879"/>
      <c r="R598" s="879"/>
      <c r="S598" s="879"/>
      <c r="T598" s="879"/>
      <c r="U598" s="879"/>
      <c r="V598" s="879"/>
      <c r="W598" s="879"/>
      <c r="X598" s="879"/>
      <c r="Y598" s="879"/>
      <c r="Z598" s="879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50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884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3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3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5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7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863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16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12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29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3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8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7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2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105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8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6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28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98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3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58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0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52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6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38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2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0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1"/>
      <c r="P663" s="935" t="s">
        <v>1054</v>
      </c>
      <c r="Q663" s="936"/>
      <c r="R663" s="936"/>
      <c r="S663" s="936"/>
      <c r="T663" s="936"/>
      <c r="U663" s="936"/>
      <c r="V663" s="937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8500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8518.56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1"/>
      <c r="P664" s="935" t="s">
        <v>1055</v>
      </c>
      <c r="Q664" s="936"/>
      <c r="R664" s="936"/>
      <c r="S664" s="936"/>
      <c r="T664" s="936"/>
      <c r="U664" s="936"/>
      <c r="V664" s="937"/>
      <c r="W664" s="36" t="s">
        <v>69</v>
      </c>
      <c r="X664" s="779">
        <f>IFERROR(SUM(BM22:BM660),"0")</f>
        <v>9043.939393939394</v>
      </c>
      <c r="Y664" s="779">
        <f>IFERROR(SUM(BN22:BN660),"0")</f>
        <v>9063.48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1"/>
      <c r="P665" s="935" t="s">
        <v>1056</v>
      </c>
      <c r="Q665" s="936"/>
      <c r="R665" s="936"/>
      <c r="S665" s="936"/>
      <c r="T665" s="936"/>
      <c r="U665" s="936"/>
      <c r="V665" s="937"/>
      <c r="W665" s="36" t="s">
        <v>1057</v>
      </c>
      <c r="X665" s="37">
        <f>ROUNDUP(SUM(BO22:BO660),0)</f>
        <v>16</v>
      </c>
      <c r="Y665" s="37">
        <f>ROUNDUP(SUM(BP22:BP660),0)</f>
        <v>16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1"/>
      <c r="P666" s="935" t="s">
        <v>1058</v>
      </c>
      <c r="Q666" s="936"/>
      <c r="R666" s="936"/>
      <c r="S666" s="936"/>
      <c r="T666" s="936"/>
      <c r="U666" s="936"/>
      <c r="V666" s="937"/>
      <c r="W666" s="36" t="s">
        <v>69</v>
      </c>
      <c r="X666" s="779">
        <f>GrossWeightTotal+PalletQtyTotal*25</f>
        <v>9443.939393939394</v>
      </c>
      <c r="Y666" s="779">
        <f>GrossWeightTotalR+PalletQtyTotalR*25</f>
        <v>9463.48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1"/>
      <c r="P667" s="935" t="s">
        <v>1059</v>
      </c>
      <c r="Q667" s="936"/>
      <c r="R667" s="936"/>
      <c r="S667" s="936"/>
      <c r="T667" s="936"/>
      <c r="U667" s="936"/>
      <c r="V667" s="937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1464.6464646464647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1467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1"/>
      <c r="P668" s="935" t="s">
        <v>1060</v>
      </c>
      <c r="Q668" s="936"/>
      <c r="R668" s="936"/>
      <c r="S668" s="936"/>
      <c r="T668" s="936"/>
      <c r="U668" s="936"/>
      <c r="V668" s="937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18.915920000000003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8" t="s">
        <v>113</v>
      </c>
      <c r="D670" s="875"/>
      <c r="E670" s="875"/>
      <c r="F670" s="875"/>
      <c r="G670" s="875"/>
      <c r="H670" s="876"/>
      <c r="I670" s="818" t="s">
        <v>325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18" t="s">
        <v>662</v>
      </c>
      <c r="X670" s="876"/>
      <c r="Y670" s="818" t="s">
        <v>751</v>
      </c>
      <c r="Z670" s="875"/>
      <c r="AA670" s="875"/>
      <c r="AB670" s="876"/>
      <c r="AC670" s="773" t="s">
        <v>861</v>
      </c>
      <c r="AD670" s="818" t="s">
        <v>933</v>
      </c>
      <c r="AE670" s="876"/>
      <c r="AF670" s="767"/>
    </row>
    <row r="671" spans="1:68" ht="14.25" customHeight="1" thickTop="1" x14ac:dyDescent="0.2">
      <c r="A671" s="1086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67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67"/>
    </row>
    <row r="672" spans="1:68" ht="13.5" customHeight="1" thickBot="1" x14ac:dyDescent="0.25">
      <c r="A672" s="1087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67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507.6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1004.4000000000001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7006.5599999999995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36,36"/>
        <filter val="1 464,65"/>
        <filter val="16"/>
        <filter val="189,39"/>
        <filter val="46,30"/>
        <filter val="5 000,00"/>
        <filter val="500,00"/>
        <filter val="6 000,00"/>
        <filter val="8 500,00"/>
        <filter val="9 043,94"/>
        <filter val="9 443,94"/>
        <filter val="92,59"/>
      </filters>
    </filterColumn>
    <filterColumn colId="29" showButton="0"/>
    <filterColumn colId="30" showButton="0"/>
  </autoFilter>
  <mergeCells count="1188"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P579:T579"/>
    <mergeCell ref="D218:E218"/>
    <mergeCell ref="A258:O259"/>
    <mergeCell ref="A249:Z249"/>
    <mergeCell ref="A314:Z314"/>
    <mergeCell ref="P289:V289"/>
    <mergeCell ref="A539:Z539"/>
    <mergeCell ref="P262:T262"/>
    <mergeCell ref="P353:V353"/>
    <mergeCell ref="D170:E170"/>
    <mergeCell ref="D577:E577"/>
    <mergeCell ref="A329:O330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646:Z646"/>
    <mergeCell ref="P658:V658"/>
    <mergeCell ref="D639:E639"/>
    <mergeCell ref="D614:E614"/>
    <mergeCell ref="D266:E266"/>
    <mergeCell ref="P174:T174"/>
    <mergeCell ref="A655:Z655"/>
    <mergeCell ref="P253:T253"/>
    <mergeCell ref="D392:E392"/>
    <mergeCell ref="D221:E221"/>
    <mergeCell ref="D628:E628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D452:E452"/>
    <mergeCell ref="A318:Z318"/>
    <mergeCell ref="D252:E252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663:V663"/>
    <mergeCell ref="P601:T601"/>
    <mergeCell ref="P123:T123"/>
    <mergeCell ref="A112:Z112"/>
    <mergeCell ref="A554:Z554"/>
    <mergeCell ref="P648:T648"/>
    <mergeCell ref="P573:V573"/>
    <mergeCell ref="A327:Z327"/>
    <mergeCell ref="P103:V103"/>
    <mergeCell ref="H671:H672"/>
    <mergeCell ref="J671:J672"/>
    <mergeCell ref="P671:P672"/>
    <mergeCell ref="P661:V661"/>
    <mergeCell ref="C670:H670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9:C9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P150:V150"/>
    <mergeCell ref="D138:E138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365:O366"/>
    <mergeCell ref="P235:T235"/>
    <mergeCell ref="B671:B672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D581:E581"/>
    <mergeCell ref="D652:E652"/>
    <mergeCell ref="D519:E51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13:M13"/>
    <mergeCell ref="P73:V73"/>
    <mergeCell ref="A367:Z367"/>
    <mergeCell ref="P115:T115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D492:E492"/>
    <mergeCell ref="A388:O389"/>
    <mergeCell ref="P389:V389"/>
    <mergeCell ref="P141:T141"/>
    <mergeCell ref="P454:V454"/>
    <mergeCell ref="D193:E193"/>
    <mergeCell ref="D127:E127"/>
    <mergeCell ref="P377:T37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P513:T513"/>
    <mergeCell ref="A201:O202"/>
    <mergeCell ref="D52:E52"/>
    <mergeCell ref="D31:E31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34:V434"/>
    <mergeCell ref="A188:Z188"/>
    <mergeCell ref="A433:O434"/>
    <mergeCell ref="P286:T286"/>
    <mergeCell ref="D400:E400"/>
    <mergeCell ref="P584:T584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D236:E236"/>
    <mergeCell ref="P441:T441"/>
    <mergeCell ref="D362:E362"/>
    <mergeCell ref="D629:E629"/>
    <mergeCell ref="D630:E630"/>
    <mergeCell ref="D229:E229"/>
    <mergeCell ref="D565:E565"/>
    <mergeCell ref="A627:Z627"/>
    <mergeCell ref="P233:T233"/>
    <mergeCell ref="P206:T206"/>
    <mergeCell ref="P619:T619"/>
    <mergeCell ref="P504:T504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D491:E491"/>
    <mergeCell ref="D267:E267"/>
    <mergeCell ref="D509:E509"/>
    <mergeCell ref="A340:Z340"/>
    <mergeCell ref="D425:E425"/>
    <mergeCell ref="D359:E359"/>
    <mergeCell ref="D601:E601"/>
    <mergeCell ref="P237:V237"/>
    <mergeCell ref="P521:V521"/>
    <mergeCell ref="A517:Z517"/>
    <mergeCell ref="A207:O208"/>
    <mergeCell ref="D489:E489"/>
    <mergeCell ref="P275:V27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