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8F73B4D-0412-4964-9786-A6E95DB2CC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O590" i="1"/>
  <c r="BM590" i="1"/>
  <c r="Y590" i="1"/>
  <c r="BP590" i="1" s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BP580" i="1" s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BP572" i="1" s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Y551" i="1" s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8" i="1"/>
  <c r="X537" i="1"/>
  <c r="BO536" i="1"/>
  <c r="BM536" i="1"/>
  <c r="Y536" i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Z483" i="1" s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O393" i="1"/>
  <c r="BN393" i="1"/>
  <c r="BM393" i="1"/>
  <c r="Z393" i="1"/>
  <c r="Y393" i="1"/>
  <c r="BP393" i="1" s="1"/>
  <c r="P393" i="1"/>
  <c r="BO392" i="1"/>
  <c r="BM392" i="1"/>
  <c r="Y392" i="1"/>
  <c r="BP392" i="1" s="1"/>
  <c r="BO391" i="1"/>
  <c r="BM391" i="1"/>
  <c r="Y391" i="1"/>
  <c r="Y395" i="1" s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BP368" i="1" s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Y349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673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Y156" i="1" s="1"/>
  <c r="P154" i="1"/>
  <c r="X151" i="1"/>
  <c r="X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X120" i="1"/>
  <c r="X119" i="1"/>
  <c r="BO118" i="1"/>
  <c r="BM118" i="1"/>
  <c r="Y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Z87" i="1" l="1"/>
  <c r="BN87" i="1"/>
  <c r="Z144" i="1"/>
  <c r="BN144" i="1"/>
  <c r="Z219" i="1"/>
  <c r="BN219" i="1"/>
  <c r="Z264" i="1"/>
  <c r="BN264" i="1"/>
  <c r="Z358" i="1"/>
  <c r="BN358" i="1"/>
  <c r="Z580" i="1"/>
  <c r="BN580" i="1"/>
  <c r="Z50" i="1"/>
  <c r="BN50" i="1"/>
  <c r="Z75" i="1"/>
  <c r="BN75" i="1"/>
  <c r="Y80" i="1"/>
  <c r="Z101" i="1"/>
  <c r="BN101" i="1"/>
  <c r="Z134" i="1"/>
  <c r="BN134" i="1"/>
  <c r="Z165" i="1"/>
  <c r="BN165" i="1"/>
  <c r="Z170" i="1"/>
  <c r="Z171" i="1" s="1"/>
  <c r="BN170" i="1"/>
  <c r="BP170" i="1"/>
  <c r="Z174" i="1"/>
  <c r="BN174" i="1"/>
  <c r="Z205" i="1"/>
  <c r="BN205" i="1"/>
  <c r="Z231" i="1"/>
  <c r="BN231" i="1"/>
  <c r="Z253" i="1"/>
  <c r="BN253" i="1"/>
  <c r="Z274" i="1"/>
  <c r="Z275" i="1" s="1"/>
  <c r="BN274" i="1"/>
  <c r="BP274" i="1"/>
  <c r="Y275" i="1"/>
  <c r="Z279" i="1"/>
  <c r="BN279" i="1"/>
  <c r="Z310" i="1"/>
  <c r="BN310" i="1"/>
  <c r="Z368" i="1"/>
  <c r="BN368" i="1"/>
  <c r="Z424" i="1"/>
  <c r="BN424" i="1"/>
  <c r="Z448" i="1"/>
  <c r="BN448" i="1"/>
  <c r="Z549" i="1"/>
  <c r="Z550" i="1" s="1"/>
  <c r="BN549" i="1"/>
  <c r="BP549" i="1"/>
  <c r="Y550" i="1"/>
  <c r="Z572" i="1"/>
  <c r="BN572" i="1"/>
  <c r="Z590" i="1"/>
  <c r="BN590" i="1"/>
  <c r="BP420" i="1"/>
  <c r="BN420" i="1"/>
  <c r="Z420" i="1"/>
  <c r="BP482" i="1"/>
  <c r="BN482" i="1"/>
  <c r="Z482" i="1"/>
  <c r="BP486" i="1"/>
  <c r="BN486" i="1"/>
  <c r="Z486" i="1"/>
  <c r="BP496" i="1"/>
  <c r="BN496" i="1"/>
  <c r="Z496" i="1"/>
  <c r="BP514" i="1"/>
  <c r="BN514" i="1"/>
  <c r="Z514" i="1"/>
  <c r="Y520" i="1"/>
  <c r="BP519" i="1"/>
  <c r="BN519" i="1"/>
  <c r="Z519" i="1"/>
  <c r="Z520" i="1" s="1"/>
  <c r="BP542" i="1"/>
  <c r="BN542" i="1"/>
  <c r="Z542" i="1"/>
  <c r="BP566" i="1"/>
  <c r="BN566" i="1"/>
  <c r="Z566" i="1"/>
  <c r="BP584" i="1"/>
  <c r="BN584" i="1"/>
  <c r="Z584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B673" i="1"/>
  <c r="X665" i="1"/>
  <c r="X663" i="1"/>
  <c r="Y35" i="1"/>
  <c r="Z34" i="1"/>
  <c r="BN34" i="1"/>
  <c r="Z58" i="1"/>
  <c r="BN58" i="1"/>
  <c r="Z69" i="1"/>
  <c r="BN69" i="1"/>
  <c r="Z83" i="1"/>
  <c r="BN83" i="1"/>
  <c r="Z93" i="1"/>
  <c r="BN93" i="1"/>
  <c r="Z114" i="1"/>
  <c r="BN114" i="1"/>
  <c r="Z126" i="1"/>
  <c r="BN126" i="1"/>
  <c r="Z140" i="1"/>
  <c r="BN140" i="1"/>
  <c r="Z155" i="1"/>
  <c r="BN155" i="1"/>
  <c r="Z178" i="1"/>
  <c r="BN178" i="1"/>
  <c r="Z198" i="1"/>
  <c r="BN198" i="1"/>
  <c r="Z215" i="1"/>
  <c r="BN215" i="1"/>
  <c r="Z227" i="1"/>
  <c r="BN227" i="1"/>
  <c r="Z235" i="1"/>
  <c r="BN235" i="1"/>
  <c r="Z244" i="1"/>
  <c r="BN244" i="1"/>
  <c r="Z257" i="1"/>
  <c r="BN257" i="1"/>
  <c r="Z268" i="1"/>
  <c r="BN268" i="1"/>
  <c r="Z283" i="1"/>
  <c r="BN283" i="1"/>
  <c r="Z306" i="1"/>
  <c r="BN306" i="1"/>
  <c r="Z347" i="1"/>
  <c r="BN347" i="1"/>
  <c r="Z362" i="1"/>
  <c r="BN362" i="1"/>
  <c r="Z376" i="1"/>
  <c r="BN376" i="1"/>
  <c r="BP432" i="1"/>
  <c r="BN432" i="1"/>
  <c r="Z432" i="1"/>
  <c r="BP452" i="1"/>
  <c r="BN452" i="1"/>
  <c r="Z452" i="1"/>
  <c r="BP491" i="1"/>
  <c r="BN491" i="1"/>
  <c r="Z491" i="1"/>
  <c r="BP499" i="1"/>
  <c r="BN499" i="1"/>
  <c r="Z499" i="1"/>
  <c r="BP558" i="1"/>
  <c r="BN558" i="1"/>
  <c r="Z558" i="1"/>
  <c r="BP576" i="1"/>
  <c r="BN576" i="1"/>
  <c r="Z576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BP124" i="1"/>
  <c r="BN124" i="1"/>
  <c r="BP132" i="1"/>
  <c r="BN132" i="1"/>
  <c r="Z132" i="1"/>
  <c r="BP142" i="1"/>
  <c r="BN142" i="1"/>
  <c r="Z142" i="1"/>
  <c r="Y161" i="1"/>
  <c r="BP159" i="1"/>
  <c r="BN159" i="1"/>
  <c r="Z159" i="1"/>
  <c r="BP182" i="1"/>
  <c r="BN182" i="1"/>
  <c r="Z182" i="1"/>
  <c r="BP200" i="1"/>
  <c r="BN200" i="1"/>
  <c r="Z200" i="1"/>
  <c r="BP217" i="1"/>
  <c r="BN217" i="1"/>
  <c r="Z217" i="1"/>
  <c r="BP229" i="1"/>
  <c r="BN229" i="1"/>
  <c r="Z229" i="1"/>
  <c r="BP241" i="1"/>
  <c r="BN241" i="1"/>
  <c r="Z241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87" i="1"/>
  <c r="BN387" i="1"/>
  <c r="Z387" i="1"/>
  <c r="BP418" i="1"/>
  <c r="BN418" i="1"/>
  <c r="Z418" i="1"/>
  <c r="BP426" i="1"/>
  <c r="BN426" i="1"/>
  <c r="Z426" i="1"/>
  <c r="BP450" i="1"/>
  <c r="BN450" i="1"/>
  <c r="Z450" i="1"/>
  <c r="Y506" i="1"/>
  <c r="BP480" i="1"/>
  <c r="BN480" i="1"/>
  <c r="Z480" i="1"/>
  <c r="BP582" i="1"/>
  <c r="BN582" i="1"/>
  <c r="Z582" i="1"/>
  <c r="BP619" i="1"/>
  <c r="BN619" i="1"/>
  <c r="Z619" i="1"/>
  <c r="BP621" i="1"/>
  <c r="BN621" i="1"/>
  <c r="Z621" i="1"/>
  <c r="BP623" i="1"/>
  <c r="BN623" i="1"/>
  <c r="Z623" i="1"/>
  <c r="X664" i="1"/>
  <c r="X666" i="1" s="1"/>
  <c r="X667" i="1"/>
  <c r="Z27" i="1"/>
  <c r="BN27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Z63" i="1"/>
  <c r="BN63" i="1"/>
  <c r="Z67" i="1"/>
  <c r="BN67" i="1"/>
  <c r="Z71" i="1"/>
  <c r="BN71" i="1"/>
  <c r="Y79" i="1"/>
  <c r="Z77" i="1"/>
  <c r="BN77" i="1"/>
  <c r="Y88" i="1"/>
  <c r="Z85" i="1"/>
  <c r="BN85" i="1"/>
  <c r="Z91" i="1"/>
  <c r="BN91" i="1"/>
  <c r="Y98" i="1"/>
  <c r="Z95" i="1"/>
  <c r="BN95" i="1"/>
  <c r="Y104" i="1"/>
  <c r="Z108" i="1"/>
  <c r="BN108" i="1"/>
  <c r="Y120" i="1"/>
  <c r="Z116" i="1"/>
  <c r="BN116" i="1"/>
  <c r="Z124" i="1"/>
  <c r="Y146" i="1"/>
  <c r="BP138" i="1"/>
  <c r="BN138" i="1"/>
  <c r="Z138" i="1"/>
  <c r="BP148" i="1"/>
  <c r="BN148" i="1"/>
  <c r="Z148" i="1"/>
  <c r="BP176" i="1"/>
  <c r="BN176" i="1"/>
  <c r="Z176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3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BP370" i="1"/>
  <c r="BN370" i="1"/>
  <c r="Z370" i="1"/>
  <c r="Y389" i="1"/>
  <c r="BP384" i="1"/>
  <c r="BN384" i="1"/>
  <c r="Z384" i="1"/>
  <c r="BP399" i="1"/>
  <c r="BN399" i="1"/>
  <c r="Z399" i="1"/>
  <c r="BP422" i="1"/>
  <c r="BN422" i="1"/>
  <c r="Z422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64" i="1"/>
  <c r="BN464" i="1"/>
  <c r="Z464" i="1"/>
  <c r="BP488" i="1"/>
  <c r="BN488" i="1"/>
  <c r="Z488" i="1"/>
  <c r="BP493" i="1"/>
  <c r="BN493" i="1"/>
  <c r="Z493" i="1"/>
  <c r="BP501" i="1"/>
  <c r="BN501" i="1"/>
  <c r="Z501" i="1"/>
  <c r="BP524" i="1"/>
  <c r="BN524" i="1"/>
  <c r="Z524" i="1"/>
  <c r="BP544" i="1"/>
  <c r="BN544" i="1"/>
  <c r="Z544" i="1"/>
  <c r="BP560" i="1"/>
  <c r="BN560" i="1"/>
  <c r="Z560" i="1"/>
  <c r="Y574" i="1"/>
  <c r="BP570" i="1"/>
  <c r="BN570" i="1"/>
  <c r="Z570" i="1"/>
  <c r="Y573" i="1"/>
  <c r="Y223" i="1"/>
  <c r="Y238" i="1"/>
  <c r="Q673" i="1"/>
  <c r="Y372" i="1"/>
  <c r="Y382" i="1"/>
  <c r="V673" i="1"/>
  <c r="Y412" i="1"/>
  <c r="BP483" i="1"/>
  <c r="BN483" i="1"/>
  <c r="BP484" i="1"/>
  <c r="BN484" i="1"/>
  <c r="Z484" i="1"/>
  <c r="BP489" i="1"/>
  <c r="BN489" i="1"/>
  <c r="Z489" i="1"/>
  <c r="BP494" i="1"/>
  <c r="BN494" i="1"/>
  <c r="Z494" i="1"/>
  <c r="Y510" i="1"/>
  <c r="BP508" i="1"/>
  <c r="BN508" i="1"/>
  <c r="Z508" i="1"/>
  <c r="BP527" i="1"/>
  <c r="BN527" i="1"/>
  <c r="Z527" i="1"/>
  <c r="BP556" i="1"/>
  <c r="BN556" i="1"/>
  <c r="Z556" i="1"/>
  <c r="BP564" i="1"/>
  <c r="BN564" i="1"/>
  <c r="Z564" i="1"/>
  <c r="BP578" i="1"/>
  <c r="BN578" i="1"/>
  <c r="Z578" i="1"/>
  <c r="BP588" i="1"/>
  <c r="BN588" i="1"/>
  <c r="Z588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54" i="1"/>
  <c r="Y653" i="1"/>
  <c r="BP652" i="1"/>
  <c r="BN652" i="1"/>
  <c r="Z652" i="1"/>
  <c r="Z653" i="1" s="1"/>
  <c r="Y662" i="1"/>
  <c r="Y661" i="1"/>
  <c r="BP660" i="1"/>
  <c r="BN660" i="1"/>
  <c r="Z660" i="1"/>
  <c r="Z661" i="1" s="1"/>
  <c r="AB673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3" i="1"/>
  <c r="Z49" i="1"/>
  <c r="BN49" i="1"/>
  <c r="BP49" i="1"/>
  <c r="Z51" i="1"/>
  <c r="BN51" i="1"/>
  <c r="Z53" i="1"/>
  <c r="BN53" i="1"/>
  <c r="Y54" i="1"/>
  <c r="Z57" i="1"/>
  <c r="BN57" i="1"/>
  <c r="BP57" i="1"/>
  <c r="Y60" i="1"/>
  <c r="D673" i="1"/>
  <c r="Z64" i="1"/>
  <c r="BN64" i="1"/>
  <c r="Z66" i="1"/>
  <c r="BN66" i="1"/>
  <c r="Z68" i="1"/>
  <c r="BN68" i="1"/>
  <c r="Z70" i="1"/>
  <c r="BN70" i="1"/>
  <c r="Y73" i="1"/>
  <c r="Z76" i="1"/>
  <c r="BN76" i="1"/>
  <c r="BP76" i="1"/>
  <c r="Z78" i="1"/>
  <c r="BN78" i="1"/>
  <c r="Z82" i="1"/>
  <c r="BN82" i="1"/>
  <c r="BP82" i="1"/>
  <c r="Z84" i="1"/>
  <c r="BN84" i="1"/>
  <c r="Z86" i="1"/>
  <c r="BN86" i="1"/>
  <c r="Y89" i="1"/>
  <c r="Y97" i="1"/>
  <c r="Z92" i="1"/>
  <c r="BN92" i="1"/>
  <c r="BP92" i="1"/>
  <c r="Z94" i="1"/>
  <c r="BN94" i="1"/>
  <c r="BP102" i="1"/>
  <c r="BN102" i="1"/>
  <c r="Z102" i="1"/>
  <c r="E673" i="1"/>
  <c r="Y110" i="1"/>
  <c r="BP107" i="1"/>
  <c r="BN107" i="1"/>
  <c r="Z107" i="1"/>
  <c r="BP115" i="1"/>
  <c r="BN115" i="1"/>
  <c r="Z115" i="1"/>
  <c r="BP118" i="1"/>
  <c r="BN118" i="1"/>
  <c r="Z118" i="1"/>
  <c r="F673" i="1"/>
  <c r="Y128" i="1"/>
  <c r="BP123" i="1"/>
  <c r="BN123" i="1"/>
  <c r="Z123" i="1"/>
  <c r="BP127" i="1"/>
  <c r="BN127" i="1"/>
  <c r="Z127" i="1"/>
  <c r="Y129" i="1"/>
  <c r="Y136" i="1"/>
  <c r="BP131" i="1"/>
  <c r="BN131" i="1"/>
  <c r="Z131" i="1"/>
  <c r="Y135" i="1"/>
  <c r="BP139" i="1"/>
  <c r="BN139" i="1"/>
  <c r="Z139" i="1"/>
  <c r="BP143" i="1"/>
  <c r="BN143" i="1"/>
  <c r="Z143" i="1"/>
  <c r="Y150" i="1"/>
  <c r="BP160" i="1"/>
  <c r="BN160" i="1"/>
  <c r="Z160" i="1"/>
  <c r="Z161" i="1" s="1"/>
  <c r="Y162" i="1"/>
  <c r="Y167" i="1"/>
  <c r="BP164" i="1"/>
  <c r="BN164" i="1"/>
  <c r="Z164" i="1"/>
  <c r="Z166" i="1" s="1"/>
  <c r="Y180" i="1"/>
  <c r="BP177" i="1"/>
  <c r="BN177" i="1"/>
  <c r="Z177" i="1"/>
  <c r="Y184" i="1"/>
  <c r="BP195" i="1"/>
  <c r="BN195" i="1"/>
  <c r="Z195" i="1"/>
  <c r="BP199" i="1"/>
  <c r="BN199" i="1"/>
  <c r="Z199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46" i="1"/>
  <c r="BP240" i="1"/>
  <c r="BN240" i="1"/>
  <c r="Z240" i="1"/>
  <c r="BP245" i="1"/>
  <c r="BN245" i="1"/>
  <c r="Z245" i="1"/>
  <c r="Y247" i="1"/>
  <c r="K673" i="1"/>
  <c r="Y259" i="1"/>
  <c r="BP250" i="1"/>
  <c r="BN250" i="1"/>
  <c r="Z250" i="1"/>
  <c r="BP254" i="1"/>
  <c r="BN254" i="1"/>
  <c r="Z254" i="1"/>
  <c r="Y258" i="1"/>
  <c r="H9" i="1"/>
  <c r="Y24" i="1"/>
  <c r="Y72" i="1"/>
  <c r="BP96" i="1"/>
  <c r="BN96" i="1"/>
  <c r="Z96" i="1"/>
  <c r="Y103" i="1"/>
  <c r="BP100" i="1"/>
  <c r="BN100" i="1"/>
  <c r="Z100" i="1"/>
  <c r="BP109" i="1"/>
  <c r="BN109" i="1"/>
  <c r="Z109" i="1"/>
  <c r="Y111" i="1"/>
  <c r="Y119" i="1"/>
  <c r="BP113" i="1"/>
  <c r="BN113" i="1"/>
  <c r="Z113" i="1"/>
  <c r="BP117" i="1"/>
  <c r="BN117" i="1"/>
  <c r="Z117" i="1"/>
  <c r="BP125" i="1"/>
  <c r="BN125" i="1"/>
  <c r="Z125" i="1"/>
  <c r="BP133" i="1"/>
  <c r="BN133" i="1"/>
  <c r="Z133" i="1"/>
  <c r="BP141" i="1"/>
  <c r="BN141" i="1"/>
  <c r="Z141" i="1"/>
  <c r="Y145" i="1"/>
  <c r="BP149" i="1"/>
  <c r="BN149" i="1"/>
  <c r="Z149" i="1"/>
  <c r="Z150" i="1" s="1"/>
  <c r="Y151" i="1"/>
  <c r="G673" i="1"/>
  <c r="Y157" i="1"/>
  <c r="BP154" i="1"/>
  <c r="BN154" i="1"/>
  <c r="Z154" i="1"/>
  <c r="BP175" i="1"/>
  <c r="BN175" i="1"/>
  <c r="Z175" i="1"/>
  <c r="Z179" i="1" s="1"/>
  <c r="Y179" i="1"/>
  <c r="BP183" i="1"/>
  <c r="BN183" i="1"/>
  <c r="Z183" i="1"/>
  <c r="Z184" i="1" s="1"/>
  <c r="Y185" i="1"/>
  <c r="I673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BP218" i="1"/>
  <c r="BN218" i="1"/>
  <c r="Z218" i="1"/>
  <c r="BP222" i="1"/>
  <c r="BN222" i="1"/>
  <c r="Z222" i="1"/>
  <c r="Y224" i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BP252" i="1"/>
  <c r="BN252" i="1"/>
  <c r="Z252" i="1"/>
  <c r="BP256" i="1"/>
  <c r="BN256" i="1"/>
  <c r="Z256" i="1"/>
  <c r="Y271" i="1"/>
  <c r="Y290" i="1"/>
  <c r="Y295" i="1"/>
  <c r="Y302" i="1"/>
  <c r="Y311" i="1"/>
  <c r="Y339" i="1"/>
  <c r="Y344" i="1"/>
  <c r="Y348" i="1"/>
  <c r="Y365" i="1"/>
  <c r="Y373" i="1"/>
  <c r="Y381" i="1"/>
  <c r="Y388" i="1"/>
  <c r="Y396" i="1"/>
  <c r="Y402" i="1"/>
  <c r="Y407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BP557" i="1"/>
  <c r="BN557" i="1"/>
  <c r="Z557" i="1"/>
  <c r="BP561" i="1"/>
  <c r="BN561" i="1"/>
  <c r="Z561" i="1"/>
  <c r="BP565" i="1"/>
  <c r="BN565" i="1"/>
  <c r="Z565" i="1"/>
  <c r="T673" i="1"/>
  <c r="H673" i="1"/>
  <c r="Y172" i="1"/>
  <c r="J673" i="1"/>
  <c r="Y207" i="1"/>
  <c r="L673" i="1"/>
  <c r="Z263" i="1"/>
  <c r="BN263" i="1"/>
  <c r="Z265" i="1"/>
  <c r="BN265" i="1"/>
  <c r="Z267" i="1"/>
  <c r="BN267" i="1"/>
  <c r="Z269" i="1"/>
  <c r="BN269" i="1"/>
  <c r="Y272" i="1"/>
  <c r="M673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Z342" i="1"/>
  <c r="Z343" i="1" s="1"/>
  <c r="BN342" i="1"/>
  <c r="BP342" i="1"/>
  <c r="Z346" i="1"/>
  <c r="Z348" i="1" s="1"/>
  <c r="BN346" i="1"/>
  <c r="BP346" i="1"/>
  <c r="U673" i="1"/>
  <c r="Z357" i="1"/>
  <c r="BN357" i="1"/>
  <c r="Z359" i="1"/>
  <c r="BN359" i="1"/>
  <c r="Z361" i="1"/>
  <c r="BN361" i="1"/>
  <c r="Z363" i="1"/>
  <c r="BN363" i="1"/>
  <c r="Y366" i="1"/>
  <c r="Z369" i="1"/>
  <c r="BN369" i="1"/>
  <c r="Z371" i="1"/>
  <c r="BN371" i="1"/>
  <c r="Z375" i="1"/>
  <c r="BN375" i="1"/>
  <c r="BP375" i="1"/>
  <c r="Z377" i="1"/>
  <c r="BN377" i="1"/>
  <c r="Z379" i="1"/>
  <c r="BN379" i="1"/>
  <c r="Z385" i="1"/>
  <c r="BN385" i="1"/>
  <c r="Z386" i="1"/>
  <c r="BN386" i="1"/>
  <c r="Z391" i="1"/>
  <c r="BN391" i="1"/>
  <c r="BP391" i="1"/>
  <c r="Z392" i="1"/>
  <c r="BN392" i="1"/>
  <c r="Z394" i="1"/>
  <c r="BN394" i="1"/>
  <c r="Z398" i="1"/>
  <c r="BN398" i="1"/>
  <c r="BP398" i="1"/>
  <c r="Z400" i="1"/>
  <c r="BN400" i="1"/>
  <c r="Z405" i="1"/>
  <c r="Z406" i="1" s="1"/>
  <c r="BN405" i="1"/>
  <c r="BP405" i="1"/>
  <c r="Y406" i="1"/>
  <c r="Z409" i="1"/>
  <c r="BN409" i="1"/>
  <c r="BP409" i="1"/>
  <c r="Z411" i="1"/>
  <c r="BN411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BP451" i="1"/>
  <c r="BN451" i="1"/>
  <c r="Z451" i="1"/>
  <c r="Y468" i="1"/>
  <c r="BP462" i="1"/>
  <c r="BN462" i="1"/>
  <c r="Z462" i="1"/>
  <c r="Y467" i="1"/>
  <c r="BP465" i="1"/>
  <c r="BN465" i="1"/>
  <c r="Z465" i="1"/>
  <c r="Y529" i="1"/>
  <c r="BP523" i="1"/>
  <c r="BN523" i="1"/>
  <c r="Z523" i="1"/>
  <c r="Y530" i="1"/>
  <c r="BP526" i="1"/>
  <c r="BN526" i="1"/>
  <c r="Z526" i="1"/>
  <c r="BP543" i="1"/>
  <c r="BN543" i="1"/>
  <c r="Z543" i="1"/>
  <c r="BP577" i="1"/>
  <c r="BN577" i="1"/>
  <c r="Z577" i="1"/>
  <c r="BP581" i="1"/>
  <c r="BN581" i="1"/>
  <c r="Z581" i="1"/>
  <c r="Y585" i="1"/>
  <c r="BP589" i="1"/>
  <c r="BN589" i="1"/>
  <c r="Z589" i="1"/>
  <c r="Z591" i="1" s="1"/>
  <c r="Y591" i="1"/>
  <c r="Y454" i="1"/>
  <c r="BP449" i="1"/>
  <c r="BN449" i="1"/>
  <c r="Z449" i="1"/>
  <c r="BP453" i="1"/>
  <c r="BN453" i="1"/>
  <c r="Z453" i="1"/>
  <c r="Y455" i="1"/>
  <c r="Y460" i="1"/>
  <c r="BP457" i="1"/>
  <c r="BN457" i="1"/>
  <c r="Z457" i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Y511" i="1"/>
  <c r="Y516" i="1"/>
  <c r="BP513" i="1"/>
  <c r="BN513" i="1"/>
  <c r="Z513" i="1"/>
  <c r="Z515" i="1" s="1"/>
  <c r="Z673" i="1"/>
  <c r="BP525" i="1"/>
  <c r="BN525" i="1"/>
  <c r="Z525" i="1"/>
  <c r="BP528" i="1"/>
  <c r="BN528" i="1"/>
  <c r="Z528" i="1"/>
  <c r="Y533" i="1"/>
  <c r="BP532" i="1"/>
  <c r="BN532" i="1"/>
  <c r="Z532" i="1"/>
  <c r="Z533" i="1" s="1"/>
  <c r="Y534" i="1"/>
  <c r="Y537" i="1"/>
  <c r="BP536" i="1"/>
  <c r="BN536" i="1"/>
  <c r="Z536" i="1"/>
  <c r="Z537" i="1" s="1"/>
  <c r="Y538" i="1"/>
  <c r="AA673" i="1"/>
  <c r="Y546" i="1"/>
  <c r="BP541" i="1"/>
  <c r="BN541" i="1"/>
  <c r="Z541" i="1"/>
  <c r="Y545" i="1"/>
  <c r="AC673" i="1"/>
  <c r="Y568" i="1"/>
  <c r="BP555" i="1"/>
  <c r="BN555" i="1"/>
  <c r="Z555" i="1"/>
  <c r="BP559" i="1"/>
  <c r="BN559" i="1"/>
  <c r="Z559" i="1"/>
  <c r="BP563" i="1"/>
  <c r="BN563" i="1"/>
  <c r="Z563" i="1"/>
  <c r="Y567" i="1"/>
  <c r="BP571" i="1"/>
  <c r="BN571" i="1"/>
  <c r="Z571" i="1"/>
  <c r="Z573" i="1" s="1"/>
  <c r="Y586" i="1"/>
  <c r="BP579" i="1"/>
  <c r="BN579" i="1"/>
  <c r="Z579" i="1"/>
  <c r="BP583" i="1"/>
  <c r="BN583" i="1"/>
  <c r="Z583" i="1"/>
  <c r="Y592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X673" i="1"/>
  <c r="Y521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AD673" i="1"/>
  <c r="Z510" i="1" l="1"/>
  <c r="Z608" i="1"/>
  <c r="Z649" i="1"/>
  <c r="Z545" i="1"/>
  <c r="Z459" i="1"/>
  <c r="Z454" i="1"/>
  <c r="Z401" i="1"/>
  <c r="Z381" i="1"/>
  <c r="Z212" i="1"/>
  <c r="Z156" i="1"/>
  <c r="Z145" i="1"/>
  <c r="Z119" i="1"/>
  <c r="Z103" i="1"/>
  <c r="Z79" i="1"/>
  <c r="Z59" i="1"/>
  <c r="Z54" i="1"/>
  <c r="Z372" i="1"/>
  <c r="Z289" i="1"/>
  <c r="Z271" i="1"/>
  <c r="Z97" i="1"/>
  <c r="Z585" i="1"/>
  <c r="Z505" i="1"/>
  <c r="Z388" i="1"/>
  <c r="Z365" i="1"/>
  <c r="Z223" i="1"/>
  <c r="Z88" i="1"/>
  <c r="Z72" i="1"/>
  <c r="Z35" i="1"/>
  <c r="Z625" i="1"/>
  <c r="Z567" i="1"/>
  <c r="Z412" i="1"/>
  <c r="Z395" i="1"/>
  <c r="Z311" i="1"/>
  <c r="Z301" i="1"/>
  <c r="Z201" i="1"/>
  <c r="Z246" i="1"/>
  <c r="Z110" i="1"/>
  <c r="Y667" i="1"/>
  <c r="Y664" i="1"/>
  <c r="Z615" i="1"/>
  <c r="Z636" i="1"/>
  <c r="Z529" i="1"/>
  <c r="Z467" i="1"/>
  <c r="Z438" i="1"/>
  <c r="Z428" i="1"/>
  <c r="Z237" i="1"/>
  <c r="Y663" i="1"/>
  <c r="Z258" i="1"/>
  <c r="Z135" i="1"/>
  <c r="Z128" i="1"/>
  <c r="Y665" i="1"/>
  <c r="Z668" i="1" l="1"/>
  <c r="Y666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<sst xmlns="http://schemas.openxmlformats.org/spreadsheetml/2006/main" count="3139" uniqueCount="1081">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</sst>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72" customFormat="1" ht="45" customHeight="1" x14ac:dyDescent="0.2">
      <c r="A1" s="40"/>
      <c r="B1" s="40"/>
      <c r="C1" s="40"/>
      <c r="D1" s="858" t="s">
        <v>0</v>
      </c>
      <c r="E1" s="812"/>
      <c r="F1" s="812"/>
      <c r="G1" s="11" t="s">
        <v>1</v>
      </c>
      <c r="H1" s="858" t="s">
        <v>2</v>
      </c>
      <c r="I1" s="812"/>
      <c r="J1" s="812"/>
      <c r="K1" s="812"/>
      <c r="L1" s="812"/>
      <c r="M1" s="812"/>
      <c r="N1" s="812"/>
      <c r="O1" s="812"/>
      <c r="P1" s="812"/>
      <c r="Q1" s="812"/>
      <c r="R1" s="811" t="s">
        <v>3</v>
      </c>
      <c r="S1" s="812"/>
      <c r="T1" s="812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5"/>
      <c r="Y2" s="15"/>
      <c r="Z2" s="15"/>
      <c r="AA2" s="15"/>
      <c r="AB2" s="50"/>
      <c r="AC2" s="50"/>
      <c r="AD2" s="50"/>
      <c r="AE2" s="50"/>
    </row>
    <row r="3" spans="1:32" s="77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87"/>
      <c r="Q3" s="787"/>
      <c r="R3" s="787"/>
      <c r="S3" s="787"/>
      <c r="T3" s="787"/>
      <c r="U3" s="787"/>
      <c r="V3" s="787"/>
      <c r="W3" s="787"/>
      <c r="X3" s="15"/>
      <c r="Y3" s="15"/>
      <c r="Z3" s="15"/>
      <c r="AA3" s="15"/>
      <c r="AB3" s="50"/>
      <c r="AC3" s="50"/>
      <c r="AD3" s="50"/>
      <c r="AE3" s="50"/>
    </row>
    <row r="4" spans="1:32" s="77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2" customFormat="1" ht="23.45" customHeight="1" x14ac:dyDescent="0.2">
      <c r="A5" s="944" t="s">
        <v>8</v>
      </c>
      <c r="B5" s="936"/>
      <c r="C5" s="937"/>
      <c r="D5" s="866"/>
      <c r="E5" s="867"/>
      <c r="F5" s="1147" t="s">
        <v>9</v>
      </c>
      <c r="G5" s="937"/>
      <c r="H5" s="866" t="s">
        <v>1080</v>
      </c>
      <c r="I5" s="1082"/>
      <c r="J5" s="1082"/>
      <c r="K5" s="1082"/>
      <c r="L5" s="1082"/>
      <c r="M5" s="867"/>
      <c r="N5" s="57"/>
      <c r="P5" s="23" t="s">
        <v>10</v>
      </c>
      <c r="Q5" s="1175">
        <v>45641</v>
      </c>
      <c r="R5" s="933"/>
      <c r="T5" s="971" t="s">
        <v>11</v>
      </c>
      <c r="U5" s="961"/>
      <c r="V5" s="973" t="s">
        <v>12</v>
      </c>
      <c r="W5" s="933"/>
      <c r="AB5" s="50"/>
      <c r="AC5" s="50"/>
      <c r="AD5" s="50"/>
      <c r="AE5" s="50"/>
    </row>
    <row r="6" spans="1:32" s="772" customFormat="1" ht="24" customHeight="1" x14ac:dyDescent="0.2">
      <c r="A6" s="944" t="s">
        <v>13</v>
      </c>
      <c r="B6" s="936"/>
      <c r="C6" s="937"/>
      <c r="D6" s="1083" t="s">
        <v>14</v>
      </c>
      <c r="E6" s="1084"/>
      <c r="F6" s="1084"/>
      <c r="G6" s="1084"/>
      <c r="H6" s="1084"/>
      <c r="I6" s="1084"/>
      <c r="J6" s="1084"/>
      <c r="K6" s="1084"/>
      <c r="L6" s="1084"/>
      <c r="M6" s="933"/>
      <c r="N6" s="58"/>
      <c r="P6" s="23" t="s">
        <v>15</v>
      </c>
      <c r="Q6" s="1191" t="str">
        <f>IF(Q5=0," ",CHOOSE(WEEKDAY(Q5,2),"Понедельник","Вторник","Среда","Четверг","Пятница","Суббота","Воскресенье"))</f>
        <v>Воскресенье</v>
      </c>
      <c r="R6" s="790"/>
      <c r="T6" s="995" t="s">
        <v>16</v>
      </c>
      <c r="U6" s="961"/>
      <c r="V6" s="1061" t="s">
        <v>17</v>
      </c>
      <c r="W6" s="833"/>
      <c r="AB6" s="50"/>
      <c r="AC6" s="50"/>
      <c r="AD6" s="50"/>
      <c r="AE6" s="50"/>
    </row>
    <row r="7" spans="1:32" s="772" customFormat="1" ht="21.75" hidden="1" customHeight="1" x14ac:dyDescent="0.2">
      <c r="A7" s="54"/>
      <c r="B7" s="54"/>
      <c r="C7" s="54"/>
      <c r="D7" s="839" t="str">
        <f>IFERROR(VLOOKUP(DeliveryAddress,Table,3,0),1)</f>
        <v>1</v>
      </c>
      <c r="E7" s="840"/>
      <c r="F7" s="840"/>
      <c r="G7" s="840"/>
      <c r="H7" s="840"/>
      <c r="I7" s="840"/>
      <c r="J7" s="840"/>
      <c r="K7" s="840"/>
      <c r="L7" s="840"/>
      <c r="M7" s="841"/>
      <c r="N7" s="59"/>
      <c r="P7" s="23"/>
      <c r="Q7" s="41"/>
      <c r="R7" s="41"/>
      <c r="T7" s="787"/>
      <c r="U7" s="961"/>
      <c r="V7" s="1062"/>
      <c r="W7" s="1063"/>
      <c r="AB7" s="50"/>
      <c r="AC7" s="50"/>
      <c r="AD7" s="50"/>
      <c r="AE7" s="50"/>
    </row>
    <row r="8" spans="1:32" s="772" customFormat="1" ht="25.5" customHeight="1" x14ac:dyDescent="0.2">
      <c r="A8" s="1199" t="s">
        <v>18</v>
      </c>
      <c r="B8" s="784"/>
      <c r="C8" s="785"/>
      <c r="D8" s="829" t="s">
        <v>19</v>
      </c>
      <c r="E8" s="830"/>
      <c r="F8" s="830"/>
      <c r="G8" s="830"/>
      <c r="H8" s="830"/>
      <c r="I8" s="830"/>
      <c r="J8" s="830"/>
      <c r="K8" s="830"/>
      <c r="L8" s="830"/>
      <c r="M8" s="831"/>
      <c r="N8" s="60"/>
      <c r="P8" s="23" t="s">
        <v>20</v>
      </c>
      <c r="Q8" s="952">
        <v>0.45833333333333331</v>
      </c>
      <c r="R8" s="841"/>
      <c r="T8" s="787"/>
      <c r="U8" s="961"/>
      <c r="V8" s="1062"/>
      <c r="W8" s="1063"/>
      <c r="AB8" s="50"/>
      <c r="AC8" s="50"/>
      <c r="AD8" s="50"/>
      <c r="AE8" s="50"/>
    </row>
    <row r="9" spans="1:32" s="772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43"/>
      <c r="E9" s="782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8"/>
      <c r="P9" s="25" t="s">
        <v>21</v>
      </c>
      <c r="Q9" s="927"/>
      <c r="R9" s="928"/>
      <c r="T9" s="787"/>
      <c r="U9" s="961"/>
      <c r="V9" s="1064"/>
      <c r="W9" s="1065"/>
      <c r="X9" s="42"/>
      <c r="Y9" s="42"/>
      <c r="Z9" s="42"/>
      <c r="AA9" s="42"/>
      <c r="AB9" s="50"/>
      <c r="AC9" s="50"/>
      <c r="AD9" s="50"/>
      <c r="AE9" s="50"/>
    </row>
    <row r="10" spans="1:32" s="772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43"/>
      <c r="E10" s="782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047" t="str">
        <f>IFERROR(VLOOKUP($D$10,Proxy,2,FALSE),"")</f>
        <v/>
      </c>
      <c r="I10" s="787"/>
      <c r="J10" s="787"/>
      <c r="K10" s="787"/>
      <c r="L10" s="787"/>
      <c r="M10" s="787"/>
      <c r="N10" s="774"/>
      <c r="P10" s="25" t="s">
        <v>22</v>
      </c>
      <c r="Q10" s="997"/>
      <c r="R10" s="998"/>
      <c r="U10" s="23" t="s">
        <v>23</v>
      </c>
      <c r="V10" s="832" t="s">
        <v>24</v>
      </c>
      <c r="W10" s="833"/>
      <c r="X10" s="43"/>
      <c r="Y10" s="43"/>
      <c r="Z10" s="43"/>
      <c r="AA10" s="43"/>
      <c r="AB10" s="50"/>
      <c r="AC10" s="50"/>
      <c r="AD10" s="50"/>
      <c r="AE10" s="50"/>
    </row>
    <row r="11" spans="1:32" s="77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32"/>
      <c r="R11" s="933"/>
      <c r="U11" s="23" t="s">
        <v>27</v>
      </c>
      <c r="V11" s="1153" t="s">
        <v>28</v>
      </c>
      <c r="W11" s="928"/>
      <c r="X11" s="44"/>
      <c r="Y11" s="44"/>
      <c r="Z11" s="44"/>
      <c r="AA11" s="44"/>
      <c r="AB11" s="50"/>
      <c r="AC11" s="50"/>
      <c r="AD11" s="50"/>
      <c r="AE11" s="50"/>
    </row>
    <row r="12" spans="1:32" s="772" customFormat="1" ht="18.600000000000001" customHeight="1" x14ac:dyDescent="0.2">
      <c r="A12" s="984" t="s">
        <v>29</v>
      </c>
      <c r="B12" s="936"/>
      <c r="C12" s="936"/>
      <c r="D12" s="936"/>
      <c r="E12" s="936"/>
      <c r="F12" s="936"/>
      <c r="G12" s="936"/>
      <c r="H12" s="936"/>
      <c r="I12" s="936"/>
      <c r="J12" s="936"/>
      <c r="K12" s="936"/>
      <c r="L12" s="936"/>
      <c r="M12" s="937"/>
      <c r="N12" s="61"/>
      <c r="P12" s="23" t="s">
        <v>30</v>
      </c>
      <c r="Q12" s="952"/>
      <c r="R12" s="841"/>
      <c r="S12" s="22"/>
      <c r="U12" s="23"/>
      <c r="V12" s="812"/>
      <c r="W12" s="787"/>
      <c r="AB12" s="50"/>
      <c r="AC12" s="50"/>
      <c r="AD12" s="50"/>
      <c r="AE12" s="50"/>
    </row>
    <row r="13" spans="1:32" s="772" customFormat="1" ht="23.25" customHeight="1" x14ac:dyDescent="0.2">
      <c r="A13" s="984" t="s">
        <v>31</v>
      </c>
      <c r="B13" s="936"/>
      <c r="C13" s="936"/>
      <c r="D13" s="936"/>
      <c r="E13" s="936"/>
      <c r="F13" s="936"/>
      <c r="G13" s="936"/>
      <c r="H13" s="936"/>
      <c r="I13" s="936"/>
      <c r="J13" s="936"/>
      <c r="K13" s="936"/>
      <c r="L13" s="936"/>
      <c r="M13" s="937"/>
      <c r="N13" s="61"/>
      <c r="O13" s="25"/>
      <c r="P13" s="25" t="s">
        <v>32</v>
      </c>
      <c r="Q13" s="1153"/>
      <c r="R13" s="928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2" customFormat="1" ht="18.600000000000001" customHeight="1" x14ac:dyDescent="0.2">
      <c r="A14" s="984" t="s">
        <v>33</v>
      </c>
      <c r="B14" s="936"/>
      <c r="C14" s="936"/>
      <c r="D14" s="936"/>
      <c r="E14" s="936"/>
      <c r="F14" s="936"/>
      <c r="G14" s="936"/>
      <c r="H14" s="936"/>
      <c r="I14" s="936"/>
      <c r="J14" s="936"/>
      <c r="K14" s="936"/>
      <c r="L14" s="936"/>
      <c r="M14" s="937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2" customFormat="1" ht="22.5" customHeight="1" x14ac:dyDescent="0.2">
      <c r="A15" s="1022" t="s">
        <v>34</v>
      </c>
      <c r="B15" s="936"/>
      <c r="C15" s="936"/>
      <c r="D15" s="936"/>
      <c r="E15" s="936"/>
      <c r="F15" s="936"/>
      <c r="G15" s="936"/>
      <c r="H15" s="936"/>
      <c r="I15" s="936"/>
      <c r="J15" s="936"/>
      <c r="K15" s="936"/>
      <c r="L15" s="936"/>
      <c r="M15" s="937"/>
      <c r="N15" s="62"/>
      <c r="P15" s="978" t="s">
        <v>35</v>
      </c>
      <c r="Q15" s="812"/>
      <c r="R15" s="812"/>
      <c r="S15" s="812"/>
      <c r="T15" s="812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79"/>
      <c r="Q16" s="979"/>
      <c r="R16" s="979"/>
      <c r="S16" s="979"/>
      <c r="T16" s="97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6" t="s">
        <v>36</v>
      </c>
      <c r="B17" s="826" t="s">
        <v>37</v>
      </c>
      <c r="C17" s="993" t="s">
        <v>38</v>
      </c>
      <c r="D17" s="826" t="s">
        <v>39</v>
      </c>
      <c r="E17" s="887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86"/>
      <c r="R17" s="886"/>
      <c r="S17" s="886"/>
      <c r="T17" s="887"/>
      <c r="U17" s="1213" t="s">
        <v>51</v>
      </c>
      <c r="V17" s="937"/>
      <c r="W17" s="826" t="s">
        <v>52</v>
      </c>
      <c r="X17" s="826" t="s">
        <v>53</v>
      </c>
      <c r="Y17" s="1214" t="s">
        <v>54</v>
      </c>
      <c r="Z17" s="1078" t="s">
        <v>55</v>
      </c>
      <c r="AA17" s="1048" t="s">
        <v>56</v>
      </c>
      <c r="AB17" s="1048" t="s">
        <v>57</v>
      </c>
      <c r="AC17" s="1048" t="s">
        <v>58</v>
      </c>
      <c r="AD17" s="1048" t="s">
        <v>59</v>
      </c>
      <c r="AE17" s="1160"/>
      <c r="AF17" s="1161"/>
      <c r="AG17" s="65"/>
      <c r="BD17" s="64" t="s">
        <v>60</v>
      </c>
    </row>
    <row r="18" spans="1:68" ht="14.25" customHeight="1" x14ac:dyDescent="0.2">
      <c r="A18" s="827"/>
      <c r="B18" s="827"/>
      <c r="C18" s="827"/>
      <c r="D18" s="888"/>
      <c r="E18" s="890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88"/>
      <c r="Q18" s="889"/>
      <c r="R18" s="889"/>
      <c r="S18" s="889"/>
      <c r="T18" s="890"/>
      <c r="U18" s="775" t="s">
        <v>61</v>
      </c>
      <c r="V18" s="775" t="s">
        <v>62</v>
      </c>
      <c r="W18" s="827"/>
      <c r="X18" s="827"/>
      <c r="Y18" s="1215"/>
      <c r="Z18" s="1079"/>
      <c r="AA18" s="1049"/>
      <c r="AB18" s="1049"/>
      <c r="AC18" s="1049"/>
      <c r="AD18" s="1162"/>
      <c r="AE18" s="1163"/>
      <c r="AF18" s="1164"/>
      <c r="AG18" s="65"/>
      <c r="BD18" s="64"/>
    </row>
    <row r="19" spans="1:68" ht="27.75" hidden="1" customHeight="1" x14ac:dyDescent="0.2">
      <c r="A19" s="878" t="s">
        <v>63</v>
      </c>
      <c r="B19" s="879"/>
      <c r="C19" s="879"/>
      <c r="D19" s="879"/>
      <c r="E19" s="879"/>
      <c r="F19" s="879"/>
      <c r="G19" s="879"/>
      <c r="H19" s="879"/>
      <c r="I19" s="879"/>
      <c r="J19" s="879"/>
      <c r="K19" s="879"/>
      <c r="L19" s="879"/>
      <c r="M19" s="879"/>
      <c r="N19" s="879"/>
      <c r="O19" s="879"/>
      <c r="P19" s="879"/>
      <c r="Q19" s="879"/>
      <c r="R19" s="879"/>
      <c r="S19" s="879"/>
      <c r="T19" s="879"/>
      <c r="U19" s="879"/>
      <c r="V19" s="879"/>
      <c r="W19" s="879"/>
      <c r="X19" s="879"/>
      <c r="Y19" s="879"/>
      <c r="Z19" s="879"/>
      <c r="AA19" s="47"/>
      <c r="AB19" s="47"/>
      <c r="AC19" s="47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1"/>
      <c r="AB20" s="771"/>
      <c r="AC20" s="771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0"/>
      <c r="AB21" s="770"/>
      <c r="AC21" s="77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9">
        <v>4680115885004</v>
      </c>
      <c r="E22" s="790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0"/>
      <c r="AB25" s="770"/>
      <c r="AC25" s="77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9">
        <v>4607091383881</v>
      </c>
      <c r="E26" s="790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3"/>
      <c r="V26" s="33"/>
      <c r="W26" s="34" t="s">
        <v>69</v>
      </c>
      <c r="X26" s="777">
        <v>0</v>
      </c>
      <c r="Y26" s="778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9">
        <v>4680115885912</v>
      </c>
      <c r="E27" s="790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1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9">
        <v>4607091388237</v>
      </c>
      <c r="E28" s="790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9">
        <v>4680115886230</v>
      </c>
      <c r="E29" s="790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46" t="s">
        <v>86</v>
      </c>
      <c r="Q29" s="793"/>
      <c r="R29" s="793"/>
      <c r="S29" s="793"/>
      <c r="T29" s="794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9">
        <v>4680115886278</v>
      </c>
      <c r="E30" s="790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4" t="s">
        <v>90</v>
      </c>
      <c r="Q30" s="793"/>
      <c r="R30" s="793"/>
      <c r="S30" s="793"/>
      <c r="T30" s="794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9">
        <v>4680115886247</v>
      </c>
      <c r="E31" s="790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10" t="s">
        <v>94</v>
      </c>
      <c r="Q31" s="793"/>
      <c r="R31" s="793"/>
      <c r="S31" s="793"/>
      <c r="T31" s="794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4301051593</v>
      </c>
      <c r="D32" s="789">
        <v>4607091383911</v>
      </c>
      <c r="E32" s="790"/>
      <c r="F32" s="776">
        <v>0.33</v>
      </c>
      <c r="G32" s="31">
        <v>6</v>
      </c>
      <c r="H32" s="776">
        <v>1.98</v>
      </c>
      <c r="I32" s="776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90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89">
        <v>4680115885905</v>
      </c>
      <c r="E33" s="790"/>
      <c r="F33" s="776">
        <v>0.3</v>
      </c>
      <c r="G33" s="31">
        <v>6</v>
      </c>
      <c r="H33" s="776">
        <v>1.8</v>
      </c>
      <c r="I33" s="776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0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hidden="1" customHeight="1" x14ac:dyDescent="0.25">
      <c r="A34" s="53" t="s">
        <v>101</v>
      </c>
      <c r="B34" s="53" t="s">
        <v>102</v>
      </c>
      <c r="C34" s="30">
        <v>4301051592</v>
      </c>
      <c r="D34" s="789">
        <v>4607091388244</v>
      </c>
      <c r="E34" s="790"/>
      <c r="F34" s="776">
        <v>0.42</v>
      </c>
      <c r="G34" s="31">
        <v>6</v>
      </c>
      <c r="H34" s="776">
        <v>2.52</v>
      </c>
      <c r="I34" s="776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3"/>
      <c r="V34" s="33"/>
      <c r="W34" s="34" t="s">
        <v>69</v>
      </c>
      <c r="X34" s="777">
        <v>0</v>
      </c>
      <c r="Y34" s="778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6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6" t="s">
        <v>69</v>
      </c>
      <c r="X36" s="779">
        <f>IFERROR(SUM(X26:X34),"0")</f>
        <v>0</v>
      </c>
      <c r="Y36" s="779">
        <f>IFERROR(SUM(Y26:Y34),"0")</f>
        <v>0</v>
      </c>
      <c r="Z36" s="36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0"/>
      <c r="AB37" s="770"/>
      <c r="AC37" s="770"/>
    </row>
    <row r="38" spans="1:68" ht="27" hidden="1" customHeight="1" x14ac:dyDescent="0.25">
      <c r="A38" s="53" t="s">
        <v>105</v>
      </c>
      <c r="B38" s="53" t="s">
        <v>106</v>
      </c>
      <c r="C38" s="30">
        <v>4301032013</v>
      </c>
      <c r="D38" s="789">
        <v>4607091388503</v>
      </c>
      <c r="E38" s="790"/>
      <c r="F38" s="776">
        <v>0.05</v>
      </c>
      <c r="G38" s="31">
        <v>12</v>
      </c>
      <c r="H38" s="776">
        <v>0.6</v>
      </c>
      <c r="I38" s="776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10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3"/>
      <c r="V38" s="33"/>
      <c r="W38" s="34" t="s">
        <v>69</v>
      </c>
      <c r="X38" s="777">
        <v>0</v>
      </c>
      <c r="Y38" s="778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6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6" t="s">
        <v>69</v>
      </c>
      <c r="X40" s="779">
        <f>IFERROR(SUM(X38:X38),"0")</f>
        <v>0</v>
      </c>
      <c r="Y40" s="779">
        <f>IFERROR(SUM(Y38:Y38),"0")</f>
        <v>0</v>
      </c>
      <c r="Z40" s="36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0"/>
      <c r="AB41" s="770"/>
      <c r="AC41" s="770"/>
    </row>
    <row r="42" spans="1:68" ht="27" hidden="1" customHeight="1" x14ac:dyDescent="0.25">
      <c r="A42" s="53" t="s">
        <v>111</v>
      </c>
      <c r="B42" s="53" t="s">
        <v>112</v>
      </c>
      <c r="C42" s="30">
        <v>4301170002</v>
      </c>
      <c r="D42" s="789">
        <v>4607091389111</v>
      </c>
      <c r="E42" s="790"/>
      <c r="F42" s="776">
        <v>2.5000000000000001E-2</v>
      </c>
      <c r="G42" s="31">
        <v>10</v>
      </c>
      <c r="H42" s="776">
        <v>0.25</v>
      </c>
      <c r="I42" s="776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8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3"/>
      <c r="V42" s="33"/>
      <c r="W42" s="34" t="s">
        <v>69</v>
      </c>
      <c r="X42" s="777">
        <v>0</v>
      </c>
      <c r="Y42" s="778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6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6" t="s">
        <v>69</v>
      </c>
      <c r="X44" s="779">
        <f>IFERROR(SUM(X42:X42),"0")</f>
        <v>0</v>
      </c>
      <c r="Y44" s="779">
        <f>IFERROR(SUM(Y42:Y42),"0")</f>
        <v>0</v>
      </c>
      <c r="Z44" s="36"/>
      <c r="AA44" s="780"/>
      <c r="AB44" s="780"/>
      <c r="AC44" s="780"/>
    </row>
    <row r="45" spans="1:68" ht="27.75" hidden="1" customHeight="1" x14ac:dyDescent="0.2">
      <c r="A45" s="878" t="s">
        <v>113</v>
      </c>
      <c r="B45" s="879"/>
      <c r="C45" s="879"/>
      <c r="D45" s="879"/>
      <c r="E45" s="879"/>
      <c r="F45" s="879"/>
      <c r="G45" s="879"/>
      <c r="H45" s="879"/>
      <c r="I45" s="879"/>
      <c r="J45" s="879"/>
      <c r="K45" s="879"/>
      <c r="L45" s="879"/>
      <c r="M45" s="879"/>
      <c r="N45" s="879"/>
      <c r="O45" s="879"/>
      <c r="P45" s="879"/>
      <c r="Q45" s="879"/>
      <c r="R45" s="879"/>
      <c r="S45" s="879"/>
      <c r="T45" s="879"/>
      <c r="U45" s="879"/>
      <c r="V45" s="879"/>
      <c r="W45" s="879"/>
      <c r="X45" s="879"/>
      <c r="Y45" s="879"/>
      <c r="Z45" s="879"/>
      <c r="AA45" s="47"/>
      <c r="AB45" s="47"/>
      <c r="AC45" s="47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1"/>
      <c r="AB46" s="771"/>
      <c r="AC46" s="771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0"/>
      <c r="AB47" s="770"/>
      <c r="AC47" s="770"/>
    </row>
    <row r="48" spans="1:68" ht="16.5" hidden="1" customHeight="1" x14ac:dyDescent="0.25">
      <c r="A48" s="53" t="s">
        <v>116</v>
      </c>
      <c r="B48" s="53" t="s">
        <v>117</v>
      </c>
      <c r="C48" s="30">
        <v>4301011540</v>
      </c>
      <c r="D48" s="789">
        <v>4607091385670</v>
      </c>
      <c r="E48" s="790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111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3"/>
      <c r="V48" s="33"/>
      <c r="W48" s="34" t="s">
        <v>69</v>
      </c>
      <c r="X48" s="777">
        <v>0</v>
      </c>
      <c r="Y48" s="778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hidden="1" customHeight="1" x14ac:dyDescent="0.25">
      <c r="A49" s="53" t="s">
        <v>116</v>
      </c>
      <c r="B49" s="53" t="s">
        <v>120</v>
      </c>
      <c r="C49" s="30">
        <v>4301011380</v>
      </c>
      <c r="D49" s="789">
        <v>4607091385670</v>
      </c>
      <c r="E49" s="790"/>
      <c r="F49" s="776">
        <v>1.35</v>
      </c>
      <c r="G49" s="31">
        <v>8</v>
      </c>
      <c r="H49" s="776">
        <v>10.8</v>
      </c>
      <c r="I49" s="776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11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3"/>
      <c r="V49" s="33"/>
      <c r="W49" s="34" t="s">
        <v>69</v>
      </c>
      <c r="X49" s="777">
        <v>0</v>
      </c>
      <c r="Y49" s="77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hidden="1" customHeight="1" x14ac:dyDescent="0.25">
      <c r="A50" s="53" t="s">
        <v>123</v>
      </c>
      <c r="B50" s="53" t="s">
        <v>124</v>
      </c>
      <c r="C50" s="30">
        <v>4301011625</v>
      </c>
      <c r="D50" s="789">
        <v>4680115883956</v>
      </c>
      <c r="E50" s="790"/>
      <c r="F50" s="776">
        <v>1.4</v>
      </c>
      <c r="G50" s="31">
        <v>8</v>
      </c>
      <c r="H50" s="776">
        <v>11.2</v>
      </c>
      <c r="I50" s="776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89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126</v>
      </c>
      <c r="B51" s="53" t="s">
        <v>127</v>
      </c>
      <c r="C51" s="30">
        <v>4301011565</v>
      </c>
      <c r="D51" s="789">
        <v>4680115882539</v>
      </c>
      <c r="E51" s="790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128</v>
      </c>
      <c r="L51" s="31" t="s">
        <v>129</v>
      </c>
      <c r="M51" s="32" t="s">
        <v>77</v>
      </c>
      <c r="N51" s="32"/>
      <c r="O51" s="31">
        <v>50</v>
      </c>
      <c r="P51" s="10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 t="s">
        <v>130</v>
      </c>
      <c r="AK51" s="66">
        <v>44.4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customHeight="1" x14ac:dyDescent="0.25">
      <c r="A52" s="53" t="s">
        <v>131</v>
      </c>
      <c r="B52" s="53" t="s">
        <v>132</v>
      </c>
      <c r="C52" s="30">
        <v>4301011382</v>
      </c>
      <c r="D52" s="789">
        <v>4607091385687</v>
      </c>
      <c r="E52" s="790"/>
      <c r="F52" s="776">
        <v>0.4</v>
      </c>
      <c r="G52" s="31">
        <v>10</v>
      </c>
      <c r="H52" s="776">
        <v>4</v>
      </c>
      <c r="I52" s="776">
        <v>4.21</v>
      </c>
      <c r="J52" s="31">
        <v>132</v>
      </c>
      <c r="K52" s="31" t="s">
        <v>128</v>
      </c>
      <c r="L52" s="31" t="s">
        <v>129</v>
      </c>
      <c r="M52" s="32" t="s">
        <v>77</v>
      </c>
      <c r="N52" s="32"/>
      <c r="O52" s="31">
        <v>50</v>
      </c>
      <c r="P52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3"/>
      <c r="V52" s="33"/>
      <c r="W52" s="34" t="s">
        <v>69</v>
      </c>
      <c r="X52" s="777">
        <v>192</v>
      </c>
      <c r="Y52" s="778">
        <f t="shared" si="6"/>
        <v>192</v>
      </c>
      <c r="Z52" s="35">
        <f>IFERROR(IF(Y52=0,"",ROUNDUP(Y52/H52,0)*0.00902),"")</f>
        <v>0.43296000000000001</v>
      </c>
      <c r="AA52" s="55"/>
      <c r="AB52" s="56"/>
      <c r="AC52" s="99" t="s">
        <v>122</v>
      </c>
      <c r="AG52" s="63"/>
      <c r="AJ52" s="66" t="s">
        <v>130</v>
      </c>
      <c r="AK52" s="66">
        <v>48</v>
      </c>
      <c r="BB52" s="100" t="s">
        <v>1</v>
      </c>
      <c r="BM52" s="63">
        <f t="shared" si="7"/>
        <v>202.07999999999998</v>
      </c>
      <c r="BN52" s="63">
        <f t="shared" si="8"/>
        <v>202.07999999999998</v>
      </c>
      <c r="BO52" s="63">
        <f t="shared" si="9"/>
        <v>0.36363636363636365</v>
      </c>
      <c r="BP52" s="63">
        <f t="shared" si="10"/>
        <v>0.36363636363636365</v>
      </c>
    </row>
    <row r="53" spans="1:68" ht="27" hidden="1" customHeight="1" x14ac:dyDescent="0.25">
      <c r="A53" s="53" t="s">
        <v>133</v>
      </c>
      <c r="B53" s="53" t="s">
        <v>134</v>
      </c>
      <c r="C53" s="30">
        <v>4301011624</v>
      </c>
      <c r="D53" s="789">
        <v>4680115883949</v>
      </c>
      <c r="E53" s="790"/>
      <c r="F53" s="776">
        <v>0.37</v>
      </c>
      <c r="G53" s="31">
        <v>10</v>
      </c>
      <c r="H53" s="776">
        <v>3.7</v>
      </c>
      <c r="I53" s="776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95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3"/>
      <c r="V53" s="33"/>
      <c r="W53" s="34" t="s">
        <v>69</v>
      </c>
      <c r="X53" s="777">
        <v>0</v>
      </c>
      <c r="Y53" s="778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6" t="s">
        <v>72</v>
      </c>
      <c r="X54" s="779">
        <f>IFERROR(X48/H48,"0")+IFERROR(X49/H49,"0")+IFERROR(X50/H50,"0")+IFERROR(X51/H51,"0")+IFERROR(X52/H52,"0")+IFERROR(X53/H53,"0")</f>
        <v>48</v>
      </c>
      <c r="Y54" s="779">
        <f>IFERROR(Y48/H48,"0")+IFERROR(Y49/H49,"0")+IFERROR(Y50/H50,"0")+IFERROR(Y51/H51,"0")+IFERROR(Y52/H52,"0")+IFERROR(Y53/H53,"0")</f>
        <v>48</v>
      </c>
      <c r="Z54" s="779">
        <f>IFERROR(IF(Z48="",0,Z48),"0")+IFERROR(IF(Z49="",0,Z49),"0")+IFERROR(IF(Z50="",0,Z50),"0")+IFERROR(IF(Z51="",0,Z51),"0")+IFERROR(IF(Z52="",0,Z52),"0")+IFERROR(IF(Z53="",0,Z53),"0")</f>
        <v>0.43296000000000001</v>
      </c>
      <c r="AA54" s="780"/>
      <c r="AB54" s="780"/>
      <c r="AC54" s="780"/>
    </row>
    <row r="55" spans="1:68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6" t="s">
        <v>69</v>
      </c>
      <c r="X55" s="779">
        <f>IFERROR(SUM(X48:X53),"0")</f>
        <v>192</v>
      </c>
      <c r="Y55" s="779">
        <f>IFERROR(SUM(Y48:Y53),"0")</f>
        <v>192</v>
      </c>
      <c r="Z55" s="36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0"/>
      <c r="AB56" s="770"/>
      <c r="AC56" s="770"/>
    </row>
    <row r="57" spans="1:68" ht="27" hidden="1" customHeight="1" x14ac:dyDescent="0.25">
      <c r="A57" s="53" t="s">
        <v>135</v>
      </c>
      <c r="B57" s="53" t="s">
        <v>136</v>
      </c>
      <c r="C57" s="30">
        <v>4301051842</v>
      </c>
      <c r="D57" s="789">
        <v>4680115885233</v>
      </c>
      <c r="E57" s="790"/>
      <c r="F57" s="776">
        <v>0.2</v>
      </c>
      <c r="G57" s="31">
        <v>6</v>
      </c>
      <c r="H57" s="776">
        <v>1.2</v>
      </c>
      <c r="I57" s="776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12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hidden="1" customHeight="1" x14ac:dyDescent="0.25">
      <c r="A58" s="53" t="s">
        <v>138</v>
      </c>
      <c r="B58" s="53" t="s">
        <v>139</v>
      </c>
      <c r="C58" s="30">
        <v>4301051820</v>
      </c>
      <c r="D58" s="789">
        <v>4680115884915</v>
      </c>
      <c r="E58" s="790"/>
      <c r="F58" s="776">
        <v>0.3</v>
      </c>
      <c r="G58" s="31">
        <v>6</v>
      </c>
      <c r="H58" s="776">
        <v>1.8</v>
      </c>
      <c r="I58" s="776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121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3"/>
      <c r="V58" s="33"/>
      <c r="W58" s="34" t="s">
        <v>69</v>
      </c>
      <c r="X58" s="777">
        <v>0</v>
      </c>
      <c r="Y58" s="778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6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6" t="s">
        <v>69</v>
      </c>
      <c r="X60" s="779">
        <f>IFERROR(SUM(X57:X58),"0")</f>
        <v>0</v>
      </c>
      <c r="Y60" s="779">
        <f>IFERROR(SUM(Y57:Y58),"0")</f>
        <v>0</v>
      </c>
      <c r="Z60" s="36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1"/>
      <c r="AB61" s="771"/>
      <c r="AC61" s="771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0"/>
      <c r="AB62" s="770"/>
      <c r="AC62" s="770"/>
    </row>
    <row r="63" spans="1:68" ht="27" hidden="1" customHeight="1" x14ac:dyDescent="0.25">
      <c r="A63" s="53" t="s">
        <v>142</v>
      </c>
      <c r="B63" s="53" t="s">
        <v>143</v>
      </c>
      <c r="C63" s="30">
        <v>4301012030</v>
      </c>
      <c r="D63" s="789">
        <v>4680115885882</v>
      </c>
      <c r="E63" s="790"/>
      <c r="F63" s="776">
        <v>1.4</v>
      </c>
      <c r="G63" s="31">
        <v>8</v>
      </c>
      <c r="H63" s="776">
        <v>11.2</v>
      </c>
      <c r="I63" s="776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8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3"/>
      <c r="V63" s="33"/>
      <c r="W63" s="34" t="s">
        <v>69</v>
      </c>
      <c r="X63" s="777">
        <v>0</v>
      </c>
      <c r="Y63" s="778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hidden="1" customHeight="1" x14ac:dyDescent="0.25">
      <c r="A64" s="53" t="s">
        <v>145</v>
      </c>
      <c r="B64" s="53" t="s">
        <v>146</v>
      </c>
      <c r="C64" s="30">
        <v>4301011816</v>
      </c>
      <c r="D64" s="789">
        <v>4680115881426</v>
      </c>
      <c r="E64" s="790"/>
      <c r="F64" s="776">
        <v>1.35</v>
      </c>
      <c r="G64" s="31">
        <v>8</v>
      </c>
      <c r="H64" s="776">
        <v>10.8</v>
      </c>
      <c r="I64" s="776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114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3"/>
      <c r="V64" s="33"/>
      <c r="W64" s="34" t="s">
        <v>69</v>
      </c>
      <c r="X64" s="777">
        <v>0</v>
      </c>
      <c r="Y64" s="778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145</v>
      </c>
      <c r="B65" s="53" t="s">
        <v>150</v>
      </c>
      <c r="C65" s="30">
        <v>4301011948</v>
      </c>
      <c r="D65" s="789">
        <v>4680115881426</v>
      </c>
      <c r="E65" s="790"/>
      <c r="F65" s="776">
        <v>1.35</v>
      </c>
      <c r="G65" s="31">
        <v>8</v>
      </c>
      <c r="H65" s="776">
        <v>10.8</v>
      </c>
      <c r="I65" s="776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118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153</v>
      </c>
      <c r="B66" s="53" t="s">
        <v>154</v>
      </c>
      <c r="C66" s="30">
        <v>4301011386</v>
      </c>
      <c r="D66" s="789">
        <v>4680115880283</v>
      </c>
      <c r="E66" s="790"/>
      <c r="F66" s="776">
        <v>0.6</v>
      </c>
      <c r="G66" s="31">
        <v>8</v>
      </c>
      <c r="H66" s="776">
        <v>4.8</v>
      </c>
      <c r="I66" s="776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94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156</v>
      </c>
      <c r="B67" s="53" t="s">
        <v>157</v>
      </c>
      <c r="C67" s="30">
        <v>4301011432</v>
      </c>
      <c r="D67" s="789">
        <v>4680115882720</v>
      </c>
      <c r="E67" s="790"/>
      <c r="F67" s="776">
        <v>0.45</v>
      </c>
      <c r="G67" s="31">
        <v>10</v>
      </c>
      <c r="H67" s="776">
        <v>4.5</v>
      </c>
      <c r="I67" s="776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114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hidden="1" customHeight="1" x14ac:dyDescent="0.25">
      <c r="A68" s="53" t="s">
        <v>159</v>
      </c>
      <c r="B68" s="53" t="s">
        <v>160</v>
      </c>
      <c r="C68" s="30">
        <v>4301011806</v>
      </c>
      <c r="D68" s="789">
        <v>4680115881525</v>
      </c>
      <c r="E68" s="790"/>
      <c r="F68" s="776">
        <v>0.4</v>
      </c>
      <c r="G68" s="31">
        <v>10</v>
      </c>
      <c r="H68" s="776">
        <v>4</v>
      </c>
      <c r="I68" s="776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93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hidden="1" customHeight="1" x14ac:dyDescent="0.25">
      <c r="A69" s="53" t="s">
        <v>162</v>
      </c>
      <c r="B69" s="53" t="s">
        <v>163</v>
      </c>
      <c r="C69" s="30">
        <v>4301011589</v>
      </c>
      <c r="D69" s="789">
        <v>4680115885899</v>
      </c>
      <c r="E69" s="790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9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hidden="1" customHeight="1" x14ac:dyDescent="0.25">
      <c r="A70" s="53" t="s">
        <v>166</v>
      </c>
      <c r="B70" s="53" t="s">
        <v>167</v>
      </c>
      <c r="C70" s="30">
        <v>4301011192</v>
      </c>
      <c r="D70" s="789">
        <v>4607091382952</v>
      </c>
      <c r="E70" s="790"/>
      <c r="F70" s="776">
        <v>0.5</v>
      </c>
      <c r="G70" s="31">
        <v>6</v>
      </c>
      <c r="H70" s="776">
        <v>3</v>
      </c>
      <c r="I70" s="776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118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3"/>
      <c r="V70" s="33"/>
      <c r="W70" s="34" t="s">
        <v>69</v>
      </c>
      <c r="X70" s="777">
        <v>0</v>
      </c>
      <c r="Y70" s="77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customHeight="1" x14ac:dyDescent="0.25">
      <c r="A71" s="53" t="s">
        <v>169</v>
      </c>
      <c r="B71" s="53" t="s">
        <v>170</v>
      </c>
      <c r="C71" s="30">
        <v>4301011802</v>
      </c>
      <c r="D71" s="789">
        <v>4680115881419</v>
      </c>
      <c r="E71" s="790"/>
      <c r="F71" s="776">
        <v>0.45</v>
      </c>
      <c r="G71" s="31">
        <v>10</v>
      </c>
      <c r="H71" s="776">
        <v>4.5</v>
      </c>
      <c r="I71" s="776">
        <v>4.71</v>
      </c>
      <c r="J71" s="31">
        <v>132</v>
      </c>
      <c r="K71" s="31" t="s">
        <v>128</v>
      </c>
      <c r="L71" s="31" t="s">
        <v>129</v>
      </c>
      <c r="M71" s="32" t="s">
        <v>68</v>
      </c>
      <c r="N71" s="32"/>
      <c r="O71" s="31">
        <v>50</v>
      </c>
      <c r="P71" s="120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3"/>
      <c r="V71" s="33"/>
      <c r="W71" s="34" t="s">
        <v>69</v>
      </c>
      <c r="X71" s="777">
        <v>540</v>
      </c>
      <c r="Y71" s="778">
        <f t="shared" si="11"/>
        <v>540</v>
      </c>
      <c r="Z71" s="35">
        <f>IFERROR(IF(Y71=0,"",ROUNDUP(Y71/H71,0)*0.00902),"")</f>
        <v>1.0824</v>
      </c>
      <c r="AA71" s="55"/>
      <c r="AB71" s="56"/>
      <c r="AC71" s="123" t="s">
        <v>171</v>
      </c>
      <c r="AG71" s="63"/>
      <c r="AJ71" s="66" t="s">
        <v>130</v>
      </c>
      <c r="AK71" s="66">
        <v>54</v>
      </c>
      <c r="BB71" s="124" t="s">
        <v>1</v>
      </c>
      <c r="BM71" s="63">
        <f t="shared" si="12"/>
        <v>565.20000000000005</v>
      </c>
      <c r="BN71" s="63">
        <f t="shared" si="13"/>
        <v>565.20000000000005</v>
      </c>
      <c r="BO71" s="63">
        <f t="shared" si="14"/>
        <v>0.90909090909090917</v>
      </c>
      <c r="BP71" s="63">
        <f t="shared" si="15"/>
        <v>0.90909090909090917</v>
      </c>
    </row>
    <row r="72" spans="1:68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6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120</v>
      </c>
      <c r="Y72" s="779">
        <f>IFERROR(Y63/H63,"0")+IFERROR(Y64/H64,"0")+IFERROR(Y65/H65,"0")+IFERROR(Y66/H66,"0")+IFERROR(Y67/H67,"0")+IFERROR(Y68/H68,"0")+IFERROR(Y69/H69,"0")+IFERROR(Y70/H70,"0")+IFERROR(Y71/H71,"0")</f>
        <v>120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1.0824</v>
      </c>
      <c r="AA72" s="780"/>
      <c r="AB72" s="780"/>
      <c r="AC72" s="780"/>
    </row>
    <row r="73" spans="1:68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6" t="s">
        <v>69</v>
      </c>
      <c r="X73" s="779">
        <f>IFERROR(SUM(X63:X71),"0")</f>
        <v>540</v>
      </c>
      <c r="Y73" s="779">
        <f>IFERROR(SUM(Y63:Y71),"0")</f>
        <v>540</v>
      </c>
      <c r="Z73" s="36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0"/>
      <c r="AB74" s="770"/>
      <c r="AC74" s="770"/>
    </row>
    <row r="75" spans="1:68" ht="27" hidden="1" customHeight="1" x14ac:dyDescent="0.25">
      <c r="A75" s="53" t="s">
        <v>173</v>
      </c>
      <c r="B75" s="53" t="s">
        <v>174</v>
      </c>
      <c r="C75" s="30">
        <v>4301020298</v>
      </c>
      <c r="D75" s="789">
        <v>4680115881440</v>
      </c>
      <c r="E75" s="790"/>
      <c r="F75" s="776">
        <v>1.35</v>
      </c>
      <c r="G75" s="31">
        <v>8</v>
      </c>
      <c r="H75" s="776">
        <v>10.8</v>
      </c>
      <c r="I75" s="776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12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3"/>
      <c r="V75" s="33"/>
      <c r="W75" s="34" t="s">
        <v>69</v>
      </c>
      <c r="X75" s="777">
        <v>0</v>
      </c>
      <c r="Y75" s="778">
        <f>IFERROR(IF(X75="",0,CEILING((X75/$H75),1)*$H75),"")</f>
        <v>0</v>
      </c>
      <c r="Z75" s="35" t="str">
        <f>IFERROR(IF(Y75=0,"",ROUNDUP(Y75/H75,0)*0.02175),"")</f>
        <v/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176</v>
      </c>
      <c r="B76" s="53" t="s">
        <v>177</v>
      </c>
      <c r="C76" s="30">
        <v>4301020228</v>
      </c>
      <c r="D76" s="789">
        <v>4680115882751</v>
      </c>
      <c r="E76" s="790"/>
      <c r="F76" s="776">
        <v>0.45</v>
      </c>
      <c r="G76" s="31">
        <v>10</v>
      </c>
      <c r="H76" s="776">
        <v>4.5</v>
      </c>
      <c r="I76" s="776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9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hidden="1" customHeight="1" x14ac:dyDescent="0.25">
      <c r="A77" s="53" t="s">
        <v>179</v>
      </c>
      <c r="B77" s="53" t="s">
        <v>180</v>
      </c>
      <c r="C77" s="30">
        <v>4301020358</v>
      </c>
      <c r="D77" s="789">
        <v>4680115885950</v>
      </c>
      <c r="E77" s="790"/>
      <c r="F77" s="776">
        <v>0.37</v>
      </c>
      <c r="G77" s="31">
        <v>6</v>
      </c>
      <c r="H77" s="776">
        <v>2.2200000000000002</v>
      </c>
      <c r="I77" s="776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2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hidden="1" customHeight="1" x14ac:dyDescent="0.25">
      <c r="A78" s="53" t="s">
        <v>181</v>
      </c>
      <c r="B78" s="53" t="s">
        <v>182</v>
      </c>
      <c r="C78" s="30">
        <v>4301020296</v>
      </c>
      <c r="D78" s="789">
        <v>4680115881433</v>
      </c>
      <c r="E78" s="790"/>
      <c r="F78" s="776">
        <v>0.45</v>
      </c>
      <c r="G78" s="31">
        <v>6</v>
      </c>
      <c r="H78" s="776">
        <v>2.7</v>
      </c>
      <c r="I78" s="776">
        <v>2.88</v>
      </c>
      <c r="J78" s="31">
        <v>182</v>
      </c>
      <c r="K78" s="31" t="s">
        <v>76</v>
      </c>
      <c r="L78" s="31" t="s">
        <v>129</v>
      </c>
      <c r="M78" s="32" t="s">
        <v>121</v>
      </c>
      <c r="N78" s="32"/>
      <c r="O78" s="31">
        <v>50</v>
      </c>
      <c r="P78" s="9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3"/>
      <c r="V78" s="33"/>
      <c r="W78" s="34" t="s">
        <v>69</v>
      </c>
      <c r="X78" s="777">
        <v>0</v>
      </c>
      <c r="Y78" s="778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130</v>
      </c>
      <c r="AK78" s="66">
        <v>37.799999999999997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6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6" t="s">
        <v>69</v>
      </c>
      <c r="X80" s="779">
        <f>IFERROR(SUM(X75:X78),"0")</f>
        <v>0</v>
      </c>
      <c r="Y80" s="779">
        <f>IFERROR(SUM(Y75:Y78),"0")</f>
        <v>0</v>
      </c>
      <c r="Z80" s="36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0"/>
      <c r="AB81" s="770"/>
      <c r="AC81" s="770"/>
    </row>
    <row r="82" spans="1:68" ht="16.5" hidden="1" customHeight="1" x14ac:dyDescent="0.25">
      <c r="A82" s="53" t="s">
        <v>183</v>
      </c>
      <c r="B82" s="53" t="s">
        <v>184</v>
      </c>
      <c r="C82" s="30">
        <v>4301031242</v>
      </c>
      <c r="D82" s="789">
        <v>4680115885066</v>
      </c>
      <c r="E82" s="790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3"/>
      <c r="V82" s="33"/>
      <c r="W82" s="34" t="s">
        <v>69</v>
      </c>
      <c r="X82" s="777">
        <v>0</v>
      </c>
      <c r="Y82" s="778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hidden="1" customHeight="1" x14ac:dyDescent="0.25">
      <c r="A83" s="53" t="s">
        <v>186</v>
      </c>
      <c r="B83" s="53" t="s">
        <v>187</v>
      </c>
      <c r="C83" s="30">
        <v>4301031240</v>
      </c>
      <c r="D83" s="789">
        <v>4680115885042</v>
      </c>
      <c r="E83" s="790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11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hidden="1" customHeight="1" x14ac:dyDescent="0.25">
      <c r="A84" s="53" t="s">
        <v>189</v>
      </c>
      <c r="B84" s="53" t="s">
        <v>190</v>
      </c>
      <c r="C84" s="30">
        <v>4301031315</v>
      </c>
      <c r="D84" s="789">
        <v>4680115885080</v>
      </c>
      <c r="E84" s="790"/>
      <c r="F84" s="776">
        <v>0.7</v>
      </c>
      <c r="G84" s="31">
        <v>6</v>
      </c>
      <c r="H84" s="776">
        <v>4.2</v>
      </c>
      <c r="I84" s="776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10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192</v>
      </c>
      <c r="B85" s="53" t="s">
        <v>193</v>
      </c>
      <c r="C85" s="30">
        <v>4301031243</v>
      </c>
      <c r="D85" s="789">
        <v>4680115885073</v>
      </c>
      <c r="E85" s="790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1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194</v>
      </c>
      <c r="B86" s="53" t="s">
        <v>195</v>
      </c>
      <c r="C86" s="30">
        <v>4301031241</v>
      </c>
      <c r="D86" s="789">
        <v>4680115885059</v>
      </c>
      <c r="E86" s="790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196</v>
      </c>
      <c r="B87" s="53" t="s">
        <v>197</v>
      </c>
      <c r="C87" s="30">
        <v>4301031316</v>
      </c>
      <c r="D87" s="789">
        <v>4680115885097</v>
      </c>
      <c r="E87" s="790"/>
      <c r="F87" s="776">
        <v>0.3</v>
      </c>
      <c r="G87" s="31">
        <v>6</v>
      </c>
      <c r="H87" s="776">
        <v>1.8</v>
      </c>
      <c r="I87" s="776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10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3"/>
      <c r="V87" s="33"/>
      <c r="W87" s="34" t="s">
        <v>69</v>
      </c>
      <c r="X87" s="777">
        <v>0</v>
      </c>
      <c r="Y87" s="778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6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6" t="s">
        <v>69</v>
      </c>
      <c r="X89" s="779">
        <f>IFERROR(SUM(X82:X87),"0")</f>
        <v>0</v>
      </c>
      <c r="Y89" s="779">
        <f>IFERROR(SUM(Y82:Y87),"0")</f>
        <v>0</v>
      </c>
      <c r="Z89" s="36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0"/>
      <c r="AB90" s="770"/>
      <c r="AC90" s="770"/>
    </row>
    <row r="91" spans="1:68" ht="27" hidden="1" customHeight="1" x14ac:dyDescent="0.25">
      <c r="A91" s="53" t="s">
        <v>198</v>
      </c>
      <c r="B91" s="53" t="s">
        <v>199</v>
      </c>
      <c r="C91" s="30">
        <v>4301051823</v>
      </c>
      <c r="D91" s="789">
        <v>4680115881891</v>
      </c>
      <c r="E91" s="790"/>
      <c r="F91" s="776">
        <v>1.4</v>
      </c>
      <c r="G91" s="31">
        <v>6</v>
      </c>
      <c r="H91" s="776">
        <v>8.4</v>
      </c>
      <c r="I91" s="776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12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3"/>
      <c r="V91" s="33"/>
      <c r="W91" s="34" t="s">
        <v>69</v>
      </c>
      <c r="X91" s="777">
        <v>0</v>
      </c>
      <c r="Y91" s="778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hidden="1" customHeight="1" x14ac:dyDescent="0.25">
      <c r="A92" s="53" t="s">
        <v>201</v>
      </c>
      <c r="B92" s="53" t="s">
        <v>202</v>
      </c>
      <c r="C92" s="30">
        <v>4301051846</v>
      </c>
      <c r="D92" s="789">
        <v>4680115885769</v>
      </c>
      <c r="E92" s="790"/>
      <c r="F92" s="776">
        <v>1.4</v>
      </c>
      <c r="G92" s="31">
        <v>6</v>
      </c>
      <c r="H92" s="776">
        <v>8.4</v>
      </c>
      <c r="I92" s="776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84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204</v>
      </c>
      <c r="B93" s="53" t="s">
        <v>205</v>
      </c>
      <c r="C93" s="30">
        <v>4301051822</v>
      </c>
      <c r="D93" s="789">
        <v>4680115884410</v>
      </c>
      <c r="E93" s="790"/>
      <c r="F93" s="776">
        <v>1.4</v>
      </c>
      <c r="G93" s="31">
        <v>6</v>
      </c>
      <c r="H93" s="776">
        <v>8.4</v>
      </c>
      <c r="I93" s="776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10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hidden="1" customHeight="1" x14ac:dyDescent="0.25">
      <c r="A94" s="53" t="s">
        <v>207</v>
      </c>
      <c r="B94" s="53" t="s">
        <v>208</v>
      </c>
      <c r="C94" s="30">
        <v>4301051837</v>
      </c>
      <c r="D94" s="789">
        <v>4680115884311</v>
      </c>
      <c r="E94" s="790"/>
      <c r="F94" s="776">
        <v>0.3</v>
      </c>
      <c r="G94" s="31">
        <v>6</v>
      </c>
      <c r="H94" s="776">
        <v>1.8</v>
      </c>
      <c r="I94" s="776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209</v>
      </c>
      <c r="B95" s="53" t="s">
        <v>210</v>
      </c>
      <c r="C95" s="30">
        <v>4301051844</v>
      </c>
      <c r="D95" s="789">
        <v>4680115885929</v>
      </c>
      <c r="E95" s="790"/>
      <c r="F95" s="776">
        <v>0.42</v>
      </c>
      <c r="G95" s="31">
        <v>6</v>
      </c>
      <c r="H95" s="776">
        <v>2.52</v>
      </c>
      <c r="I95" s="776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211</v>
      </c>
      <c r="B96" s="53" t="s">
        <v>212</v>
      </c>
      <c r="C96" s="30">
        <v>4301051827</v>
      </c>
      <c r="D96" s="789">
        <v>4680115884403</v>
      </c>
      <c r="E96" s="790"/>
      <c r="F96" s="776">
        <v>0.3</v>
      </c>
      <c r="G96" s="31">
        <v>6</v>
      </c>
      <c r="H96" s="776">
        <v>1.8</v>
      </c>
      <c r="I96" s="776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10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3"/>
      <c r="V96" s="33"/>
      <c r="W96" s="34" t="s">
        <v>69</v>
      </c>
      <c r="X96" s="777">
        <v>0</v>
      </c>
      <c r="Y96" s="778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6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6" t="s">
        <v>69</v>
      </c>
      <c r="X98" s="779">
        <f>IFERROR(SUM(X91:X96),"0")</f>
        <v>0</v>
      </c>
      <c r="Y98" s="779">
        <f>IFERROR(SUM(Y91:Y96),"0")</f>
        <v>0</v>
      </c>
      <c r="Z98" s="36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0"/>
      <c r="AB99" s="770"/>
      <c r="AC99" s="770"/>
    </row>
    <row r="100" spans="1:68" ht="37.5" hidden="1" customHeight="1" x14ac:dyDescent="0.25">
      <c r="A100" s="53" t="s">
        <v>214</v>
      </c>
      <c r="B100" s="53" t="s">
        <v>215</v>
      </c>
      <c r="C100" s="30">
        <v>4301060366</v>
      </c>
      <c r="D100" s="789">
        <v>4680115881532</v>
      </c>
      <c r="E100" s="790"/>
      <c r="F100" s="776">
        <v>1.3</v>
      </c>
      <c r="G100" s="31">
        <v>6</v>
      </c>
      <c r="H100" s="776">
        <v>7.8</v>
      </c>
      <c r="I100" s="776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hidden="1" customHeight="1" x14ac:dyDescent="0.25">
      <c r="A101" s="53" t="s">
        <v>214</v>
      </c>
      <c r="B101" s="53" t="s">
        <v>217</v>
      </c>
      <c r="C101" s="30">
        <v>4301060371</v>
      </c>
      <c r="D101" s="789">
        <v>4680115881532</v>
      </c>
      <c r="E101" s="790"/>
      <c r="F101" s="776">
        <v>1.4</v>
      </c>
      <c r="G101" s="31">
        <v>6</v>
      </c>
      <c r="H101" s="776">
        <v>8.4</v>
      </c>
      <c r="I101" s="776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113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hidden="1" customHeight="1" x14ac:dyDescent="0.25">
      <c r="A102" s="53" t="s">
        <v>218</v>
      </c>
      <c r="B102" s="53" t="s">
        <v>219</v>
      </c>
      <c r="C102" s="30">
        <v>4301060351</v>
      </c>
      <c r="D102" s="789">
        <v>4680115881464</v>
      </c>
      <c r="E102" s="790"/>
      <c r="F102" s="776">
        <v>0.4</v>
      </c>
      <c r="G102" s="31">
        <v>6</v>
      </c>
      <c r="H102" s="776">
        <v>2.4</v>
      </c>
      <c r="I102" s="776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11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3"/>
      <c r="V102" s="33"/>
      <c r="W102" s="34" t="s">
        <v>69</v>
      </c>
      <c r="X102" s="777">
        <v>0</v>
      </c>
      <c r="Y102" s="778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6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6" t="s">
        <v>69</v>
      </c>
      <c r="X104" s="779">
        <f>IFERROR(SUM(X100:X102),"0")</f>
        <v>0</v>
      </c>
      <c r="Y104" s="779">
        <f>IFERROR(SUM(Y100:Y102),"0")</f>
        <v>0</v>
      </c>
      <c r="Z104" s="36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1"/>
      <c r="AB105" s="771"/>
      <c r="AC105" s="771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0"/>
      <c r="AB106" s="770"/>
      <c r="AC106" s="770"/>
    </row>
    <row r="107" spans="1:68" ht="27" hidden="1" customHeight="1" x14ac:dyDescent="0.25">
      <c r="A107" s="53" t="s">
        <v>222</v>
      </c>
      <c r="B107" s="53" t="s">
        <v>223</v>
      </c>
      <c r="C107" s="30">
        <v>4301011468</v>
      </c>
      <c r="D107" s="789">
        <v>4680115881327</v>
      </c>
      <c r="E107" s="790"/>
      <c r="F107" s="776">
        <v>1.35</v>
      </c>
      <c r="G107" s="31">
        <v>8</v>
      </c>
      <c r="H107" s="776">
        <v>10.8</v>
      </c>
      <c r="I107" s="776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225</v>
      </c>
      <c r="B108" s="53" t="s">
        <v>226</v>
      </c>
      <c r="C108" s="30">
        <v>4301011476</v>
      </c>
      <c r="D108" s="789">
        <v>4680115881518</v>
      </c>
      <c r="E108" s="790"/>
      <c r="F108" s="776">
        <v>0.4</v>
      </c>
      <c r="G108" s="31">
        <v>10</v>
      </c>
      <c r="H108" s="776">
        <v>4</v>
      </c>
      <c r="I108" s="776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105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hidden="1" customHeight="1" x14ac:dyDescent="0.25">
      <c r="A109" s="53" t="s">
        <v>228</v>
      </c>
      <c r="B109" s="53" t="s">
        <v>229</v>
      </c>
      <c r="C109" s="30">
        <v>4301011443</v>
      </c>
      <c r="D109" s="789">
        <v>4680115881303</v>
      </c>
      <c r="E109" s="790"/>
      <c r="F109" s="776">
        <v>0.45</v>
      </c>
      <c r="G109" s="31">
        <v>10</v>
      </c>
      <c r="H109" s="776">
        <v>4.5</v>
      </c>
      <c r="I109" s="776">
        <v>4.71</v>
      </c>
      <c r="J109" s="31">
        <v>132</v>
      </c>
      <c r="K109" s="31" t="s">
        <v>128</v>
      </c>
      <c r="L109" s="31" t="s">
        <v>129</v>
      </c>
      <c r="M109" s="32" t="s">
        <v>164</v>
      </c>
      <c r="N109" s="32"/>
      <c r="O109" s="31">
        <v>50</v>
      </c>
      <c r="P109" s="10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3"/>
      <c r="V109" s="33"/>
      <c r="W109" s="34" t="s">
        <v>69</v>
      </c>
      <c r="X109" s="777">
        <v>0</v>
      </c>
      <c r="Y109" s="778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130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6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6" t="s">
        <v>69</v>
      </c>
      <c r="X111" s="779">
        <f>IFERROR(SUM(X107:X109),"0")</f>
        <v>0</v>
      </c>
      <c r="Y111" s="779">
        <f>IFERROR(SUM(Y107:Y109),"0")</f>
        <v>0</v>
      </c>
      <c r="Z111" s="36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0"/>
      <c r="AB112" s="770"/>
      <c r="AC112" s="770"/>
    </row>
    <row r="113" spans="1:68" ht="27" hidden="1" customHeight="1" x14ac:dyDescent="0.25">
      <c r="A113" s="53" t="s">
        <v>230</v>
      </c>
      <c r="B113" s="53" t="s">
        <v>231</v>
      </c>
      <c r="C113" s="30">
        <v>4301051437</v>
      </c>
      <c r="D113" s="789">
        <v>4607091386967</v>
      </c>
      <c r="E113" s="790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8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3"/>
      <c r="V113" s="33"/>
      <c r="W113" s="34" t="s">
        <v>69</v>
      </c>
      <c r="X113" s="777">
        <v>0</v>
      </c>
      <c r="Y113" s="778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customHeight="1" x14ac:dyDescent="0.25">
      <c r="A114" s="53" t="s">
        <v>230</v>
      </c>
      <c r="B114" s="53" t="s">
        <v>233</v>
      </c>
      <c r="C114" s="30">
        <v>4301051546</v>
      </c>
      <c r="D114" s="789">
        <v>4607091386967</v>
      </c>
      <c r="E114" s="790"/>
      <c r="F114" s="776">
        <v>1.4</v>
      </c>
      <c r="G114" s="31">
        <v>6</v>
      </c>
      <c r="H114" s="776">
        <v>8.4</v>
      </c>
      <c r="I114" s="776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116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3"/>
      <c r="V114" s="33"/>
      <c r="W114" s="34" t="s">
        <v>69</v>
      </c>
      <c r="X114" s="777">
        <v>200</v>
      </c>
      <c r="Y114" s="778">
        <f t="shared" si="26"/>
        <v>201.60000000000002</v>
      </c>
      <c r="Z114" s="35">
        <f>IFERROR(IF(Y114=0,"",ROUNDUP(Y114/H114,0)*0.02175),"")</f>
        <v>0.52200000000000002</v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213.42857142857144</v>
      </c>
      <c r="BN114" s="63">
        <f t="shared" si="28"/>
        <v>215.13600000000002</v>
      </c>
      <c r="BO114" s="63">
        <f t="shared" si="29"/>
        <v>0.42517006802721086</v>
      </c>
      <c r="BP114" s="63">
        <f t="shared" si="30"/>
        <v>0.42857142857142855</v>
      </c>
    </row>
    <row r="115" spans="1:68" ht="27" hidden="1" customHeight="1" x14ac:dyDescent="0.25">
      <c r="A115" s="53" t="s">
        <v>234</v>
      </c>
      <c r="B115" s="53" t="s">
        <v>235</v>
      </c>
      <c r="C115" s="30">
        <v>4301051436</v>
      </c>
      <c r="D115" s="789">
        <v>4607091385731</v>
      </c>
      <c r="E115" s="790"/>
      <c r="F115" s="776">
        <v>0.45</v>
      </c>
      <c r="G115" s="31">
        <v>6</v>
      </c>
      <c r="H115" s="776">
        <v>2.7</v>
      </c>
      <c r="I115" s="776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98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4301051438</v>
      </c>
      <c r="D116" s="789">
        <v>4680115880894</v>
      </c>
      <c r="E116" s="790"/>
      <c r="F116" s="776">
        <v>0.33</v>
      </c>
      <c r="G116" s="31">
        <v>6</v>
      </c>
      <c r="H116" s="776">
        <v>1.98</v>
      </c>
      <c r="I116" s="776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239</v>
      </c>
      <c r="B117" s="53" t="s">
        <v>240</v>
      </c>
      <c r="C117" s="30">
        <v>4301051439</v>
      </c>
      <c r="D117" s="789">
        <v>4680115880214</v>
      </c>
      <c r="E117" s="790"/>
      <c r="F117" s="776">
        <v>0.45</v>
      </c>
      <c r="G117" s="31">
        <v>6</v>
      </c>
      <c r="H117" s="776">
        <v>2.7</v>
      </c>
      <c r="I117" s="776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9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239</v>
      </c>
      <c r="B118" s="53" t="s">
        <v>242</v>
      </c>
      <c r="C118" s="30">
        <v>4301051687</v>
      </c>
      <c r="D118" s="789">
        <v>4680115880214</v>
      </c>
      <c r="E118" s="790"/>
      <c r="F118" s="776">
        <v>0.45</v>
      </c>
      <c r="G118" s="31">
        <v>4</v>
      </c>
      <c r="H118" s="776">
        <v>1.8</v>
      </c>
      <c r="I118" s="776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945" t="s">
        <v>243</v>
      </c>
      <c r="Q118" s="793"/>
      <c r="R118" s="793"/>
      <c r="S118" s="793"/>
      <c r="T118" s="794"/>
      <c r="U118" s="33"/>
      <c r="V118" s="33"/>
      <c r="W118" s="34" t="s">
        <v>69</v>
      </c>
      <c r="X118" s="777">
        <v>0</v>
      </c>
      <c r="Y118" s="778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6" t="s">
        <v>72</v>
      </c>
      <c r="X119" s="779">
        <f>IFERROR(X113/H113,"0")+IFERROR(X114/H114,"0")+IFERROR(X115/H115,"0")+IFERROR(X116/H116,"0")+IFERROR(X117/H117,"0")+IFERROR(X118/H118,"0")</f>
        <v>23.80952380952381</v>
      </c>
      <c r="Y119" s="779">
        <f>IFERROR(Y113/H113,"0")+IFERROR(Y114/H114,"0")+IFERROR(Y115/H115,"0")+IFERROR(Y116/H116,"0")+IFERROR(Y117/H117,"0")+IFERROR(Y118/H118,"0")</f>
        <v>24</v>
      </c>
      <c r="Z119" s="779">
        <f>IFERROR(IF(Z113="",0,Z113),"0")+IFERROR(IF(Z114="",0,Z114),"0")+IFERROR(IF(Z115="",0,Z115),"0")+IFERROR(IF(Z116="",0,Z116),"0")+IFERROR(IF(Z117="",0,Z117),"0")+IFERROR(IF(Z118="",0,Z118),"0")</f>
        <v>0.52200000000000002</v>
      </c>
      <c r="AA119" s="780"/>
      <c r="AB119" s="780"/>
      <c r="AC119" s="780"/>
    </row>
    <row r="120" spans="1:68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6" t="s">
        <v>69</v>
      </c>
      <c r="X120" s="779">
        <f>IFERROR(SUM(X113:X118),"0")</f>
        <v>200</v>
      </c>
      <c r="Y120" s="779">
        <f>IFERROR(SUM(Y113:Y118),"0")</f>
        <v>201.60000000000002</v>
      </c>
      <c r="Z120" s="36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1"/>
      <c r="AB121" s="771"/>
      <c r="AC121" s="771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0"/>
      <c r="AB122" s="770"/>
      <c r="AC122" s="770"/>
    </row>
    <row r="123" spans="1:68" ht="27" customHeight="1" x14ac:dyDescent="0.25">
      <c r="A123" s="53" t="s">
        <v>246</v>
      </c>
      <c r="B123" s="53" t="s">
        <v>247</v>
      </c>
      <c r="C123" s="30">
        <v>4301011514</v>
      </c>
      <c r="D123" s="789">
        <v>4680115882133</v>
      </c>
      <c r="E123" s="790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3"/>
      <c r="V123" s="33"/>
      <c r="W123" s="34" t="s">
        <v>69</v>
      </c>
      <c r="X123" s="777">
        <v>400</v>
      </c>
      <c r="Y123" s="778">
        <f>IFERROR(IF(X123="",0,CEILING((X123/$H123),1)*$H123),"")</f>
        <v>410.40000000000003</v>
      </c>
      <c r="Z123" s="35">
        <f>IFERROR(IF(Y123=0,"",ROUNDUP(Y123/H123,0)*0.02175),"")</f>
        <v>0.8264999999999999</v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417.77777777777777</v>
      </c>
      <c r="BN123" s="63">
        <f>IFERROR(Y123*I123/H123,"0")</f>
        <v>428.64</v>
      </c>
      <c r="BO123" s="63">
        <f>IFERROR(1/J123*(X123/H123),"0")</f>
        <v>0.66137566137566139</v>
      </c>
      <c r="BP123" s="63">
        <f>IFERROR(1/J123*(Y123/H123),"0")</f>
        <v>0.67857142857142849</v>
      </c>
    </row>
    <row r="124" spans="1:68" ht="16.5" hidden="1" customHeight="1" x14ac:dyDescent="0.25">
      <c r="A124" s="53" t="s">
        <v>246</v>
      </c>
      <c r="B124" s="53" t="s">
        <v>249</v>
      </c>
      <c r="C124" s="30">
        <v>4301011703</v>
      </c>
      <c r="D124" s="789">
        <v>4680115882133</v>
      </c>
      <c r="E124" s="790"/>
      <c r="F124" s="776">
        <v>1.4</v>
      </c>
      <c r="G124" s="31">
        <v>8</v>
      </c>
      <c r="H124" s="776">
        <v>11.2</v>
      </c>
      <c r="I124" s="776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12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customHeight="1" x14ac:dyDescent="0.25">
      <c r="A125" s="53" t="s">
        <v>251</v>
      </c>
      <c r="B125" s="53" t="s">
        <v>252</v>
      </c>
      <c r="C125" s="30">
        <v>4301011417</v>
      </c>
      <c r="D125" s="789">
        <v>4680115880269</v>
      </c>
      <c r="E125" s="790"/>
      <c r="F125" s="776">
        <v>0.375</v>
      </c>
      <c r="G125" s="31">
        <v>10</v>
      </c>
      <c r="H125" s="776">
        <v>3.75</v>
      </c>
      <c r="I125" s="776">
        <v>3.96</v>
      </c>
      <c r="J125" s="31">
        <v>132</v>
      </c>
      <c r="K125" s="31" t="s">
        <v>128</v>
      </c>
      <c r="L125" s="31" t="s">
        <v>129</v>
      </c>
      <c r="M125" s="32" t="s">
        <v>77</v>
      </c>
      <c r="N125" s="32"/>
      <c r="O125" s="31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3"/>
      <c r="V125" s="33"/>
      <c r="W125" s="34" t="s">
        <v>69</v>
      </c>
      <c r="X125" s="777">
        <v>45</v>
      </c>
      <c r="Y125" s="778">
        <f>IFERROR(IF(X125="",0,CEILING((X125/$H125),1)*$H125),"")</f>
        <v>45</v>
      </c>
      <c r="Z125" s="35">
        <f>IFERROR(IF(Y125=0,"",ROUNDUP(Y125/H125,0)*0.00902),"")</f>
        <v>0.10824</v>
      </c>
      <c r="AA125" s="55"/>
      <c r="AB125" s="56"/>
      <c r="AC125" s="185" t="s">
        <v>248</v>
      </c>
      <c r="AG125" s="63"/>
      <c r="AJ125" s="66" t="s">
        <v>130</v>
      </c>
      <c r="AK125" s="66">
        <v>45</v>
      </c>
      <c r="BB125" s="186" t="s">
        <v>1</v>
      </c>
      <c r="BM125" s="63">
        <f>IFERROR(X125*I125/H125,"0")</f>
        <v>47.519999999999996</v>
      </c>
      <c r="BN125" s="63">
        <f>IFERROR(Y125*I125/H125,"0")</f>
        <v>47.519999999999996</v>
      </c>
      <c r="BO125" s="63">
        <f>IFERROR(1/J125*(X125/H125),"0")</f>
        <v>9.0909090909090912E-2</v>
      </c>
      <c r="BP125" s="63">
        <f>IFERROR(1/J125*(Y125/H125),"0")</f>
        <v>9.0909090909090912E-2</v>
      </c>
    </row>
    <row r="126" spans="1:68" ht="27" hidden="1" customHeight="1" x14ac:dyDescent="0.25">
      <c r="A126" s="53" t="s">
        <v>253</v>
      </c>
      <c r="B126" s="53" t="s">
        <v>254</v>
      </c>
      <c r="C126" s="30">
        <v>4301011415</v>
      </c>
      <c r="D126" s="789">
        <v>4680115880429</v>
      </c>
      <c r="E126" s="790"/>
      <c r="F126" s="776">
        <v>0.45</v>
      </c>
      <c r="G126" s="31">
        <v>10</v>
      </c>
      <c r="H126" s="776">
        <v>4.5</v>
      </c>
      <c r="I126" s="776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12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255</v>
      </c>
      <c r="B127" s="53" t="s">
        <v>256</v>
      </c>
      <c r="C127" s="30">
        <v>4301011462</v>
      </c>
      <c r="D127" s="789">
        <v>4680115881457</v>
      </c>
      <c r="E127" s="790"/>
      <c r="F127" s="776">
        <v>0.75</v>
      </c>
      <c r="G127" s="31">
        <v>6</v>
      </c>
      <c r="H127" s="776">
        <v>4.5</v>
      </c>
      <c r="I127" s="776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11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3"/>
      <c r="V127" s="33"/>
      <c r="W127" s="34" t="s">
        <v>69</v>
      </c>
      <c r="X127" s="777">
        <v>0</v>
      </c>
      <c r="Y127" s="778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6" t="s">
        <v>72</v>
      </c>
      <c r="X128" s="779">
        <f>IFERROR(X123/H123,"0")+IFERROR(X124/H124,"0")+IFERROR(X125/H125,"0")+IFERROR(X126/H126,"0")+IFERROR(X127/H127,"0")</f>
        <v>49.037037037037038</v>
      </c>
      <c r="Y128" s="779">
        <f>IFERROR(Y123/H123,"0")+IFERROR(Y124/H124,"0")+IFERROR(Y125/H125,"0")+IFERROR(Y126/H126,"0")+IFERROR(Y127/H127,"0")</f>
        <v>50</v>
      </c>
      <c r="Z128" s="779">
        <f>IFERROR(IF(Z123="",0,Z123),"0")+IFERROR(IF(Z124="",0,Z124),"0")+IFERROR(IF(Z125="",0,Z125),"0")+IFERROR(IF(Z126="",0,Z126),"0")+IFERROR(IF(Z127="",0,Z127),"0")</f>
        <v>0.9347399999999999</v>
      </c>
      <c r="AA128" s="780"/>
      <c r="AB128" s="780"/>
      <c r="AC128" s="780"/>
    </row>
    <row r="129" spans="1:68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6" t="s">
        <v>69</v>
      </c>
      <c r="X129" s="779">
        <f>IFERROR(SUM(X123:X127),"0")</f>
        <v>445</v>
      </c>
      <c r="Y129" s="779">
        <f>IFERROR(SUM(Y123:Y127),"0")</f>
        <v>455.40000000000003</v>
      </c>
      <c r="Z129" s="36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0"/>
      <c r="AB130" s="770"/>
      <c r="AC130" s="770"/>
    </row>
    <row r="131" spans="1:68" ht="16.5" hidden="1" customHeight="1" x14ac:dyDescent="0.25">
      <c r="A131" s="53" t="s">
        <v>257</v>
      </c>
      <c r="B131" s="53" t="s">
        <v>258</v>
      </c>
      <c r="C131" s="30">
        <v>4301020345</v>
      </c>
      <c r="D131" s="789">
        <v>4680115881488</v>
      </c>
      <c r="E131" s="790"/>
      <c r="F131" s="776">
        <v>1.35</v>
      </c>
      <c r="G131" s="31">
        <v>8</v>
      </c>
      <c r="H131" s="776">
        <v>10.8</v>
      </c>
      <c r="I131" s="776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9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260</v>
      </c>
      <c r="B132" s="53" t="s">
        <v>261</v>
      </c>
      <c r="C132" s="30">
        <v>4301020258</v>
      </c>
      <c r="D132" s="789">
        <v>4680115882775</v>
      </c>
      <c r="E132" s="790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9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260</v>
      </c>
      <c r="B133" s="53" t="s">
        <v>263</v>
      </c>
      <c r="C133" s="30">
        <v>4301020346</v>
      </c>
      <c r="D133" s="789">
        <v>4680115882775</v>
      </c>
      <c r="E133" s="790"/>
      <c r="F133" s="776">
        <v>0.3</v>
      </c>
      <c r="G133" s="31">
        <v>8</v>
      </c>
      <c r="H133" s="776">
        <v>2.4</v>
      </c>
      <c r="I133" s="776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113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265</v>
      </c>
      <c r="C134" s="30">
        <v>4301020344</v>
      </c>
      <c r="D134" s="789">
        <v>4680115880658</v>
      </c>
      <c r="E134" s="790"/>
      <c r="F134" s="776">
        <v>0.4</v>
      </c>
      <c r="G134" s="31">
        <v>6</v>
      </c>
      <c r="H134" s="776">
        <v>2.4</v>
      </c>
      <c r="I134" s="776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11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3"/>
      <c r="V134" s="33"/>
      <c r="W134" s="34" t="s">
        <v>69</v>
      </c>
      <c r="X134" s="777">
        <v>0</v>
      </c>
      <c r="Y134" s="778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6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6" t="s">
        <v>69</v>
      </c>
      <c r="X136" s="779">
        <f>IFERROR(SUM(X131:X134),"0")</f>
        <v>0</v>
      </c>
      <c r="Y136" s="779">
        <f>IFERROR(SUM(Y131:Y134),"0")</f>
        <v>0</v>
      </c>
      <c r="Z136" s="36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0"/>
      <c r="AB137" s="770"/>
      <c r="AC137" s="770"/>
    </row>
    <row r="138" spans="1:68" ht="37.5" customHeight="1" x14ac:dyDescent="0.25">
      <c r="A138" s="53" t="s">
        <v>266</v>
      </c>
      <c r="B138" s="53" t="s">
        <v>267</v>
      </c>
      <c r="C138" s="30">
        <v>4301051360</v>
      </c>
      <c r="D138" s="789">
        <v>4607091385168</v>
      </c>
      <c r="E138" s="790"/>
      <c r="F138" s="776">
        <v>1.35</v>
      </c>
      <c r="G138" s="31">
        <v>6</v>
      </c>
      <c r="H138" s="776">
        <v>8.1</v>
      </c>
      <c r="I138" s="776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9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3"/>
      <c r="V138" s="33"/>
      <c r="W138" s="34" t="s">
        <v>69</v>
      </c>
      <c r="X138" s="777">
        <v>800</v>
      </c>
      <c r="Y138" s="778">
        <f t="shared" ref="Y138:Y144" si="31">IFERROR(IF(X138="",0,CEILING((X138/$H138),1)*$H138),"")</f>
        <v>801.9</v>
      </c>
      <c r="Z138" s="35">
        <f>IFERROR(IF(Y138=0,"",ROUNDUP(Y138/H138,0)*0.02175),"")</f>
        <v>2.1532499999999999</v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855.11111111111109</v>
      </c>
      <c r="BN138" s="63">
        <f t="shared" ref="BN138:BN144" si="33">IFERROR(Y138*I138/H138,"0")</f>
        <v>857.14199999999994</v>
      </c>
      <c r="BO138" s="63">
        <f t="shared" ref="BO138:BO144" si="34">IFERROR(1/J138*(X138/H138),"0")</f>
        <v>1.7636684303350969</v>
      </c>
      <c r="BP138" s="63">
        <f t="shared" ref="BP138:BP144" si="35">IFERROR(1/J138*(Y138/H138),"0")</f>
        <v>1.7678571428571428</v>
      </c>
    </row>
    <row r="139" spans="1:68" ht="27" hidden="1" customHeight="1" x14ac:dyDescent="0.25">
      <c r="A139" s="53" t="s">
        <v>266</v>
      </c>
      <c r="B139" s="53" t="s">
        <v>269</v>
      </c>
      <c r="C139" s="30">
        <v>4301051625</v>
      </c>
      <c r="D139" s="789">
        <v>4607091385168</v>
      </c>
      <c r="E139" s="790"/>
      <c r="F139" s="776">
        <v>1.4</v>
      </c>
      <c r="G139" s="31">
        <v>6</v>
      </c>
      <c r="H139" s="776">
        <v>8.4</v>
      </c>
      <c r="I139" s="776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115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271</v>
      </c>
      <c r="B140" s="53" t="s">
        <v>272</v>
      </c>
      <c r="C140" s="30">
        <v>4301051742</v>
      </c>
      <c r="D140" s="789">
        <v>4680115884540</v>
      </c>
      <c r="E140" s="790"/>
      <c r="F140" s="776">
        <v>1.4</v>
      </c>
      <c r="G140" s="31">
        <v>6</v>
      </c>
      <c r="H140" s="776">
        <v>8.4</v>
      </c>
      <c r="I140" s="776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9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hidden="1" customHeight="1" x14ac:dyDescent="0.25">
      <c r="A141" s="53" t="s">
        <v>274</v>
      </c>
      <c r="B141" s="53" t="s">
        <v>275</v>
      </c>
      <c r="C141" s="30">
        <v>4301051362</v>
      </c>
      <c r="D141" s="789">
        <v>4607091383256</v>
      </c>
      <c r="E141" s="790"/>
      <c r="F141" s="776">
        <v>0.33</v>
      </c>
      <c r="G141" s="31">
        <v>6</v>
      </c>
      <c r="H141" s="776">
        <v>1.98</v>
      </c>
      <c r="I141" s="776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277</v>
      </c>
      <c r="B142" s="53" t="s">
        <v>278</v>
      </c>
      <c r="C142" s="30">
        <v>4301051358</v>
      </c>
      <c r="D142" s="789">
        <v>4607091385748</v>
      </c>
      <c r="E142" s="790"/>
      <c r="F142" s="776">
        <v>0.45</v>
      </c>
      <c r="G142" s="31">
        <v>6</v>
      </c>
      <c r="H142" s="776">
        <v>2.7</v>
      </c>
      <c r="I142" s="776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9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hidden="1" customHeight="1" x14ac:dyDescent="0.25">
      <c r="A143" s="53" t="s">
        <v>279</v>
      </c>
      <c r="B143" s="53" t="s">
        <v>280</v>
      </c>
      <c r="C143" s="30">
        <v>4301051740</v>
      </c>
      <c r="D143" s="789">
        <v>4680115884533</v>
      </c>
      <c r="E143" s="790"/>
      <c r="F143" s="776">
        <v>0.3</v>
      </c>
      <c r="G143" s="31">
        <v>6</v>
      </c>
      <c r="H143" s="776">
        <v>1.8</v>
      </c>
      <c r="I143" s="776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8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hidden="1" customHeight="1" x14ac:dyDescent="0.25">
      <c r="A144" s="53" t="s">
        <v>282</v>
      </c>
      <c r="B144" s="53" t="s">
        <v>283</v>
      </c>
      <c r="C144" s="30">
        <v>4301051480</v>
      </c>
      <c r="D144" s="789">
        <v>4680115882645</v>
      </c>
      <c r="E144" s="790"/>
      <c r="F144" s="776">
        <v>0.3</v>
      </c>
      <c r="G144" s="31">
        <v>6</v>
      </c>
      <c r="H144" s="776">
        <v>1.8</v>
      </c>
      <c r="I144" s="776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80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3"/>
      <c r="V144" s="33"/>
      <c r="W144" s="34" t="s">
        <v>69</v>
      </c>
      <c r="X144" s="777">
        <v>0</v>
      </c>
      <c r="Y144" s="778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6" t="s">
        <v>72</v>
      </c>
      <c r="X145" s="779">
        <f>IFERROR(X138/H138,"0")+IFERROR(X139/H139,"0")+IFERROR(X140/H140,"0")+IFERROR(X141/H141,"0")+IFERROR(X142/H142,"0")+IFERROR(X143/H143,"0")+IFERROR(X144/H144,"0")</f>
        <v>98.76543209876543</v>
      </c>
      <c r="Y145" s="779">
        <f>IFERROR(Y138/H138,"0")+IFERROR(Y139/H139,"0")+IFERROR(Y140/H140,"0")+IFERROR(Y141/H141,"0")+IFERROR(Y142/H142,"0")+IFERROR(Y143/H143,"0")+IFERROR(Y144/H144,"0")</f>
        <v>99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2.1532499999999999</v>
      </c>
      <c r="AA145" s="780"/>
      <c r="AB145" s="780"/>
      <c r="AC145" s="780"/>
    </row>
    <row r="146" spans="1:68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6" t="s">
        <v>69</v>
      </c>
      <c r="X146" s="779">
        <f>IFERROR(SUM(X138:X144),"0")</f>
        <v>800</v>
      </c>
      <c r="Y146" s="779">
        <f>IFERROR(SUM(Y138:Y144),"0")</f>
        <v>801.9</v>
      </c>
      <c r="Z146" s="36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0"/>
      <c r="AB147" s="770"/>
      <c r="AC147" s="770"/>
    </row>
    <row r="148" spans="1:68" ht="37.5" hidden="1" customHeight="1" x14ac:dyDescent="0.25">
      <c r="A148" s="53" t="s">
        <v>285</v>
      </c>
      <c r="B148" s="53" t="s">
        <v>286</v>
      </c>
      <c r="C148" s="30">
        <v>4301060356</v>
      </c>
      <c r="D148" s="789">
        <v>4680115882652</v>
      </c>
      <c r="E148" s="790"/>
      <c r="F148" s="776">
        <v>0.33</v>
      </c>
      <c r="G148" s="31">
        <v>6</v>
      </c>
      <c r="H148" s="776">
        <v>1.98</v>
      </c>
      <c r="I148" s="776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8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hidden="1" customHeight="1" x14ac:dyDescent="0.25">
      <c r="A149" s="53" t="s">
        <v>288</v>
      </c>
      <c r="B149" s="53" t="s">
        <v>289</v>
      </c>
      <c r="C149" s="30">
        <v>4301060309</v>
      </c>
      <c r="D149" s="789">
        <v>4680115880238</v>
      </c>
      <c r="E149" s="790"/>
      <c r="F149" s="776">
        <v>0.33</v>
      </c>
      <c r="G149" s="31">
        <v>6</v>
      </c>
      <c r="H149" s="776">
        <v>1.98</v>
      </c>
      <c r="I149" s="776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12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3"/>
      <c r="V149" s="33"/>
      <c r="W149" s="34" t="s">
        <v>69</v>
      </c>
      <c r="X149" s="777">
        <v>0</v>
      </c>
      <c r="Y149" s="778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6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6" t="s">
        <v>69</v>
      </c>
      <c r="X151" s="779">
        <f>IFERROR(SUM(X148:X149),"0")</f>
        <v>0</v>
      </c>
      <c r="Y151" s="779">
        <f>IFERROR(SUM(Y148:Y149),"0")</f>
        <v>0</v>
      </c>
      <c r="Z151" s="36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1"/>
      <c r="AB152" s="771"/>
      <c r="AC152" s="771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0"/>
      <c r="AB153" s="770"/>
      <c r="AC153" s="770"/>
    </row>
    <row r="154" spans="1:68" ht="27" customHeight="1" x14ac:dyDescent="0.25">
      <c r="A154" s="53" t="s">
        <v>292</v>
      </c>
      <c r="B154" s="53" t="s">
        <v>293</v>
      </c>
      <c r="C154" s="30">
        <v>4301011564</v>
      </c>
      <c r="D154" s="789">
        <v>4680115882577</v>
      </c>
      <c r="E154" s="790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11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3"/>
      <c r="V154" s="33"/>
      <c r="W154" s="34" t="s">
        <v>69</v>
      </c>
      <c r="X154" s="777">
        <v>100</v>
      </c>
      <c r="Y154" s="778">
        <f>IFERROR(IF(X154="",0,CEILING((X154/$H154),1)*$H154),"")</f>
        <v>102.4</v>
      </c>
      <c r="Z154" s="35">
        <f>IFERROR(IF(Y154=0,"",ROUNDUP(Y154/H154,0)*0.00651),"")</f>
        <v>0.20832000000000001</v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105.625</v>
      </c>
      <c r="BN154" s="63">
        <f>IFERROR(Y154*I154/H154,"0")</f>
        <v>108.16</v>
      </c>
      <c r="BO154" s="63">
        <f>IFERROR(1/J154*(X154/H154),"0")</f>
        <v>0.1717032967032967</v>
      </c>
      <c r="BP154" s="63">
        <f>IFERROR(1/J154*(Y154/H154),"0")</f>
        <v>0.17582417582417584</v>
      </c>
    </row>
    <row r="155" spans="1:68" ht="27" hidden="1" customHeight="1" x14ac:dyDescent="0.25">
      <c r="A155" s="53" t="s">
        <v>292</v>
      </c>
      <c r="B155" s="53" t="s">
        <v>295</v>
      </c>
      <c r="C155" s="30">
        <v>4301011562</v>
      </c>
      <c r="D155" s="789">
        <v>4680115882577</v>
      </c>
      <c r="E155" s="790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6" t="s">
        <v>72</v>
      </c>
      <c r="X156" s="779">
        <f>IFERROR(X154/H154,"0")+IFERROR(X155/H155,"0")</f>
        <v>31.25</v>
      </c>
      <c r="Y156" s="779">
        <f>IFERROR(Y154/H154,"0")+IFERROR(Y155/H155,"0")</f>
        <v>32</v>
      </c>
      <c r="Z156" s="779">
        <f>IFERROR(IF(Z154="",0,Z154),"0")+IFERROR(IF(Z155="",0,Z155),"0")</f>
        <v>0.20832000000000001</v>
      </c>
      <c r="AA156" s="780"/>
      <c r="AB156" s="780"/>
      <c r="AC156" s="780"/>
    </row>
    <row r="157" spans="1:68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6" t="s">
        <v>69</v>
      </c>
      <c r="X157" s="779">
        <f>IFERROR(SUM(X154:X155),"0")</f>
        <v>100</v>
      </c>
      <c r="Y157" s="779">
        <f>IFERROR(SUM(Y154:Y155),"0")</f>
        <v>102.4</v>
      </c>
      <c r="Z157" s="36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0"/>
      <c r="AB158" s="770"/>
      <c r="AC158" s="770"/>
    </row>
    <row r="159" spans="1:68" ht="27" hidden="1" customHeight="1" x14ac:dyDescent="0.25">
      <c r="A159" s="53" t="s">
        <v>296</v>
      </c>
      <c r="B159" s="53" t="s">
        <v>297</v>
      </c>
      <c r="C159" s="30">
        <v>4301031234</v>
      </c>
      <c r="D159" s="789">
        <v>4680115883444</v>
      </c>
      <c r="E159" s="790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0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296</v>
      </c>
      <c r="B160" s="53" t="s">
        <v>299</v>
      </c>
      <c r="C160" s="30">
        <v>4301031235</v>
      </c>
      <c r="D160" s="789">
        <v>4680115883444</v>
      </c>
      <c r="E160" s="790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0"/>
      <c r="AB163" s="770"/>
      <c r="AC163" s="770"/>
    </row>
    <row r="164" spans="1:68" ht="16.5" hidden="1" customHeight="1" x14ac:dyDescent="0.25">
      <c r="A164" s="53" t="s">
        <v>300</v>
      </c>
      <c r="B164" s="53" t="s">
        <v>301</v>
      </c>
      <c r="C164" s="30">
        <v>4301051477</v>
      </c>
      <c r="D164" s="789">
        <v>4680115882584</v>
      </c>
      <c r="E164" s="790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10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300</v>
      </c>
      <c r="B165" s="53" t="s">
        <v>302</v>
      </c>
      <c r="C165" s="30">
        <v>4301051476</v>
      </c>
      <c r="D165" s="789">
        <v>4680115882584</v>
      </c>
      <c r="E165" s="790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8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1"/>
      <c r="AB168" s="771"/>
      <c r="AC168" s="771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0"/>
      <c r="AB169" s="770"/>
      <c r="AC169" s="770"/>
    </row>
    <row r="170" spans="1:68" ht="27" hidden="1" customHeight="1" x14ac:dyDescent="0.25">
      <c r="A170" s="53" t="s">
        <v>303</v>
      </c>
      <c r="B170" s="53" t="s">
        <v>304</v>
      </c>
      <c r="C170" s="30">
        <v>4301011705</v>
      </c>
      <c r="D170" s="789">
        <v>4607091384604</v>
      </c>
      <c r="E170" s="790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0"/>
      <c r="AB173" s="770"/>
      <c r="AC173" s="770"/>
    </row>
    <row r="174" spans="1:68" ht="16.5" hidden="1" customHeight="1" x14ac:dyDescent="0.25">
      <c r="A174" s="53" t="s">
        <v>306</v>
      </c>
      <c r="B174" s="53" t="s">
        <v>307</v>
      </c>
      <c r="C174" s="30">
        <v>4301030895</v>
      </c>
      <c r="D174" s="789">
        <v>4607091387667</v>
      </c>
      <c r="E174" s="790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11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309</v>
      </c>
      <c r="B175" s="53" t="s">
        <v>310</v>
      </c>
      <c r="C175" s="30">
        <v>4301030961</v>
      </c>
      <c r="D175" s="789">
        <v>4607091387636</v>
      </c>
      <c r="E175" s="790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10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312</v>
      </c>
      <c r="B176" s="53" t="s">
        <v>313</v>
      </c>
      <c r="C176" s="30">
        <v>4301030963</v>
      </c>
      <c r="D176" s="789">
        <v>4607091382426</v>
      </c>
      <c r="E176" s="790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11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315</v>
      </c>
      <c r="B177" s="53" t="s">
        <v>316</v>
      </c>
      <c r="C177" s="30">
        <v>4301030962</v>
      </c>
      <c r="D177" s="789">
        <v>4607091386547</v>
      </c>
      <c r="E177" s="790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0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317</v>
      </c>
      <c r="B178" s="53" t="s">
        <v>318</v>
      </c>
      <c r="C178" s="30">
        <v>4301030964</v>
      </c>
      <c r="D178" s="789">
        <v>4607091382464</v>
      </c>
      <c r="E178" s="790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0"/>
      <c r="AB181" s="770"/>
      <c r="AC181" s="770"/>
    </row>
    <row r="182" spans="1:68" ht="16.5" hidden="1" customHeight="1" x14ac:dyDescent="0.25">
      <c r="A182" s="53" t="s">
        <v>319</v>
      </c>
      <c r="B182" s="53" t="s">
        <v>320</v>
      </c>
      <c r="C182" s="30">
        <v>4301051653</v>
      </c>
      <c r="D182" s="789">
        <v>4607091386264</v>
      </c>
      <c r="E182" s="790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322</v>
      </c>
      <c r="B183" s="53" t="s">
        <v>323</v>
      </c>
      <c r="C183" s="30">
        <v>4301051313</v>
      </c>
      <c r="D183" s="789">
        <v>4607091385427</v>
      </c>
      <c r="E183" s="790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3"/>
      <c r="V183" s="33"/>
      <c r="W183" s="34" t="s">
        <v>69</v>
      </c>
      <c r="X183" s="777">
        <v>0</v>
      </c>
      <c r="Y183" s="77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6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6" t="s">
        <v>69</v>
      </c>
      <c r="X185" s="779">
        <f>IFERROR(SUM(X182:X183),"0")</f>
        <v>0</v>
      </c>
      <c r="Y185" s="779">
        <f>IFERROR(SUM(Y182:Y183),"0")</f>
        <v>0</v>
      </c>
      <c r="Z185" s="36"/>
      <c r="AA185" s="780"/>
      <c r="AB185" s="780"/>
      <c r="AC185" s="780"/>
    </row>
    <row r="186" spans="1:68" ht="27.75" hidden="1" customHeight="1" x14ac:dyDescent="0.2">
      <c r="A186" s="878" t="s">
        <v>325</v>
      </c>
      <c r="B186" s="879"/>
      <c r="C186" s="879"/>
      <c r="D186" s="879"/>
      <c r="E186" s="879"/>
      <c r="F186" s="879"/>
      <c r="G186" s="879"/>
      <c r="H186" s="879"/>
      <c r="I186" s="879"/>
      <c r="J186" s="879"/>
      <c r="K186" s="879"/>
      <c r="L186" s="879"/>
      <c r="M186" s="879"/>
      <c r="N186" s="879"/>
      <c r="O186" s="879"/>
      <c r="P186" s="879"/>
      <c r="Q186" s="879"/>
      <c r="R186" s="879"/>
      <c r="S186" s="879"/>
      <c r="T186" s="879"/>
      <c r="U186" s="879"/>
      <c r="V186" s="879"/>
      <c r="W186" s="879"/>
      <c r="X186" s="879"/>
      <c r="Y186" s="879"/>
      <c r="Z186" s="879"/>
      <c r="AA186" s="47"/>
      <c r="AB186" s="47"/>
      <c r="AC186" s="47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1"/>
      <c r="AB187" s="771"/>
      <c r="AC187" s="771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0"/>
      <c r="AB188" s="770"/>
      <c r="AC188" s="770"/>
    </row>
    <row r="189" spans="1:68" ht="27" hidden="1" customHeight="1" x14ac:dyDescent="0.25">
      <c r="A189" s="53" t="s">
        <v>327</v>
      </c>
      <c r="B189" s="53" t="s">
        <v>328</v>
      </c>
      <c r="C189" s="30">
        <v>4301020323</v>
      </c>
      <c r="D189" s="789">
        <v>4680115886223</v>
      </c>
      <c r="E189" s="790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0"/>
      <c r="AB192" s="770"/>
      <c r="AC192" s="770"/>
    </row>
    <row r="193" spans="1:68" ht="27" hidden="1" customHeight="1" x14ac:dyDescent="0.25">
      <c r="A193" s="53" t="s">
        <v>330</v>
      </c>
      <c r="B193" s="53" t="s">
        <v>331</v>
      </c>
      <c r="C193" s="30">
        <v>4301031191</v>
      </c>
      <c r="D193" s="789">
        <v>4680115880993</v>
      </c>
      <c r="E193" s="790"/>
      <c r="F193" s="776">
        <v>0.7</v>
      </c>
      <c r="G193" s="31">
        <v>6</v>
      </c>
      <c r="H193" s="776">
        <v>4.2</v>
      </c>
      <c r="I193" s="776">
        <v>4.46</v>
      </c>
      <c r="J193" s="31">
        <v>156</v>
      </c>
      <c r="K193" s="31" t="s">
        <v>128</v>
      </c>
      <c r="L193" s="31"/>
      <c r="M193" s="32" t="s">
        <v>68</v>
      </c>
      <c r="N193" s="32"/>
      <c r="O193" s="31">
        <v>40</v>
      </c>
      <c r="P193" s="10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3"/>
      <c r="V193" s="33"/>
      <c r="W193" s="34" t="s">
        <v>69</v>
      </c>
      <c r="X193" s="777">
        <v>0</v>
      </c>
      <c r="Y193" s="778">
        <f t="shared" ref="Y193:Y200" si="36">IFERROR(IF(X193="",0,CEILING((X193/$H193),1)*$H193),"")</f>
        <v>0</v>
      </c>
      <c r="Z193" s="35" t="str">
        <f>IFERROR(IF(Y193=0,"",ROUNDUP(Y193/H193,0)*0.00753),"")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333</v>
      </c>
      <c r="B194" s="53" t="s">
        <v>334</v>
      </c>
      <c r="C194" s="30">
        <v>4301031204</v>
      </c>
      <c r="D194" s="789">
        <v>4680115881761</v>
      </c>
      <c r="E194" s="790"/>
      <c r="F194" s="776">
        <v>0.7</v>
      </c>
      <c r="G194" s="31">
        <v>6</v>
      </c>
      <c r="H194" s="776">
        <v>4.2</v>
      </c>
      <c r="I194" s="776">
        <v>4.46</v>
      </c>
      <c r="J194" s="31">
        <v>156</v>
      </c>
      <c r="K194" s="31" t="s">
        <v>128</v>
      </c>
      <c r="L194" s="31"/>
      <c r="M194" s="32" t="s">
        <v>68</v>
      </c>
      <c r="N194" s="32"/>
      <c r="O194" s="31">
        <v>40</v>
      </c>
      <c r="P194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3"/>
      <c r="V194" s="33"/>
      <c r="W194" s="34" t="s">
        <v>69</v>
      </c>
      <c r="X194" s="777">
        <v>0</v>
      </c>
      <c r="Y194" s="778">
        <f t="shared" si="36"/>
        <v>0</v>
      </c>
      <c r="Z194" s="35" t="str">
        <f>IFERROR(IF(Y194=0,"",ROUNDUP(Y194/H194,0)*0.00753),"")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336</v>
      </c>
      <c r="B195" s="53" t="s">
        <v>337</v>
      </c>
      <c r="C195" s="30">
        <v>4301031201</v>
      </c>
      <c r="D195" s="789">
        <v>4680115881563</v>
      </c>
      <c r="E195" s="790"/>
      <c r="F195" s="776">
        <v>0.7</v>
      </c>
      <c r="G195" s="31">
        <v>6</v>
      </c>
      <c r="H195" s="776">
        <v>4.2</v>
      </c>
      <c r="I195" s="776">
        <v>4.4000000000000004</v>
      </c>
      <c r="J195" s="31">
        <v>156</v>
      </c>
      <c r="K195" s="31" t="s">
        <v>128</v>
      </c>
      <c r="L195" s="31"/>
      <c r="M195" s="32" t="s">
        <v>68</v>
      </c>
      <c r="N195" s="32"/>
      <c r="O195" s="31">
        <v>40</v>
      </c>
      <c r="P195" s="9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3"/>
      <c r="V195" s="33"/>
      <c r="W195" s="34" t="s">
        <v>69</v>
      </c>
      <c r="X195" s="777">
        <v>0</v>
      </c>
      <c r="Y195" s="778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339</v>
      </c>
      <c r="B196" s="53" t="s">
        <v>340</v>
      </c>
      <c r="C196" s="30">
        <v>4301031199</v>
      </c>
      <c r="D196" s="789">
        <v>4680115880986</v>
      </c>
      <c r="E196" s="790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341</v>
      </c>
      <c r="B197" s="53" t="s">
        <v>342</v>
      </c>
      <c r="C197" s="30">
        <v>4301031205</v>
      </c>
      <c r="D197" s="789">
        <v>4680115881785</v>
      </c>
      <c r="E197" s="790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343</v>
      </c>
      <c r="B198" s="53" t="s">
        <v>344</v>
      </c>
      <c r="C198" s="30">
        <v>4301031202</v>
      </c>
      <c r="D198" s="789">
        <v>4680115881679</v>
      </c>
      <c r="E198" s="790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345</v>
      </c>
      <c r="B199" s="53" t="s">
        <v>346</v>
      </c>
      <c r="C199" s="30">
        <v>4301031158</v>
      </c>
      <c r="D199" s="789">
        <v>4680115880191</v>
      </c>
      <c r="E199" s="790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347</v>
      </c>
      <c r="B200" s="53" t="s">
        <v>348</v>
      </c>
      <c r="C200" s="30">
        <v>4301031245</v>
      </c>
      <c r="D200" s="789">
        <v>4680115883963</v>
      </c>
      <c r="E200" s="790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6" t="s">
        <v>69</v>
      </c>
      <c r="X202" s="779">
        <f>IFERROR(SUM(X193:X200),"0")</f>
        <v>0</v>
      </c>
      <c r="Y202" s="779">
        <f>IFERROR(SUM(Y193:Y200),"0")</f>
        <v>0</v>
      </c>
      <c r="Z202" s="36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1"/>
      <c r="AB203" s="771"/>
      <c r="AC203" s="771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0"/>
      <c r="AB204" s="770"/>
      <c r="AC204" s="770"/>
    </row>
    <row r="205" spans="1:68" ht="16.5" hidden="1" customHeight="1" x14ac:dyDescent="0.25">
      <c r="A205" s="53" t="s">
        <v>351</v>
      </c>
      <c r="B205" s="53" t="s">
        <v>352</v>
      </c>
      <c r="C205" s="30">
        <v>4301011450</v>
      </c>
      <c r="D205" s="789">
        <v>4680115881402</v>
      </c>
      <c r="E205" s="790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9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354</v>
      </c>
      <c r="B206" s="53" t="s">
        <v>355</v>
      </c>
      <c r="C206" s="30">
        <v>4301011767</v>
      </c>
      <c r="D206" s="789">
        <v>4680115881396</v>
      </c>
      <c r="E206" s="790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0"/>
      <c r="AB209" s="770"/>
      <c r="AC209" s="770"/>
    </row>
    <row r="210" spans="1:68" ht="16.5" hidden="1" customHeight="1" x14ac:dyDescent="0.25">
      <c r="A210" s="53" t="s">
        <v>357</v>
      </c>
      <c r="B210" s="53" t="s">
        <v>358</v>
      </c>
      <c r="C210" s="30">
        <v>4301020262</v>
      </c>
      <c r="D210" s="789">
        <v>4680115882935</v>
      </c>
      <c r="E210" s="790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360</v>
      </c>
      <c r="B211" s="53" t="s">
        <v>361</v>
      </c>
      <c r="C211" s="30">
        <v>4301020220</v>
      </c>
      <c r="D211" s="789">
        <v>4680115880764</v>
      </c>
      <c r="E211" s="790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0"/>
      <c r="AB214" s="770"/>
      <c r="AC214" s="770"/>
    </row>
    <row r="215" spans="1:68" ht="27" customHeight="1" x14ac:dyDescent="0.25">
      <c r="A215" s="53" t="s">
        <v>362</v>
      </c>
      <c r="B215" s="53" t="s">
        <v>363</v>
      </c>
      <c r="C215" s="30">
        <v>4301031224</v>
      </c>
      <c r="D215" s="789">
        <v>4680115882683</v>
      </c>
      <c r="E215" s="790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10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3"/>
      <c r="V215" s="33"/>
      <c r="W215" s="34" t="s">
        <v>69</v>
      </c>
      <c r="X215" s="777">
        <v>250</v>
      </c>
      <c r="Y215" s="778">
        <f t="shared" ref="Y215:Y222" si="41">IFERROR(IF(X215="",0,CEILING((X215/$H215),1)*$H215),"")</f>
        <v>253.8</v>
      </c>
      <c r="Z215" s="35">
        <f>IFERROR(IF(Y215=0,"",ROUNDUP(Y215/H215,0)*0.00902),"")</f>
        <v>0.42393999999999998</v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259.72222222222223</v>
      </c>
      <c r="BN215" s="63">
        <f t="shared" ref="BN215:BN222" si="43">IFERROR(Y215*I215/H215,"0")</f>
        <v>263.67</v>
      </c>
      <c r="BO215" s="63">
        <f t="shared" ref="BO215:BO222" si="44">IFERROR(1/J215*(X215/H215),"0")</f>
        <v>0.35072951739618402</v>
      </c>
      <c r="BP215" s="63">
        <f t="shared" ref="BP215:BP222" si="45">IFERROR(1/J215*(Y215/H215),"0")</f>
        <v>0.35606060606060608</v>
      </c>
    </row>
    <row r="216" spans="1:68" ht="27" customHeight="1" x14ac:dyDescent="0.25">
      <c r="A216" s="53" t="s">
        <v>365</v>
      </c>
      <c r="B216" s="53" t="s">
        <v>366</v>
      </c>
      <c r="C216" s="30">
        <v>4301031230</v>
      </c>
      <c r="D216" s="789">
        <v>4680115882690</v>
      </c>
      <c r="E216" s="790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10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3"/>
      <c r="V216" s="33"/>
      <c r="W216" s="34" t="s">
        <v>69</v>
      </c>
      <c r="X216" s="777">
        <v>250</v>
      </c>
      <c r="Y216" s="778">
        <f t="shared" si="41"/>
        <v>253.8</v>
      </c>
      <c r="Z216" s="35">
        <f>IFERROR(IF(Y216=0,"",ROUNDUP(Y216/H216,0)*0.00902),"")</f>
        <v>0.42393999999999998</v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259.72222222222223</v>
      </c>
      <c r="BN216" s="63">
        <f t="shared" si="43"/>
        <v>263.67</v>
      </c>
      <c r="BO216" s="63">
        <f t="shared" si="44"/>
        <v>0.35072951739618402</v>
      </c>
      <c r="BP216" s="63">
        <f t="shared" si="45"/>
        <v>0.35606060606060608</v>
      </c>
    </row>
    <row r="217" spans="1:68" ht="27" customHeight="1" x14ac:dyDescent="0.25">
      <c r="A217" s="53" t="s">
        <v>368</v>
      </c>
      <c r="B217" s="53" t="s">
        <v>369</v>
      </c>
      <c r="C217" s="30">
        <v>4301031220</v>
      </c>
      <c r="D217" s="789">
        <v>4680115882669</v>
      </c>
      <c r="E217" s="790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11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3"/>
      <c r="V217" s="33"/>
      <c r="W217" s="34" t="s">
        <v>69</v>
      </c>
      <c r="X217" s="777">
        <v>250</v>
      </c>
      <c r="Y217" s="778">
        <f t="shared" si="41"/>
        <v>253.8</v>
      </c>
      <c r="Z217" s="35">
        <f>IFERROR(IF(Y217=0,"",ROUNDUP(Y217/H217,0)*0.00902),"")</f>
        <v>0.42393999999999998</v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259.72222222222223</v>
      </c>
      <c r="BN217" s="63">
        <f t="shared" si="43"/>
        <v>263.67</v>
      </c>
      <c r="BO217" s="63">
        <f t="shared" si="44"/>
        <v>0.35072951739618402</v>
      </c>
      <c r="BP217" s="63">
        <f t="shared" si="45"/>
        <v>0.35606060606060608</v>
      </c>
    </row>
    <row r="218" spans="1:68" ht="27" customHeight="1" x14ac:dyDescent="0.25">
      <c r="A218" s="53" t="s">
        <v>371</v>
      </c>
      <c r="B218" s="53" t="s">
        <v>372</v>
      </c>
      <c r="C218" s="30">
        <v>4301031221</v>
      </c>
      <c r="D218" s="789">
        <v>4680115882676</v>
      </c>
      <c r="E218" s="790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12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3"/>
      <c r="V218" s="33"/>
      <c r="W218" s="34" t="s">
        <v>69</v>
      </c>
      <c r="X218" s="777">
        <v>250</v>
      </c>
      <c r="Y218" s="778">
        <f t="shared" si="41"/>
        <v>253.8</v>
      </c>
      <c r="Z218" s="35">
        <f>IFERROR(IF(Y218=0,"",ROUNDUP(Y218/H218,0)*0.00902),"")</f>
        <v>0.42393999999999998</v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259.72222222222223</v>
      </c>
      <c r="BN218" s="63">
        <f t="shared" si="43"/>
        <v>263.67</v>
      </c>
      <c r="BO218" s="63">
        <f t="shared" si="44"/>
        <v>0.35072951739618402</v>
      </c>
      <c r="BP218" s="63">
        <f t="shared" si="45"/>
        <v>0.35606060606060608</v>
      </c>
    </row>
    <row r="219" spans="1:68" ht="27" hidden="1" customHeight="1" x14ac:dyDescent="0.25">
      <c r="A219" s="53" t="s">
        <v>374</v>
      </c>
      <c r="B219" s="53" t="s">
        <v>375</v>
      </c>
      <c r="C219" s="30">
        <v>4301031223</v>
      </c>
      <c r="D219" s="789">
        <v>4680115884014</v>
      </c>
      <c r="E219" s="790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376</v>
      </c>
      <c r="B220" s="53" t="s">
        <v>377</v>
      </c>
      <c r="C220" s="30">
        <v>4301031222</v>
      </c>
      <c r="D220" s="789">
        <v>4680115884007</v>
      </c>
      <c r="E220" s="790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7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378</v>
      </c>
      <c r="B221" s="53" t="s">
        <v>379</v>
      </c>
      <c r="C221" s="30">
        <v>4301031229</v>
      </c>
      <c r="D221" s="789">
        <v>4680115884038</v>
      </c>
      <c r="E221" s="790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380</v>
      </c>
      <c r="B222" s="53" t="s">
        <v>381</v>
      </c>
      <c r="C222" s="30">
        <v>4301031225</v>
      </c>
      <c r="D222" s="789">
        <v>4680115884021</v>
      </c>
      <c r="E222" s="790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185.18518518518516</v>
      </c>
      <c r="Y223" s="779">
        <f>IFERROR(Y215/H215,"0")+IFERROR(Y216/H216,"0")+IFERROR(Y217/H217,"0")+IFERROR(Y218/H218,"0")+IFERROR(Y219/H219,"0")+IFERROR(Y220/H220,"0")+IFERROR(Y221/H221,"0")+IFERROR(Y222/H222,"0")</f>
        <v>188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1.6957599999999999</v>
      </c>
      <c r="AA223" s="780"/>
      <c r="AB223" s="780"/>
      <c r="AC223" s="780"/>
    </row>
    <row r="224" spans="1:68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6" t="s">
        <v>69</v>
      </c>
      <c r="X224" s="779">
        <f>IFERROR(SUM(X215:X222),"0")</f>
        <v>1000</v>
      </c>
      <c r="Y224" s="779">
        <f>IFERROR(SUM(Y215:Y222),"0")</f>
        <v>1015.2</v>
      </c>
      <c r="Z224" s="36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0"/>
      <c r="AB225" s="770"/>
      <c r="AC225" s="770"/>
    </row>
    <row r="226" spans="1:68" ht="37.5" customHeight="1" x14ac:dyDescent="0.25">
      <c r="A226" s="53" t="s">
        <v>382</v>
      </c>
      <c r="B226" s="53" t="s">
        <v>383</v>
      </c>
      <c r="C226" s="30">
        <v>4301051408</v>
      </c>
      <c r="D226" s="789">
        <v>4680115881594</v>
      </c>
      <c r="E226" s="790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10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3"/>
      <c r="V226" s="33"/>
      <c r="W226" s="34" t="s">
        <v>69</v>
      </c>
      <c r="X226" s="777">
        <v>200</v>
      </c>
      <c r="Y226" s="778">
        <f t="shared" ref="Y226:Y236" si="46">IFERROR(IF(X226="",0,CEILING((X226/$H226),1)*$H226),"")</f>
        <v>202.5</v>
      </c>
      <c r="Z226" s="35">
        <f>IFERROR(IF(Y226=0,"",ROUNDUP(Y226/H226,0)*0.02175),"")</f>
        <v>0.54374999999999996</v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213.92592592592592</v>
      </c>
      <c r="BN226" s="63">
        <f t="shared" ref="BN226:BN236" si="48">IFERROR(Y226*I226/H226,"0")</f>
        <v>216.60000000000002</v>
      </c>
      <c r="BO226" s="63">
        <f t="shared" ref="BO226:BO236" si="49">IFERROR(1/J226*(X226/H226),"0")</f>
        <v>0.44091710758377423</v>
      </c>
      <c r="BP226" s="63">
        <f t="shared" ref="BP226:BP236" si="50">IFERROR(1/J226*(Y226/H226),"0")</f>
        <v>0.4464285714285714</v>
      </c>
    </row>
    <row r="227" spans="1:68" ht="27" customHeight="1" x14ac:dyDescent="0.25">
      <c r="A227" s="53" t="s">
        <v>385</v>
      </c>
      <c r="B227" s="53" t="s">
        <v>386</v>
      </c>
      <c r="C227" s="30">
        <v>4301051754</v>
      </c>
      <c r="D227" s="789">
        <v>4680115880962</v>
      </c>
      <c r="E227" s="790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10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3"/>
      <c r="V227" s="33"/>
      <c r="W227" s="34" t="s">
        <v>69</v>
      </c>
      <c r="X227" s="777">
        <v>250</v>
      </c>
      <c r="Y227" s="778">
        <f t="shared" si="46"/>
        <v>257.39999999999998</v>
      </c>
      <c r="Z227" s="35">
        <f>IFERROR(IF(Y227=0,"",ROUNDUP(Y227/H227,0)*0.02175),"")</f>
        <v>0.71775</v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268.07692307692309</v>
      </c>
      <c r="BN227" s="63">
        <f t="shared" si="48"/>
        <v>276.012</v>
      </c>
      <c r="BO227" s="63">
        <f t="shared" si="49"/>
        <v>0.57234432234432231</v>
      </c>
      <c r="BP227" s="63">
        <f t="shared" si="50"/>
        <v>0.5892857142857143</v>
      </c>
    </row>
    <row r="228" spans="1:68" ht="37.5" customHeight="1" x14ac:dyDescent="0.25">
      <c r="A228" s="53" t="s">
        <v>388</v>
      </c>
      <c r="B228" s="53" t="s">
        <v>389</v>
      </c>
      <c r="C228" s="30">
        <v>4301051411</v>
      </c>
      <c r="D228" s="789">
        <v>4680115881617</v>
      </c>
      <c r="E228" s="790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11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3"/>
      <c r="V228" s="33"/>
      <c r="W228" s="34" t="s">
        <v>69</v>
      </c>
      <c r="X228" s="777">
        <v>100</v>
      </c>
      <c r="Y228" s="778">
        <f t="shared" si="46"/>
        <v>105.3</v>
      </c>
      <c r="Z228" s="35">
        <f>IFERROR(IF(Y228=0,"",ROUNDUP(Y228/H228,0)*0.02175),"")</f>
        <v>0.28275</v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106.74074074074076</v>
      </c>
      <c r="BN228" s="63">
        <f t="shared" si="48"/>
        <v>112.39800000000001</v>
      </c>
      <c r="BO228" s="63">
        <f t="shared" si="49"/>
        <v>0.22045855379188711</v>
      </c>
      <c r="BP228" s="63">
        <f t="shared" si="50"/>
        <v>0.23214285714285712</v>
      </c>
    </row>
    <row r="229" spans="1:68" ht="27" hidden="1" customHeight="1" x14ac:dyDescent="0.25">
      <c r="A229" s="53" t="s">
        <v>391</v>
      </c>
      <c r="B229" s="53" t="s">
        <v>392</v>
      </c>
      <c r="C229" s="30">
        <v>4301051632</v>
      </c>
      <c r="D229" s="789">
        <v>4680115880573</v>
      </c>
      <c r="E229" s="790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3"/>
      <c r="V229" s="33"/>
      <c r="W229" s="34" t="s">
        <v>69</v>
      </c>
      <c r="X229" s="777">
        <v>0</v>
      </c>
      <c r="Y229" s="77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customHeight="1" x14ac:dyDescent="0.25">
      <c r="A230" s="53" t="s">
        <v>394</v>
      </c>
      <c r="B230" s="53" t="s">
        <v>395</v>
      </c>
      <c r="C230" s="30">
        <v>4301051407</v>
      </c>
      <c r="D230" s="789">
        <v>4680115882195</v>
      </c>
      <c r="E230" s="790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9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3"/>
      <c r="V230" s="33"/>
      <c r="W230" s="34" t="s">
        <v>69</v>
      </c>
      <c r="X230" s="777">
        <v>100</v>
      </c>
      <c r="Y230" s="778">
        <f t="shared" si="46"/>
        <v>100.8</v>
      </c>
      <c r="Z230" s="35">
        <f t="shared" ref="Z230:Z236" si="51">IFERROR(IF(Y230=0,"",ROUNDUP(Y230/H230,0)*0.00651),"")</f>
        <v>0.27342</v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111.25</v>
      </c>
      <c r="BN230" s="63">
        <f t="shared" si="48"/>
        <v>112.13999999999999</v>
      </c>
      <c r="BO230" s="63">
        <f t="shared" si="49"/>
        <v>0.22893772893772898</v>
      </c>
      <c r="BP230" s="63">
        <f t="shared" si="50"/>
        <v>0.23076923076923078</v>
      </c>
    </row>
    <row r="231" spans="1:68" ht="37.5" hidden="1" customHeight="1" x14ac:dyDescent="0.25">
      <c r="A231" s="53" t="s">
        <v>396</v>
      </c>
      <c r="B231" s="53" t="s">
        <v>397</v>
      </c>
      <c r="C231" s="30">
        <v>4301051752</v>
      </c>
      <c r="D231" s="789">
        <v>4680115882607</v>
      </c>
      <c r="E231" s="790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399</v>
      </c>
      <c r="B232" s="53" t="s">
        <v>400</v>
      </c>
      <c r="C232" s="30">
        <v>4301051630</v>
      </c>
      <c r="D232" s="789">
        <v>4680115880092</v>
      </c>
      <c r="E232" s="790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402</v>
      </c>
      <c r="B233" s="53" t="s">
        <v>403</v>
      </c>
      <c r="C233" s="30">
        <v>4301051631</v>
      </c>
      <c r="D233" s="789">
        <v>4680115880221</v>
      </c>
      <c r="E233" s="790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404</v>
      </c>
      <c r="B234" s="53" t="s">
        <v>405</v>
      </c>
      <c r="C234" s="30">
        <v>4301051749</v>
      </c>
      <c r="D234" s="789">
        <v>4680115882942</v>
      </c>
      <c r="E234" s="790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406</v>
      </c>
      <c r="B235" s="53" t="s">
        <v>407</v>
      </c>
      <c r="C235" s="30">
        <v>4301051753</v>
      </c>
      <c r="D235" s="789">
        <v>4680115880504</v>
      </c>
      <c r="E235" s="790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3"/>
      <c r="V235" s="33"/>
      <c r="W235" s="34" t="s">
        <v>69</v>
      </c>
      <c r="X235" s="777">
        <v>100</v>
      </c>
      <c r="Y235" s="778">
        <f t="shared" si="46"/>
        <v>100.8</v>
      </c>
      <c r="Z235" s="35">
        <f t="shared" si="51"/>
        <v>0.27342</v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110.5</v>
      </c>
      <c r="BN235" s="63">
        <f t="shared" si="48"/>
        <v>111.384</v>
      </c>
      <c r="BO235" s="63">
        <f t="shared" si="49"/>
        <v>0.22893772893772898</v>
      </c>
      <c r="BP235" s="63">
        <f t="shared" si="50"/>
        <v>0.23076923076923078</v>
      </c>
    </row>
    <row r="236" spans="1:68" ht="27" customHeight="1" x14ac:dyDescent="0.25">
      <c r="A236" s="53" t="s">
        <v>408</v>
      </c>
      <c r="B236" s="53" t="s">
        <v>409</v>
      </c>
      <c r="C236" s="30">
        <v>4301051410</v>
      </c>
      <c r="D236" s="789">
        <v>4680115882164</v>
      </c>
      <c r="E236" s="790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3"/>
      <c r="V236" s="33"/>
      <c r="W236" s="34" t="s">
        <v>69</v>
      </c>
      <c r="X236" s="777">
        <v>150</v>
      </c>
      <c r="Y236" s="778">
        <f t="shared" si="46"/>
        <v>151.19999999999999</v>
      </c>
      <c r="Z236" s="35">
        <f t="shared" si="51"/>
        <v>0.41012999999999999</v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166.125</v>
      </c>
      <c r="BN236" s="63">
        <f t="shared" si="48"/>
        <v>167.45400000000001</v>
      </c>
      <c r="BO236" s="63">
        <f t="shared" si="49"/>
        <v>0.34340659340659341</v>
      </c>
      <c r="BP236" s="63">
        <f t="shared" si="50"/>
        <v>0.3461538461538462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214.92165242165242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218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2.50122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6" t="s">
        <v>69</v>
      </c>
      <c r="X238" s="779">
        <f>IFERROR(SUM(X226:X236),"0")</f>
        <v>900</v>
      </c>
      <c r="Y238" s="779">
        <f>IFERROR(SUM(Y226:Y236),"0")</f>
        <v>917.99999999999977</v>
      </c>
      <c r="Z238" s="36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0"/>
      <c r="AB239" s="770"/>
      <c r="AC239" s="770"/>
    </row>
    <row r="240" spans="1:68" ht="16.5" hidden="1" customHeight="1" x14ac:dyDescent="0.25">
      <c r="A240" s="53" t="s">
        <v>411</v>
      </c>
      <c r="B240" s="53" t="s">
        <v>412</v>
      </c>
      <c r="C240" s="30">
        <v>4301060404</v>
      </c>
      <c r="D240" s="789">
        <v>4680115882874</v>
      </c>
      <c r="E240" s="790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132</v>
      </c>
      <c r="K240" s="31" t="s">
        <v>128</v>
      </c>
      <c r="L240" s="31"/>
      <c r="M240" s="32" t="s">
        <v>68</v>
      </c>
      <c r="N240" s="32"/>
      <c r="O240" s="31">
        <v>40</v>
      </c>
      <c r="P240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411</v>
      </c>
      <c r="B241" s="53" t="s">
        <v>414</v>
      </c>
      <c r="C241" s="30">
        <v>4301060360</v>
      </c>
      <c r="D241" s="789">
        <v>4680115882874</v>
      </c>
      <c r="E241" s="790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120</v>
      </c>
      <c r="K241" s="31" t="s">
        <v>128</v>
      </c>
      <c r="L241" s="31"/>
      <c r="M241" s="32" t="s">
        <v>68</v>
      </c>
      <c r="N241" s="32"/>
      <c r="O241" s="31">
        <v>30</v>
      </c>
      <c r="P241" s="11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415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411</v>
      </c>
      <c r="B242" s="53" t="s">
        <v>416</v>
      </c>
      <c r="C242" s="30">
        <v>4301060460</v>
      </c>
      <c r="D242" s="789">
        <v>4680115882874</v>
      </c>
      <c r="E242" s="790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128</v>
      </c>
      <c r="L242" s="31"/>
      <c r="M242" s="32" t="s">
        <v>164</v>
      </c>
      <c r="N242" s="32"/>
      <c r="O242" s="31">
        <v>30</v>
      </c>
      <c r="P242" s="865" t="s">
        <v>417</v>
      </c>
      <c r="Q242" s="793"/>
      <c r="R242" s="793"/>
      <c r="S242" s="793"/>
      <c r="T242" s="794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419</v>
      </c>
      <c r="B243" s="53" t="s">
        <v>420</v>
      </c>
      <c r="C243" s="30">
        <v>4301060359</v>
      </c>
      <c r="D243" s="789">
        <v>4680115884434</v>
      </c>
      <c r="E243" s="790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11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422</v>
      </c>
      <c r="B244" s="53" t="s">
        <v>423</v>
      </c>
      <c r="C244" s="30">
        <v>4301060375</v>
      </c>
      <c r="D244" s="789">
        <v>4680115880818</v>
      </c>
      <c r="E244" s="790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3"/>
      <c r="V244" s="33"/>
      <c r="W244" s="34" t="s">
        <v>69</v>
      </c>
      <c r="X244" s="777">
        <v>0</v>
      </c>
      <c r="Y244" s="77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425</v>
      </c>
      <c r="B245" s="53" t="s">
        <v>426</v>
      </c>
      <c r="C245" s="30">
        <v>4301060389</v>
      </c>
      <c r="D245" s="789">
        <v>4680115880801</v>
      </c>
      <c r="E245" s="790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1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3"/>
      <c r="V245" s="33"/>
      <c r="W245" s="34" t="s">
        <v>69</v>
      </c>
      <c r="X245" s="777">
        <v>0</v>
      </c>
      <c r="Y245" s="77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6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6" t="s">
        <v>69</v>
      </c>
      <c r="X247" s="779">
        <f>IFERROR(SUM(X240:X245),"0")</f>
        <v>0</v>
      </c>
      <c r="Y247" s="779">
        <f>IFERROR(SUM(Y240:Y245),"0")</f>
        <v>0</v>
      </c>
      <c r="Z247" s="36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1"/>
      <c r="AB248" s="771"/>
      <c r="AC248" s="771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0"/>
      <c r="AB249" s="770"/>
      <c r="AC249" s="770"/>
    </row>
    <row r="250" spans="1:68" ht="27" hidden="1" customHeight="1" x14ac:dyDescent="0.25">
      <c r="A250" s="53" t="s">
        <v>429</v>
      </c>
      <c r="B250" s="53" t="s">
        <v>430</v>
      </c>
      <c r="C250" s="30">
        <v>4301011717</v>
      </c>
      <c r="D250" s="789">
        <v>4680115884274</v>
      </c>
      <c r="E250" s="790"/>
      <c r="F250" s="776">
        <v>1.45</v>
      </c>
      <c r="G250" s="31">
        <v>8</v>
      </c>
      <c r="H250" s="776">
        <v>11.6</v>
      </c>
      <c r="I250" s="776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8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customHeight="1" x14ac:dyDescent="0.25">
      <c r="A251" s="53" t="s">
        <v>429</v>
      </c>
      <c r="B251" s="53" t="s">
        <v>432</v>
      </c>
      <c r="C251" s="30">
        <v>4301011945</v>
      </c>
      <c r="D251" s="789">
        <v>4680115884274</v>
      </c>
      <c r="E251" s="790"/>
      <c r="F251" s="776">
        <v>1.45</v>
      </c>
      <c r="G251" s="31">
        <v>8</v>
      </c>
      <c r="H251" s="776">
        <v>11.6</v>
      </c>
      <c r="I251" s="776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105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3"/>
      <c r="V251" s="33"/>
      <c r="W251" s="34" t="s">
        <v>69</v>
      </c>
      <c r="X251" s="777">
        <v>200</v>
      </c>
      <c r="Y251" s="778">
        <f t="shared" si="57"/>
        <v>208.79999999999998</v>
      </c>
      <c r="Z251" s="35">
        <f>IFERROR(IF(Y251=0,"",ROUNDUP(Y251/H251,0)*0.02039),"")</f>
        <v>0.36701999999999996</v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208.27586206896552</v>
      </c>
      <c r="BN251" s="63">
        <f t="shared" si="59"/>
        <v>217.43999999999997</v>
      </c>
      <c r="BO251" s="63">
        <f t="shared" si="60"/>
        <v>0.35919540229885061</v>
      </c>
      <c r="BP251" s="63">
        <f t="shared" si="61"/>
        <v>0.375</v>
      </c>
    </row>
    <row r="252" spans="1:68" ht="27" hidden="1" customHeight="1" x14ac:dyDescent="0.25">
      <c r="A252" s="53" t="s">
        <v>434</v>
      </c>
      <c r="B252" s="53" t="s">
        <v>435</v>
      </c>
      <c r="C252" s="30">
        <v>4301011719</v>
      </c>
      <c r="D252" s="789">
        <v>4680115884298</v>
      </c>
      <c r="E252" s="790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437</v>
      </c>
      <c r="B253" s="53" t="s">
        <v>438</v>
      </c>
      <c r="C253" s="30">
        <v>4301011733</v>
      </c>
      <c r="D253" s="789">
        <v>4680115884250</v>
      </c>
      <c r="E253" s="790"/>
      <c r="F253" s="776">
        <v>1.45</v>
      </c>
      <c r="G253" s="31">
        <v>8</v>
      </c>
      <c r="H253" s="776">
        <v>11.6</v>
      </c>
      <c r="I253" s="776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11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customHeight="1" x14ac:dyDescent="0.25">
      <c r="A254" s="53" t="s">
        <v>437</v>
      </c>
      <c r="B254" s="53" t="s">
        <v>440</v>
      </c>
      <c r="C254" s="30">
        <v>4301011944</v>
      </c>
      <c r="D254" s="789">
        <v>4680115884250</v>
      </c>
      <c r="E254" s="790"/>
      <c r="F254" s="776">
        <v>1.45</v>
      </c>
      <c r="G254" s="31">
        <v>8</v>
      </c>
      <c r="H254" s="776">
        <v>11.6</v>
      </c>
      <c r="I254" s="776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3"/>
      <c r="V254" s="33"/>
      <c r="W254" s="34" t="s">
        <v>69</v>
      </c>
      <c r="X254" s="777">
        <v>100</v>
      </c>
      <c r="Y254" s="778">
        <f t="shared" si="57"/>
        <v>104.39999999999999</v>
      </c>
      <c r="Z254" s="35">
        <f>IFERROR(IF(Y254=0,"",ROUNDUP(Y254/H254,0)*0.02039),"")</f>
        <v>0.18350999999999998</v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104.13793103448276</v>
      </c>
      <c r="BN254" s="63">
        <f t="shared" si="59"/>
        <v>108.71999999999998</v>
      </c>
      <c r="BO254" s="63">
        <f t="shared" si="60"/>
        <v>0.1795977011494253</v>
      </c>
      <c r="BP254" s="63">
        <f t="shared" si="61"/>
        <v>0.1875</v>
      </c>
    </row>
    <row r="255" spans="1:68" ht="27" hidden="1" customHeight="1" x14ac:dyDescent="0.25">
      <c r="A255" s="53" t="s">
        <v>441</v>
      </c>
      <c r="B255" s="53" t="s">
        <v>442</v>
      </c>
      <c r="C255" s="30">
        <v>4301011718</v>
      </c>
      <c r="D255" s="789">
        <v>4680115884281</v>
      </c>
      <c r="E255" s="790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9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444</v>
      </c>
      <c r="B256" s="53" t="s">
        <v>445</v>
      </c>
      <c r="C256" s="30">
        <v>4301011720</v>
      </c>
      <c r="D256" s="789">
        <v>4680115884199</v>
      </c>
      <c r="E256" s="790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10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446</v>
      </c>
      <c r="B257" s="53" t="s">
        <v>447</v>
      </c>
      <c r="C257" s="30">
        <v>4301011716</v>
      </c>
      <c r="D257" s="789">
        <v>4680115884267</v>
      </c>
      <c r="E257" s="790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10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25.862068965517246</v>
      </c>
      <c r="Y258" s="779">
        <f>IFERROR(Y250/H250,"0")+IFERROR(Y251/H251,"0")+IFERROR(Y252/H252,"0")+IFERROR(Y253/H253,"0")+IFERROR(Y254/H254,"0")+IFERROR(Y255/H255,"0")+IFERROR(Y256/H256,"0")+IFERROR(Y257/H257,"0")</f>
        <v>27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0.55052999999999996</v>
      </c>
      <c r="AA258" s="780"/>
      <c r="AB258" s="780"/>
      <c r="AC258" s="780"/>
    </row>
    <row r="259" spans="1:68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6" t="s">
        <v>69</v>
      </c>
      <c r="X259" s="779">
        <f>IFERROR(SUM(X250:X257),"0")</f>
        <v>300</v>
      </c>
      <c r="Y259" s="779">
        <f>IFERROR(SUM(Y250:Y257),"0")</f>
        <v>313.2</v>
      </c>
      <c r="Z259" s="36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1"/>
      <c r="AB260" s="771"/>
      <c r="AC260" s="771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0"/>
      <c r="AB261" s="770"/>
      <c r="AC261" s="770"/>
    </row>
    <row r="262" spans="1:68" ht="27" hidden="1" customHeight="1" x14ac:dyDescent="0.25">
      <c r="A262" s="53" t="s">
        <v>450</v>
      </c>
      <c r="B262" s="53" t="s">
        <v>451</v>
      </c>
      <c r="C262" s="30">
        <v>4301011826</v>
      </c>
      <c r="D262" s="789">
        <v>4680115884137</v>
      </c>
      <c r="E262" s="790"/>
      <c r="F262" s="776">
        <v>1.45</v>
      </c>
      <c r="G262" s="31">
        <v>8</v>
      </c>
      <c r="H262" s="776">
        <v>11.6</v>
      </c>
      <c r="I262" s="776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11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450</v>
      </c>
      <c r="B263" s="53" t="s">
        <v>453</v>
      </c>
      <c r="C263" s="30">
        <v>4301011942</v>
      </c>
      <c r="D263" s="789">
        <v>4680115884137</v>
      </c>
      <c r="E263" s="790"/>
      <c r="F263" s="776">
        <v>1.45</v>
      </c>
      <c r="G263" s="31">
        <v>8</v>
      </c>
      <c r="H263" s="776">
        <v>11.6</v>
      </c>
      <c r="I263" s="776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11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454</v>
      </c>
      <c r="B264" s="53" t="s">
        <v>455</v>
      </c>
      <c r="C264" s="30">
        <v>4301011724</v>
      </c>
      <c r="D264" s="789">
        <v>4680115884236</v>
      </c>
      <c r="E264" s="790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9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457</v>
      </c>
      <c r="B265" s="53" t="s">
        <v>458</v>
      </c>
      <c r="C265" s="30">
        <v>4301011721</v>
      </c>
      <c r="D265" s="789">
        <v>4680115884175</v>
      </c>
      <c r="E265" s="790"/>
      <c r="F265" s="776">
        <v>1.45</v>
      </c>
      <c r="G265" s="31">
        <v>8</v>
      </c>
      <c r="H265" s="776">
        <v>11.6</v>
      </c>
      <c r="I265" s="776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8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457</v>
      </c>
      <c r="B266" s="53" t="s">
        <v>460</v>
      </c>
      <c r="C266" s="30">
        <v>4301011941</v>
      </c>
      <c r="D266" s="789">
        <v>4680115884175</v>
      </c>
      <c r="E266" s="790"/>
      <c r="F266" s="776">
        <v>1.45</v>
      </c>
      <c r="G266" s="31">
        <v>8</v>
      </c>
      <c r="H266" s="776">
        <v>11.6</v>
      </c>
      <c r="I266" s="776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461</v>
      </c>
      <c r="B267" s="53" t="s">
        <v>462</v>
      </c>
      <c r="C267" s="30">
        <v>4301011824</v>
      </c>
      <c r="D267" s="789">
        <v>4680115884144</v>
      </c>
      <c r="E267" s="790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8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463</v>
      </c>
      <c r="B268" s="53" t="s">
        <v>464</v>
      </c>
      <c r="C268" s="30">
        <v>4301011963</v>
      </c>
      <c r="D268" s="789">
        <v>4680115885288</v>
      </c>
      <c r="E268" s="790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90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466</v>
      </c>
      <c r="B269" s="53" t="s">
        <v>467</v>
      </c>
      <c r="C269" s="30">
        <v>4301011726</v>
      </c>
      <c r="D269" s="789">
        <v>4680115884182</v>
      </c>
      <c r="E269" s="790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10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468</v>
      </c>
      <c r="B270" s="53" t="s">
        <v>469</v>
      </c>
      <c r="C270" s="30">
        <v>4301011722</v>
      </c>
      <c r="D270" s="789">
        <v>4680115884205</v>
      </c>
      <c r="E270" s="790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0"/>
      <c r="AB273" s="770"/>
      <c r="AC273" s="770"/>
    </row>
    <row r="274" spans="1:68" ht="27" hidden="1" customHeight="1" x14ac:dyDescent="0.25">
      <c r="A274" s="53" t="s">
        <v>470</v>
      </c>
      <c r="B274" s="53" t="s">
        <v>471</v>
      </c>
      <c r="C274" s="30">
        <v>4301020340</v>
      </c>
      <c r="D274" s="789">
        <v>4680115885721</v>
      </c>
      <c r="E274" s="790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1"/>
      <c r="AB277" s="771"/>
      <c r="AC277" s="771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0"/>
      <c r="AB278" s="770"/>
      <c r="AC278" s="770"/>
    </row>
    <row r="279" spans="1:68" ht="27" hidden="1" customHeight="1" x14ac:dyDescent="0.25">
      <c r="A279" s="53" t="s">
        <v>474</v>
      </c>
      <c r="B279" s="53" t="s">
        <v>475</v>
      </c>
      <c r="C279" s="30">
        <v>4301011855</v>
      </c>
      <c r="D279" s="789">
        <v>4680115885837</v>
      </c>
      <c r="E279" s="790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10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customHeight="1" x14ac:dyDescent="0.25">
      <c r="A280" s="53" t="s">
        <v>477</v>
      </c>
      <c r="B280" s="53" t="s">
        <v>478</v>
      </c>
      <c r="C280" s="30">
        <v>4301011322</v>
      </c>
      <c r="D280" s="789">
        <v>4607091387452</v>
      </c>
      <c r="E280" s="790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95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3"/>
      <c r="V280" s="33"/>
      <c r="W280" s="34" t="s">
        <v>69</v>
      </c>
      <c r="X280" s="777">
        <v>100</v>
      </c>
      <c r="Y280" s="778">
        <f t="shared" si="67"/>
        <v>108</v>
      </c>
      <c r="Z280" s="35">
        <f>IFERROR(IF(Y280=0,"",ROUNDUP(Y280/H280,0)*0.02175),"")</f>
        <v>0.21749999999999997</v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104.44444444444444</v>
      </c>
      <c r="BN280" s="63">
        <f t="shared" si="69"/>
        <v>112.8</v>
      </c>
      <c r="BO280" s="63">
        <f t="shared" si="70"/>
        <v>0.16534391534391535</v>
      </c>
      <c r="BP280" s="63">
        <f t="shared" si="71"/>
        <v>0.17857142857142855</v>
      </c>
    </row>
    <row r="281" spans="1:68" ht="27" customHeight="1" x14ac:dyDescent="0.25">
      <c r="A281" s="53" t="s">
        <v>480</v>
      </c>
      <c r="B281" s="53" t="s">
        <v>481</v>
      </c>
      <c r="C281" s="30">
        <v>4301011850</v>
      </c>
      <c r="D281" s="789">
        <v>4680115885806</v>
      </c>
      <c r="E281" s="790"/>
      <c r="F281" s="776">
        <v>1.35</v>
      </c>
      <c r="G281" s="31">
        <v>8</v>
      </c>
      <c r="H281" s="776">
        <v>10.8</v>
      </c>
      <c r="I281" s="776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3"/>
      <c r="V281" s="33"/>
      <c r="W281" s="34" t="s">
        <v>69</v>
      </c>
      <c r="X281" s="777">
        <v>100</v>
      </c>
      <c r="Y281" s="778">
        <f t="shared" si="67"/>
        <v>108</v>
      </c>
      <c r="Z281" s="35">
        <f>IFERROR(IF(Y281=0,"",ROUNDUP(Y281/H281,0)*0.02175),"")</f>
        <v>0.21749999999999997</v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104.44444444444444</v>
      </c>
      <c r="BN281" s="63">
        <f t="shared" si="69"/>
        <v>112.8</v>
      </c>
      <c r="BO281" s="63">
        <f t="shared" si="70"/>
        <v>0.16534391534391535</v>
      </c>
      <c r="BP281" s="63">
        <f t="shared" si="71"/>
        <v>0.17857142857142855</v>
      </c>
    </row>
    <row r="282" spans="1:68" ht="27" hidden="1" customHeight="1" x14ac:dyDescent="0.25">
      <c r="A282" s="53" t="s">
        <v>480</v>
      </c>
      <c r="B282" s="53" t="s">
        <v>483</v>
      </c>
      <c r="C282" s="30">
        <v>4301011910</v>
      </c>
      <c r="D282" s="789">
        <v>4680115885806</v>
      </c>
      <c r="E282" s="790"/>
      <c r="F282" s="776">
        <v>1.35</v>
      </c>
      <c r="G282" s="31">
        <v>8</v>
      </c>
      <c r="H282" s="776">
        <v>10.8</v>
      </c>
      <c r="I282" s="776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109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485</v>
      </c>
      <c r="B283" s="53" t="s">
        <v>486</v>
      </c>
      <c r="C283" s="30">
        <v>4301011853</v>
      </c>
      <c r="D283" s="789">
        <v>4680115885851</v>
      </c>
      <c r="E283" s="790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488</v>
      </c>
      <c r="B284" s="53" t="s">
        <v>489</v>
      </c>
      <c r="C284" s="30">
        <v>4301011313</v>
      </c>
      <c r="D284" s="789">
        <v>4607091385984</v>
      </c>
      <c r="E284" s="790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8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491</v>
      </c>
      <c r="B285" s="53" t="s">
        <v>492</v>
      </c>
      <c r="C285" s="30">
        <v>4301011852</v>
      </c>
      <c r="D285" s="789">
        <v>4680115885844</v>
      </c>
      <c r="E285" s="790"/>
      <c r="F285" s="776">
        <v>0.4</v>
      </c>
      <c r="G285" s="31">
        <v>10</v>
      </c>
      <c r="H285" s="776">
        <v>4</v>
      </c>
      <c r="I285" s="776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9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493</v>
      </c>
      <c r="B286" s="53" t="s">
        <v>494</v>
      </c>
      <c r="C286" s="30">
        <v>4301011319</v>
      </c>
      <c r="D286" s="789">
        <v>4607091387469</v>
      </c>
      <c r="E286" s="790"/>
      <c r="F286" s="776">
        <v>0.5</v>
      </c>
      <c r="G286" s="31">
        <v>10</v>
      </c>
      <c r="H286" s="776">
        <v>5</v>
      </c>
      <c r="I286" s="776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91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495</v>
      </c>
      <c r="B287" s="53" t="s">
        <v>496</v>
      </c>
      <c r="C287" s="30">
        <v>4301011851</v>
      </c>
      <c r="D287" s="789">
        <v>4680115885820</v>
      </c>
      <c r="E287" s="790"/>
      <c r="F287" s="776">
        <v>0.4</v>
      </c>
      <c r="G287" s="31">
        <v>10</v>
      </c>
      <c r="H287" s="776">
        <v>4</v>
      </c>
      <c r="I287" s="776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92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497</v>
      </c>
      <c r="B288" s="53" t="s">
        <v>498</v>
      </c>
      <c r="C288" s="30">
        <v>4301011316</v>
      </c>
      <c r="D288" s="789">
        <v>4607091387438</v>
      </c>
      <c r="E288" s="790"/>
      <c r="F288" s="776">
        <v>0.5</v>
      </c>
      <c r="G288" s="31">
        <v>10</v>
      </c>
      <c r="H288" s="776">
        <v>5</v>
      </c>
      <c r="I288" s="776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118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18.518518518518519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20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0.43499999999999994</v>
      </c>
      <c r="AA289" s="780"/>
      <c r="AB289" s="780"/>
      <c r="AC289" s="780"/>
    </row>
    <row r="290" spans="1:68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6" t="s">
        <v>69</v>
      </c>
      <c r="X290" s="779">
        <f>IFERROR(SUM(X279:X288),"0")</f>
        <v>200</v>
      </c>
      <c r="Y290" s="779">
        <f>IFERROR(SUM(Y279:Y288),"0")</f>
        <v>216</v>
      </c>
      <c r="Z290" s="36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1"/>
      <c r="AB291" s="771"/>
      <c r="AC291" s="771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0"/>
      <c r="AB292" s="770"/>
      <c r="AC292" s="770"/>
    </row>
    <row r="293" spans="1:68" ht="27" hidden="1" customHeight="1" x14ac:dyDescent="0.25">
      <c r="A293" s="53" t="s">
        <v>501</v>
      </c>
      <c r="B293" s="53" t="s">
        <v>502</v>
      </c>
      <c r="C293" s="30">
        <v>4301011876</v>
      </c>
      <c r="D293" s="789">
        <v>4680115885707</v>
      </c>
      <c r="E293" s="790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1"/>
      <c r="AB296" s="771"/>
      <c r="AC296" s="771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0"/>
      <c r="AB297" s="770"/>
      <c r="AC297" s="770"/>
    </row>
    <row r="298" spans="1:68" ht="27" hidden="1" customHeight="1" x14ac:dyDescent="0.25">
      <c r="A298" s="53" t="s">
        <v>504</v>
      </c>
      <c r="B298" s="53" t="s">
        <v>505</v>
      </c>
      <c r="C298" s="30">
        <v>4301011223</v>
      </c>
      <c r="D298" s="789">
        <v>4607091383423</v>
      </c>
      <c r="E298" s="790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11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506</v>
      </c>
      <c r="B299" s="53" t="s">
        <v>507</v>
      </c>
      <c r="C299" s="30">
        <v>4301011879</v>
      </c>
      <c r="D299" s="789">
        <v>4680115885691</v>
      </c>
      <c r="E299" s="790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509</v>
      </c>
      <c r="B300" s="53" t="s">
        <v>510</v>
      </c>
      <c r="C300" s="30">
        <v>4301011878</v>
      </c>
      <c r="D300" s="789">
        <v>4680115885660</v>
      </c>
      <c r="E300" s="790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98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1"/>
      <c r="AB303" s="771"/>
      <c r="AC303" s="771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0"/>
      <c r="AB304" s="770"/>
      <c r="AC304" s="770"/>
    </row>
    <row r="305" spans="1:68" ht="37.5" hidden="1" customHeight="1" x14ac:dyDescent="0.25">
      <c r="A305" s="53" t="s">
        <v>513</v>
      </c>
      <c r="B305" s="53" t="s">
        <v>514</v>
      </c>
      <c r="C305" s="30">
        <v>4301051409</v>
      </c>
      <c r="D305" s="789">
        <v>4680115881556</v>
      </c>
      <c r="E305" s="790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92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3"/>
      <c r="V305" s="33"/>
      <c r="W305" s="34" t="s">
        <v>69</v>
      </c>
      <c r="X305" s="777">
        <v>0</v>
      </c>
      <c r="Y305" s="77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516</v>
      </c>
      <c r="B306" s="53" t="s">
        <v>517</v>
      </c>
      <c r="C306" s="30">
        <v>4301051506</v>
      </c>
      <c r="D306" s="789">
        <v>4680115881037</v>
      </c>
      <c r="E306" s="790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3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519</v>
      </c>
      <c r="B307" s="53" t="s">
        <v>520</v>
      </c>
      <c r="C307" s="30">
        <v>4301051893</v>
      </c>
      <c r="D307" s="789">
        <v>4680115886186</v>
      </c>
      <c r="E307" s="790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customHeight="1" x14ac:dyDescent="0.25">
      <c r="A308" s="53" t="s">
        <v>521</v>
      </c>
      <c r="B308" s="53" t="s">
        <v>522</v>
      </c>
      <c r="C308" s="30">
        <v>4301051487</v>
      </c>
      <c r="D308" s="789">
        <v>4680115881228</v>
      </c>
      <c r="E308" s="790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3"/>
      <c r="V308" s="33"/>
      <c r="W308" s="34" t="s">
        <v>69</v>
      </c>
      <c r="X308" s="777">
        <v>120</v>
      </c>
      <c r="Y308" s="778">
        <f t="shared" si="72"/>
        <v>120</v>
      </c>
      <c r="Z308" s="35">
        <f>IFERROR(IF(Y308=0,"",ROUNDUP(Y308/H308,0)*0.00651),"")</f>
        <v>0.32550000000000001</v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132.60000000000002</v>
      </c>
      <c r="BN308" s="63">
        <f t="shared" si="74"/>
        <v>132.60000000000002</v>
      </c>
      <c r="BO308" s="63">
        <f t="shared" si="75"/>
        <v>0.27472527472527475</v>
      </c>
      <c r="BP308" s="63">
        <f t="shared" si="76"/>
        <v>0.27472527472527475</v>
      </c>
    </row>
    <row r="309" spans="1:68" ht="37.5" hidden="1" customHeight="1" x14ac:dyDescent="0.25">
      <c r="A309" s="53" t="s">
        <v>523</v>
      </c>
      <c r="B309" s="53" t="s">
        <v>524</v>
      </c>
      <c r="C309" s="30">
        <v>4301051384</v>
      </c>
      <c r="D309" s="789">
        <v>4680115881211</v>
      </c>
      <c r="E309" s="790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147</v>
      </c>
      <c r="M309" s="32" t="s">
        <v>68</v>
      </c>
      <c r="N309" s="32"/>
      <c r="O309" s="31">
        <v>45</v>
      </c>
      <c r="P309" s="10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3"/>
      <c r="V309" s="33"/>
      <c r="W309" s="34" t="s">
        <v>69</v>
      </c>
      <c r="X309" s="777">
        <v>0</v>
      </c>
      <c r="Y309" s="77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149</v>
      </c>
      <c r="AK309" s="66">
        <v>436.8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525</v>
      </c>
      <c r="B310" s="53" t="s">
        <v>526</v>
      </c>
      <c r="C310" s="30">
        <v>4301051378</v>
      </c>
      <c r="D310" s="789">
        <v>4680115881020</v>
      </c>
      <c r="E310" s="790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6" t="s">
        <v>72</v>
      </c>
      <c r="X311" s="779">
        <f>IFERROR(X305/H305,"0")+IFERROR(X306/H306,"0")+IFERROR(X307/H307,"0")+IFERROR(X308/H308,"0")+IFERROR(X309/H309,"0")+IFERROR(X310/H310,"0")</f>
        <v>50</v>
      </c>
      <c r="Y311" s="779">
        <f>IFERROR(Y305/H305,"0")+IFERROR(Y306/H306,"0")+IFERROR(Y307/H307,"0")+IFERROR(Y308/H308,"0")+IFERROR(Y309/H309,"0")+IFERROR(Y310/H310,"0")</f>
        <v>50</v>
      </c>
      <c r="Z311" s="779">
        <f>IFERROR(IF(Z305="",0,Z305),"0")+IFERROR(IF(Z306="",0,Z306),"0")+IFERROR(IF(Z307="",0,Z307),"0")+IFERROR(IF(Z308="",0,Z308),"0")+IFERROR(IF(Z309="",0,Z309),"0")+IFERROR(IF(Z310="",0,Z310),"0")</f>
        <v>0.32550000000000001</v>
      </c>
      <c r="AA311" s="780"/>
      <c r="AB311" s="780"/>
      <c r="AC311" s="780"/>
    </row>
    <row r="312" spans="1:68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6" t="s">
        <v>69</v>
      </c>
      <c r="X312" s="779">
        <f>IFERROR(SUM(X305:X310),"0")</f>
        <v>120</v>
      </c>
      <c r="Y312" s="779">
        <f>IFERROR(SUM(Y305:Y310),"0")</f>
        <v>120</v>
      </c>
      <c r="Z312" s="36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1"/>
      <c r="AB313" s="771"/>
      <c r="AC313" s="771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0"/>
      <c r="AB314" s="770"/>
      <c r="AC314" s="770"/>
    </row>
    <row r="315" spans="1:68" ht="27" hidden="1" customHeight="1" x14ac:dyDescent="0.25">
      <c r="A315" s="53" t="s">
        <v>529</v>
      </c>
      <c r="B315" s="53" t="s">
        <v>530</v>
      </c>
      <c r="C315" s="30">
        <v>4301011306</v>
      </c>
      <c r="D315" s="789">
        <v>4607091389296</v>
      </c>
      <c r="E315" s="790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0"/>
      <c r="AB318" s="770"/>
      <c r="AC318" s="770"/>
    </row>
    <row r="319" spans="1:68" ht="27" hidden="1" customHeight="1" x14ac:dyDescent="0.25">
      <c r="A319" s="53" t="s">
        <v>532</v>
      </c>
      <c r="B319" s="53" t="s">
        <v>533</v>
      </c>
      <c r="C319" s="30">
        <v>4301031163</v>
      </c>
      <c r="D319" s="789">
        <v>4680115880344</v>
      </c>
      <c r="E319" s="790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1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0"/>
      <c r="AB322" s="770"/>
      <c r="AC322" s="770"/>
    </row>
    <row r="323" spans="1:68" ht="37.5" hidden="1" customHeight="1" x14ac:dyDescent="0.25">
      <c r="A323" s="53" t="s">
        <v>535</v>
      </c>
      <c r="B323" s="53" t="s">
        <v>536</v>
      </c>
      <c r="C323" s="30">
        <v>4301051731</v>
      </c>
      <c r="D323" s="789">
        <v>4680115884618</v>
      </c>
      <c r="E323" s="790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1"/>
      <c r="AB326" s="771"/>
      <c r="AC326" s="771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0"/>
      <c r="AB327" s="770"/>
      <c r="AC327" s="770"/>
    </row>
    <row r="328" spans="1:68" ht="27" hidden="1" customHeight="1" x14ac:dyDescent="0.25">
      <c r="A328" s="53" t="s">
        <v>539</v>
      </c>
      <c r="B328" s="53" t="s">
        <v>540</v>
      </c>
      <c r="C328" s="30">
        <v>4301011353</v>
      </c>
      <c r="D328" s="789">
        <v>4607091389807</v>
      </c>
      <c r="E328" s="790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0"/>
      <c r="AB331" s="770"/>
      <c r="AC331" s="770"/>
    </row>
    <row r="332" spans="1:68" ht="27" hidden="1" customHeight="1" x14ac:dyDescent="0.25">
      <c r="A332" s="53" t="s">
        <v>542</v>
      </c>
      <c r="B332" s="53" t="s">
        <v>543</v>
      </c>
      <c r="C332" s="30">
        <v>4301031164</v>
      </c>
      <c r="D332" s="789">
        <v>4680115880481</v>
      </c>
      <c r="E332" s="790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10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0"/>
      <c r="AB335" s="770"/>
      <c r="AC335" s="770"/>
    </row>
    <row r="336" spans="1:68" ht="27" hidden="1" customHeight="1" x14ac:dyDescent="0.25">
      <c r="A336" s="53" t="s">
        <v>545</v>
      </c>
      <c r="B336" s="53" t="s">
        <v>546</v>
      </c>
      <c r="C336" s="30">
        <v>4301051344</v>
      </c>
      <c r="D336" s="789">
        <v>4680115880412</v>
      </c>
      <c r="E336" s="790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548</v>
      </c>
      <c r="B337" s="53" t="s">
        <v>549</v>
      </c>
      <c r="C337" s="30">
        <v>4301051277</v>
      </c>
      <c r="D337" s="789">
        <v>4680115880511</v>
      </c>
      <c r="E337" s="790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90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1"/>
      <c r="AB340" s="771"/>
      <c r="AC340" s="771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0"/>
      <c r="AB341" s="770"/>
      <c r="AC341" s="770"/>
    </row>
    <row r="342" spans="1:68" ht="27" hidden="1" customHeight="1" x14ac:dyDescent="0.25">
      <c r="A342" s="53" t="s">
        <v>552</v>
      </c>
      <c r="B342" s="53" t="s">
        <v>553</v>
      </c>
      <c r="C342" s="30">
        <v>4301011593</v>
      </c>
      <c r="D342" s="789">
        <v>4680115882973</v>
      </c>
      <c r="E342" s="790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121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0"/>
      <c r="AB345" s="770"/>
      <c r="AC345" s="770"/>
    </row>
    <row r="346" spans="1:68" ht="27" hidden="1" customHeight="1" x14ac:dyDescent="0.25">
      <c r="A346" s="53" t="s">
        <v>554</v>
      </c>
      <c r="B346" s="53" t="s">
        <v>555</v>
      </c>
      <c r="C346" s="30">
        <v>4301031305</v>
      </c>
      <c r="D346" s="789">
        <v>4607091389845</v>
      </c>
      <c r="E346" s="790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3"/>
      <c r="V346" s="33"/>
      <c r="W346" s="34" t="s">
        <v>69</v>
      </c>
      <c r="X346" s="777">
        <v>0</v>
      </c>
      <c r="Y346" s="77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557</v>
      </c>
      <c r="B347" s="53" t="s">
        <v>558</v>
      </c>
      <c r="C347" s="30">
        <v>4301031306</v>
      </c>
      <c r="D347" s="789">
        <v>4680115882881</v>
      </c>
      <c r="E347" s="790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6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6" t="s">
        <v>69</v>
      </c>
      <c r="X349" s="779">
        <f>IFERROR(SUM(X346:X347),"0")</f>
        <v>0</v>
      </c>
      <c r="Y349" s="779">
        <f>IFERROR(SUM(Y346:Y347),"0")</f>
        <v>0</v>
      </c>
      <c r="Z349" s="36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0"/>
      <c r="AB350" s="770"/>
      <c r="AC350" s="770"/>
    </row>
    <row r="351" spans="1:68" ht="37.5" hidden="1" customHeight="1" x14ac:dyDescent="0.25">
      <c r="A351" s="53" t="s">
        <v>559</v>
      </c>
      <c r="B351" s="53" t="s">
        <v>560</v>
      </c>
      <c r="C351" s="30">
        <v>4301051517</v>
      </c>
      <c r="D351" s="789">
        <v>4680115883390</v>
      </c>
      <c r="E351" s="790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5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1"/>
      <c r="AB354" s="771"/>
      <c r="AC354" s="771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0"/>
      <c r="AB355" s="770"/>
      <c r="AC355" s="770"/>
    </row>
    <row r="356" spans="1:68" ht="27" hidden="1" customHeight="1" x14ac:dyDescent="0.25">
      <c r="A356" s="53" t="s">
        <v>563</v>
      </c>
      <c r="B356" s="53" t="s">
        <v>564</v>
      </c>
      <c r="C356" s="30">
        <v>4301012024</v>
      </c>
      <c r="D356" s="789">
        <v>4680115885615</v>
      </c>
      <c r="E356" s="790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9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3"/>
      <c r="V356" s="33"/>
      <c r="W356" s="34" t="s">
        <v>69</v>
      </c>
      <c r="X356" s="777">
        <v>0</v>
      </c>
      <c r="Y356" s="778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hidden="1" customHeight="1" x14ac:dyDescent="0.25">
      <c r="A357" s="53" t="s">
        <v>566</v>
      </c>
      <c r="B357" s="53" t="s">
        <v>567</v>
      </c>
      <c r="C357" s="30">
        <v>4301012016</v>
      </c>
      <c r="D357" s="789">
        <v>4680115885554</v>
      </c>
      <c r="E357" s="790"/>
      <c r="F357" s="776">
        <v>1.35</v>
      </c>
      <c r="G357" s="31">
        <v>8</v>
      </c>
      <c r="H357" s="776">
        <v>10.8</v>
      </c>
      <c r="I357" s="776">
        <v>11.28</v>
      </c>
      <c r="J357" s="31">
        <v>56</v>
      </c>
      <c r="K357" s="31" t="s">
        <v>118</v>
      </c>
      <c r="L357" s="31"/>
      <c r="M357" s="32" t="s">
        <v>77</v>
      </c>
      <c r="N357" s="32"/>
      <c r="O357" s="31">
        <v>55</v>
      </c>
      <c r="P357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3"/>
      <c r="V357" s="33"/>
      <c r="W357" s="34" t="s">
        <v>69</v>
      </c>
      <c r="X357" s="777">
        <v>0</v>
      </c>
      <c r="Y357" s="778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568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566</v>
      </c>
      <c r="B358" s="53" t="s">
        <v>569</v>
      </c>
      <c r="C358" s="30">
        <v>4301011911</v>
      </c>
      <c r="D358" s="789">
        <v>4680115885554</v>
      </c>
      <c r="E358" s="790"/>
      <c r="F358" s="776">
        <v>1.35</v>
      </c>
      <c r="G358" s="31">
        <v>8</v>
      </c>
      <c r="H358" s="776">
        <v>10.8</v>
      </c>
      <c r="I358" s="776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9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571</v>
      </c>
      <c r="B359" s="53" t="s">
        <v>572</v>
      </c>
      <c r="C359" s="30">
        <v>4301011858</v>
      </c>
      <c r="D359" s="789">
        <v>4680115885646</v>
      </c>
      <c r="E359" s="790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574</v>
      </c>
      <c r="B360" s="53" t="s">
        <v>575</v>
      </c>
      <c r="C360" s="30">
        <v>4301011857</v>
      </c>
      <c r="D360" s="789">
        <v>4680115885622</v>
      </c>
      <c r="E360" s="790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789">
        <v>4680115881938</v>
      </c>
      <c r="E361" s="790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4301010944</v>
      </c>
      <c r="D362" s="789">
        <v>4607091387346</v>
      </c>
      <c r="E362" s="790"/>
      <c r="F362" s="776">
        <v>0.4</v>
      </c>
      <c r="G362" s="31">
        <v>10</v>
      </c>
      <c r="H362" s="776">
        <v>4</v>
      </c>
      <c r="I362" s="776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11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582</v>
      </c>
      <c r="B363" s="53" t="s">
        <v>583</v>
      </c>
      <c r="C363" s="30">
        <v>4301011859</v>
      </c>
      <c r="D363" s="789">
        <v>4680115885608</v>
      </c>
      <c r="E363" s="790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12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3"/>
      <c r="V363" s="33"/>
      <c r="W363" s="34" t="s">
        <v>69</v>
      </c>
      <c r="X363" s="777">
        <v>0</v>
      </c>
      <c r="Y363" s="77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hidden="1" customHeight="1" x14ac:dyDescent="0.25">
      <c r="A364" s="53" t="s">
        <v>584</v>
      </c>
      <c r="B364" s="53" t="s">
        <v>585</v>
      </c>
      <c r="C364" s="30">
        <v>4301011323</v>
      </c>
      <c r="D364" s="789">
        <v>4607091386011</v>
      </c>
      <c r="E364" s="790"/>
      <c r="F364" s="776">
        <v>0.5</v>
      </c>
      <c r="G364" s="31">
        <v>10</v>
      </c>
      <c r="H364" s="776">
        <v>5</v>
      </c>
      <c r="I364" s="776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11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3"/>
      <c r="V364" s="33"/>
      <c r="W364" s="34" t="s">
        <v>69</v>
      </c>
      <c r="X364" s="777">
        <v>0</v>
      </c>
      <c r="Y364" s="778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6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6" t="s">
        <v>69</v>
      </c>
      <c r="X366" s="779">
        <f>IFERROR(SUM(X356:X364),"0")</f>
        <v>0</v>
      </c>
      <c r="Y366" s="779">
        <f>IFERROR(SUM(Y356:Y364),"0")</f>
        <v>0</v>
      </c>
      <c r="Z366" s="36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0"/>
      <c r="AB367" s="770"/>
      <c r="AC367" s="770"/>
    </row>
    <row r="368" spans="1:68" ht="27" hidden="1" customHeight="1" x14ac:dyDescent="0.25">
      <c r="A368" s="53" t="s">
        <v>587</v>
      </c>
      <c r="B368" s="53" t="s">
        <v>588</v>
      </c>
      <c r="C368" s="30">
        <v>4301030878</v>
      </c>
      <c r="D368" s="789">
        <v>4607091387193</v>
      </c>
      <c r="E368" s="790"/>
      <c r="F368" s="776">
        <v>0.7</v>
      </c>
      <c r="G368" s="31">
        <v>6</v>
      </c>
      <c r="H368" s="776">
        <v>4.2</v>
      </c>
      <c r="I368" s="776">
        <v>4.46</v>
      </c>
      <c r="J368" s="31">
        <v>156</v>
      </c>
      <c r="K368" s="31" t="s">
        <v>128</v>
      </c>
      <c r="L368" s="31"/>
      <c r="M368" s="32" t="s">
        <v>68</v>
      </c>
      <c r="N368" s="32"/>
      <c r="O368" s="31">
        <v>35</v>
      </c>
      <c r="P368" s="11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3"/>
      <c r="V368" s="33"/>
      <c r="W368" s="34" t="s">
        <v>69</v>
      </c>
      <c r="X368" s="777">
        <v>0</v>
      </c>
      <c r="Y368" s="778">
        <f>IFERROR(IF(X368="",0,CEILING((X368/$H368),1)*$H368),"")</f>
        <v>0</v>
      </c>
      <c r="Z368" s="35" t="str">
        <f>IFERROR(IF(Y368=0,"",ROUNDUP(Y368/H368,0)*0.00753),"")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customHeight="1" x14ac:dyDescent="0.25">
      <c r="A369" s="53" t="s">
        <v>590</v>
      </c>
      <c r="B369" s="53" t="s">
        <v>591</v>
      </c>
      <c r="C369" s="30">
        <v>4301031153</v>
      </c>
      <c r="D369" s="789">
        <v>4607091387230</v>
      </c>
      <c r="E369" s="790"/>
      <c r="F369" s="776">
        <v>0.7</v>
      </c>
      <c r="G369" s="31">
        <v>6</v>
      </c>
      <c r="H369" s="776">
        <v>4.2</v>
      </c>
      <c r="I369" s="776">
        <v>4.46</v>
      </c>
      <c r="J369" s="31">
        <v>156</v>
      </c>
      <c r="K369" s="31" t="s">
        <v>128</v>
      </c>
      <c r="L369" s="31"/>
      <c r="M369" s="32" t="s">
        <v>68</v>
      </c>
      <c r="N369" s="32"/>
      <c r="O369" s="31">
        <v>40</v>
      </c>
      <c r="P369" s="11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3"/>
      <c r="V369" s="33"/>
      <c r="W369" s="34" t="s">
        <v>69</v>
      </c>
      <c r="X369" s="777">
        <v>50</v>
      </c>
      <c r="Y369" s="778">
        <f>IFERROR(IF(X369="",0,CEILING((X369/$H369),1)*$H369),"")</f>
        <v>50.400000000000006</v>
      </c>
      <c r="Z369" s="35">
        <f>IFERROR(IF(Y369=0,"",ROUNDUP(Y369/H369,0)*0.00753),"")</f>
        <v>9.0359999999999996E-2</v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53.095238095238095</v>
      </c>
      <c r="BN369" s="63">
        <f>IFERROR(Y369*I369/H369,"0")</f>
        <v>53.52</v>
      </c>
      <c r="BO369" s="63">
        <f>IFERROR(1/J369*(X369/H369),"0")</f>
        <v>7.6312576312576319E-2</v>
      </c>
      <c r="BP369" s="63">
        <f>IFERROR(1/J369*(Y369/H369),"0")</f>
        <v>7.6923076923076927E-2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4301031154</v>
      </c>
      <c r="D370" s="789">
        <v>4607091387292</v>
      </c>
      <c r="E370" s="790"/>
      <c r="F370" s="776">
        <v>0.73</v>
      </c>
      <c r="G370" s="31">
        <v>6</v>
      </c>
      <c r="H370" s="776">
        <v>4.38</v>
      </c>
      <c r="I370" s="776">
        <v>4.6399999999999997</v>
      </c>
      <c r="J370" s="31">
        <v>156</v>
      </c>
      <c r="K370" s="31" t="s">
        <v>128</v>
      </c>
      <c r="L370" s="31"/>
      <c r="M370" s="32" t="s">
        <v>68</v>
      </c>
      <c r="N370" s="32"/>
      <c r="O370" s="31">
        <v>45</v>
      </c>
      <c r="P370" s="11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596</v>
      </c>
      <c r="B371" s="53" t="s">
        <v>597</v>
      </c>
      <c r="C371" s="30">
        <v>4301031152</v>
      </c>
      <c r="D371" s="789">
        <v>4607091387285</v>
      </c>
      <c r="E371" s="790"/>
      <c r="F371" s="776">
        <v>0.35</v>
      </c>
      <c r="G371" s="31">
        <v>6</v>
      </c>
      <c r="H371" s="776">
        <v>2.1</v>
      </c>
      <c r="I371" s="776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3"/>
      <c r="V371" s="33"/>
      <c r="W371" s="34" t="s">
        <v>69</v>
      </c>
      <c r="X371" s="777">
        <v>0</v>
      </c>
      <c r="Y371" s="778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6" t="s">
        <v>72</v>
      </c>
      <c r="X372" s="779">
        <f>IFERROR(X368/H368,"0")+IFERROR(X369/H369,"0")+IFERROR(X370/H370,"0")+IFERROR(X371/H371,"0")</f>
        <v>11.904761904761905</v>
      </c>
      <c r="Y372" s="779">
        <f>IFERROR(Y368/H368,"0")+IFERROR(Y369/H369,"0")+IFERROR(Y370/H370,"0")+IFERROR(Y371/H371,"0")</f>
        <v>12</v>
      </c>
      <c r="Z372" s="779">
        <f>IFERROR(IF(Z368="",0,Z368),"0")+IFERROR(IF(Z369="",0,Z369),"0")+IFERROR(IF(Z370="",0,Z370),"0")+IFERROR(IF(Z371="",0,Z371),"0")</f>
        <v>9.0359999999999996E-2</v>
      </c>
      <c r="AA372" s="780"/>
      <c r="AB372" s="780"/>
      <c r="AC372" s="780"/>
    </row>
    <row r="373" spans="1:68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6" t="s">
        <v>69</v>
      </c>
      <c r="X373" s="779">
        <f>IFERROR(SUM(X368:X371),"0")</f>
        <v>50</v>
      </c>
      <c r="Y373" s="779">
        <f>IFERROR(SUM(Y368:Y371),"0")</f>
        <v>50.400000000000006</v>
      </c>
      <c r="Z373" s="36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0"/>
      <c r="AB374" s="770"/>
      <c r="AC374" s="770"/>
    </row>
    <row r="375" spans="1:68" ht="48" hidden="1" customHeight="1" x14ac:dyDescent="0.25">
      <c r="A375" s="53" t="s">
        <v>598</v>
      </c>
      <c r="B375" s="53" t="s">
        <v>599</v>
      </c>
      <c r="C375" s="30">
        <v>4301051100</v>
      </c>
      <c r="D375" s="789">
        <v>4607091387766</v>
      </c>
      <c r="E375" s="790"/>
      <c r="F375" s="776">
        <v>1.3</v>
      </c>
      <c r="G375" s="31">
        <v>6</v>
      </c>
      <c r="H375" s="776">
        <v>7.8</v>
      </c>
      <c r="I375" s="776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3"/>
      <c r="V375" s="33"/>
      <c r="W375" s="34" t="s">
        <v>69</v>
      </c>
      <c r="X375" s="777">
        <v>0</v>
      </c>
      <c r="Y375" s="778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4301051116</v>
      </c>
      <c r="D376" s="789">
        <v>4607091387957</v>
      </c>
      <c r="E376" s="790"/>
      <c r="F376" s="776">
        <v>1.3</v>
      </c>
      <c r="G376" s="31">
        <v>6</v>
      </c>
      <c r="H376" s="776">
        <v>7.8</v>
      </c>
      <c r="I376" s="776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9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4301051115</v>
      </c>
      <c r="D377" s="789">
        <v>4607091387964</v>
      </c>
      <c r="E377" s="790"/>
      <c r="F377" s="776">
        <v>1.35</v>
      </c>
      <c r="G377" s="31">
        <v>6</v>
      </c>
      <c r="H377" s="776">
        <v>8.1</v>
      </c>
      <c r="I377" s="776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4301051705</v>
      </c>
      <c r="D378" s="789">
        <v>4680115884588</v>
      </c>
      <c r="E378" s="790"/>
      <c r="F378" s="776">
        <v>0.5</v>
      </c>
      <c r="G378" s="31">
        <v>6</v>
      </c>
      <c r="H378" s="776">
        <v>3</v>
      </c>
      <c r="I378" s="776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3"/>
      <c r="V378" s="33"/>
      <c r="W378" s="34" t="s">
        <v>69</v>
      </c>
      <c r="X378" s="777">
        <v>0</v>
      </c>
      <c r="Y378" s="77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hidden="1" customHeight="1" x14ac:dyDescent="0.25">
      <c r="A379" s="53" t="s">
        <v>610</v>
      </c>
      <c r="B379" s="53" t="s">
        <v>611</v>
      </c>
      <c r="C379" s="30">
        <v>4301051130</v>
      </c>
      <c r="D379" s="789">
        <v>4607091387537</v>
      </c>
      <c r="E379" s="790"/>
      <c r="F379" s="776">
        <v>0.45</v>
      </c>
      <c r="G379" s="31">
        <v>6</v>
      </c>
      <c r="H379" s="776">
        <v>2.7</v>
      </c>
      <c r="I379" s="776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hidden="1" customHeight="1" x14ac:dyDescent="0.25">
      <c r="A380" s="53" t="s">
        <v>613</v>
      </c>
      <c r="B380" s="53" t="s">
        <v>614</v>
      </c>
      <c r="C380" s="30">
        <v>4301051132</v>
      </c>
      <c r="D380" s="789">
        <v>4607091387513</v>
      </c>
      <c r="E380" s="790"/>
      <c r="F380" s="776">
        <v>0.45</v>
      </c>
      <c r="G380" s="31">
        <v>6</v>
      </c>
      <c r="H380" s="776">
        <v>2.7</v>
      </c>
      <c r="I380" s="776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3"/>
      <c r="V380" s="33"/>
      <c r="W380" s="34" t="s">
        <v>69</v>
      </c>
      <c r="X380" s="777">
        <v>0</v>
      </c>
      <c r="Y380" s="778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6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6" t="s">
        <v>69</v>
      </c>
      <c r="X382" s="779">
        <f>IFERROR(SUM(X375:X380),"0")</f>
        <v>0</v>
      </c>
      <c r="Y382" s="779">
        <f>IFERROR(SUM(Y375:Y380),"0")</f>
        <v>0</v>
      </c>
      <c r="Z382" s="36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0"/>
      <c r="AB383" s="770"/>
      <c r="AC383" s="770"/>
    </row>
    <row r="384" spans="1:68" ht="37.5" hidden="1" customHeight="1" x14ac:dyDescent="0.25">
      <c r="A384" s="53" t="s">
        <v>616</v>
      </c>
      <c r="B384" s="53" t="s">
        <v>617</v>
      </c>
      <c r="C384" s="30">
        <v>4301060379</v>
      </c>
      <c r="D384" s="789">
        <v>4607091380880</v>
      </c>
      <c r="E384" s="790"/>
      <c r="F384" s="776">
        <v>1.4</v>
      </c>
      <c r="G384" s="31">
        <v>6</v>
      </c>
      <c r="H384" s="776">
        <v>8.4</v>
      </c>
      <c r="I384" s="776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3"/>
      <c r="V384" s="33"/>
      <c r="W384" s="34" t="s">
        <v>69</v>
      </c>
      <c r="X384" s="777">
        <v>0</v>
      </c>
      <c r="Y384" s="77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customHeight="1" x14ac:dyDescent="0.25">
      <c r="A385" s="53" t="s">
        <v>619</v>
      </c>
      <c r="B385" s="53" t="s">
        <v>620</v>
      </c>
      <c r="C385" s="30">
        <v>4301060308</v>
      </c>
      <c r="D385" s="789">
        <v>4607091384482</v>
      </c>
      <c r="E385" s="790"/>
      <c r="F385" s="776">
        <v>1.3</v>
      </c>
      <c r="G385" s="31">
        <v>6</v>
      </c>
      <c r="H385" s="776">
        <v>7.8</v>
      </c>
      <c r="I385" s="776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12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3"/>
      <c r="V385" s="33"/>
      <c r="W385" s="34" t="s">
        <v>69</v>
      </c>
      <c r="X385" s="777">
        <v>400</v>
      </c>
      <c r="Y385" s="778">
        <f>IFERROR(IF(X385="",0,CEILING((X385/$H385),1)*$H385),"")</f>
        <v>405.59999999999997</v>
      </c>
      <c r="Z385" s="35">
        <f>IFERROR(IF(Y385=0,"",ROUNDUP(Y385/H385,0)*0.02175),"")</f>
        <v>1.131</v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428.92307692307696</v>
      </c>
      <c r="BN385" s="63">
        <f>IFERROR(Y385*I385/H385,"0")</f>
        <v>434.928</v>
      </c>
      <c r="BO385" s="63">
        <f>IFERROR(1/J385*(X385/H385),"0")</f>
        <v>0.91575091575091572</v>
      </c>
      <c r="BP385" s="63">
        <f>IFERROR(1/J385*(Y385/H385),"0")</f>
        <v>0.92857142857142849</v>
      </c>
    </row>
    <row r="386" spans="1:68" ht="16.5" hidden="1" customHeight="1" x14ac:dyDescent="0.25">
      <c r="A386" s="53" t="s">
        <v>622</v>
      </c>
      <c r="B386" s="53" t="s">
        <v>623</v>
      </c>
      <c r="C386" s="30">
        <v>4301060484</v>
      </c>
      <c r="D386" s="789">
        <v>4607091380897</v>
      </c>
      <c r="E386" s="790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816" t="s">
        <v>624</v>
      </c>
      <c r="Q386" s="793"/>
      <c r="R386" s="793"/>
      <c r="S386" s="793"/>
      <c r="T386" s="794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hidden="1" customHeight="1" x14ac:dyDescent="0.25">
      <c r="A387" s="53" t="s">
        <v>622</v>
      </c>
      <c r="B387" s="53" t="s">
        <v>626</v>
      </c>
      <c r="C387" s="30">
        <v>4301060325</v>
      </c>
      <c r="D387" s="789">
        <v>4607091380897</v>
      </c>
      <c r="E387" s="790"/>
      <c r="F387" s="776">
        <v>1.4</v>
      </c>
      <c r="G387" s="31">
        <v>6</v>
      </c>
      <c r="H387" s="776">
        <v>8.4</v>
      </c>
      <c r="I387" s="776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10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3"/>
      <c r="V387" s="33"/>
      <c r="W387" s="34" t="s">
        <v>69</v>
      </c>
      <c r="X387" s="777">
        <v>0</v>
      </c>
      <c r="Y387" s="778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6" t="s">
        <v>72</v>
      </c>
      <c r="X388" s="779">
        <f>IFERROR(X384/H384,"0")+IFERROR(X385/H385,"0")+IFERROR(X386/H386,"0")+IFERROR(X387/H387,"0")</f>
        <v>51.282051282051285</v>
      </c>
      <c r="Y388" s="779">
        <f>IFERROR(Y384/H384,"0")+IFERROR(Y385/H385,"0")+IFERROR(Y386/H386,"0")+IFERROR(Y387/H387,"0")</f>
        <v>52</v>
      </c>
      <c r="Z388" s="779">
        <f>IFERROR(IF(Z384="",0,Z384),"0")+IFERROR(IF(Z385="",0,Z385),"0")+IFERROR(IF(Z386="",0,Z386),"0")+IFERROR(IF(Z387="",0,Z387),"0")</f>
        <v>1.131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6" t="s">
        <v>69</v>
      </c>
      <c r="X389" s="779">
        <f>IFERROR(SUM(X384:X387),"0")</f>
        <v>400</v>
      </c>
      <c r="Y389" s="779">
        <f>IFERROR(SUM(Y384:Y387),"0")</f>
        <v>405.59999999999997</v>
      </c>
      <c r="Z389" s="36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0"/>
      <c r="AB390" s="770"/>
      <c r="AC390" s="770"/>
    </row>
    <row r="391" spans="1:68" ht="16.5" hidden="1" customHeight="1" x14ac:dyDescent="0.25">
      <c r="A391" s="53" t="s">
        <v>628</v>
      </c>
      <c r="B391" s="53" t="s">
        <v>629</v>
      </c>
      <c r="C391" s="30">
        <v>4301030232</v>
      </c>
      <c r="D391" s="789">
        <v>4607091388374</v>
      </c>
      <c r="E391" s="790"/>
      <c r="F391" s="776">
        <v>0.38</v>
      </c>
      <c r="G391" s="31">
        <v>8</v>
      </c>
      <c r="H391" s="776">
        <v>3.04</v>
      </c>
      <c r="I391" s="776">
        <v>3.28</v>
      </c>
      <c r="J391" s="31">
        <v>156</v>
      </c>
      <c r="K391" s="31" t="s">
        <v>128</v>
      </c>
      <c r="L391" s="31"/>
      <c r="M391" s="32" t="s">
        <v>107</v>
      </c>
      <c r="N391" s="32"/>
      <c r="O391" s="31">
        <v>180</v>
      </c>
      <c r="P391" s="797" t="s">
        <v>630</v>
      </c>
      <c r="Q391" s="793"/>
      <c r="R391" s="793"/>
      <c r="S391" s="793"/>
      <c r="T391" s="794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4301030235</v>
      </c>
      <c r="D392" s="789">
        <v>4607091388381</v>
      </c>
      <c r="E392" s="790"/>
      <c r="F392" s="776">
        <v>0.38</v>
      </c>
      <c r="G392" s="31">
        <v>8</v>
      </c>
      <c r="H392" s="776">
        <v>3.04</v>
      </c>
      <c r="I392" s="776">
        <v>3.32</v>
      </c>
      <c r="J392" s="31">
        <v>156</v>
      </c>
      <c r="K392" s="31" t="s">
        <v>128</v>
      </c>
      <c r="L392" s="31"/>
      <c r="M392" s="32" t="s">
        <v>107</v>
      </c>
      <c r="N392" s="32"/>
      <c r="O392" s="31">
        <v>180</v>
      </c>
      <c r="P392" s="815" t="s">
        <v>634</v>
      </c>
      <c r="Q392" s="793"/>
      <c r="R392" s="793"/>
      <c r="S392" s="793"/>
      <c r="T392" s="794"/>
      <c r="U392" s="33"/>
      <c r="V392" s="33"/>
      <c r="W392" s="34" t="s">
        <v>69</v>
      </c>
      <c r="X392" s="777">
        <v>0</v>
      </c>
      <c r="Y392" s="778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635</v>
      </c>
      <c r="B393" s="53" t="s">
        <v>636</v>
      </c>
      <c r="C393" s="30">
        <v>4301032015</v>
      </c>
      <c r="D393" s="789">
        <v>4607091383102</v>
      </c>
      <c r="E393" s="790"/>
      <c r="F393" s="776">
        <v>0.17</v>
      </c>
      <c r="G393" s="31">
        <v>15</v>
      </c>
      <c r="H393" s="776">
        <v>2.5499999999999998</v>
      </c>
      <c r="I393" s="776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3"/>
      <c r="V393" s="33"/>
      <c r="W393" s="34" t="s">
        <v>69</v>
      </c>
      <c r="X393" s="777">
        <v>100</v>
      </c>
      <c r="Y393" s="778">
        <f>IFERROR(IF(X393="",0,CEILING((X393/$H393),1)*$H393),"")</f>
        <v>102</v>
      </c>
      <c r="Z393" s="35">
        <f>IFERROR(IF(Y393=0,"",ROUNDUP(Y393/H393,0)*0.00651),"")</f>
        <v>0.26040000000000002</v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115.88235294117648</v>
      </c>
      <c r="BN393" s="63">
        <f>IFERROR(Y393*I393/H393,"0")</f>
        <v>118.20000000000002</v>
      </c>
      <c r="BO393" s="63">
        <f>IFERROR(1/J393*(X393/H393),"0")</f>
        <v>0.21547080370609786</v>
      </c>
      <c r="BP393" s="63">
        <f>IFERROR(1/J393*(Y393/H393),"0")</f>
        <v>0.2197802197802198</v>
      </c>
    </row>
    <row r="394" spans="1:68" ht="27" hidden="1" customHeight="1" x14ac:dyDescent="0.25">
      <c r="A394" s="53" t="s">
        <v>638</v>
      </c>
      <c r="B394" s="53" t="s">
        <v>639</v>
      </c>
      <c r="C394" s="30">
        <v>4301030233</v>
      </c>
      <c r="D394" s="789">
        <v>4607091388404</v>
      </c>
      <c r="E394" s="790"/>
      <c r="F394" s="776">
        <v>0.17</v>
      </c>
      <c r="G394" s="31">
        <v>15</v>
      </c>
      <c r="H394" s="776">
        <v>2.5499999999999998</v>
      </c>
      <c r="I394" s="776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3"/>
      <c r="V394" s="33"/>
      <c r="W394" s="34" t="s">
        <v>69</v>
      </c>
      <c r="X394" s="777">
        <v>0</v>
      </c>
      <c r="Y394" s="778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6" t="s">
        <v>72</v>
      </c>
      <c r="X395" s="779">
        <f>IFERROR(X391/H391,"0")+IFERROR(X392/H392,"0")+IFERROR(X393/H393,"0")+IFERROR(X394/H394,"0")</f>
        <v>39.215686274509807</v>
      </c>
      <c r="Y395" s="779">
        <f>IFERROR(Y391/H391,"0")+IFERROR(Y392/H392,"0")+IFERROR(Y393/H393,"0")+IFERROR(Y394/H394,"0")</f>
        <v>40</v>
      </c>
      <c r="Z395" s="779">
        <f>IFERROR(IF(Z391="",0,Z391),"0")+IFERROR(IF(Z392="",0,Z392),"0")+IFERROR(IF(Z393="",0,Z393),"0")+IFERROR(IF(Z394="",0,Z394),"0")</f>
        <v>0.26040000000000002</v>
      </c>
      <c r="AA395" s="780"/>
      <c r="AB395" s="780"/>
      <c r="AC395" s="780"/>
    </row>
    <row r="396" spans="1:68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6" t="s">
        <v>69</v>
      </c>
      <c r="X396" s="779">
        <f>IFERROR(SUM(X391:X394),"0")</f>
        <v>100</v>
      </c>
      <c r="Y396" s="779">
        <f>IFERROR(SUM(Y391:Y394),"0")</f>
        <v>102</v>
      </c>
      <c r="Z396" s="36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0"/>
      <c r="AB397" s="770"/>
      <c r="AC397" s="770"/>
    </row>
    <row r="398" spans="1:68" ht="16.5" hidden="1" customHeight="1" x14ac:dyDescent="0.25">
      <c r="A398" s="53" t="s">
        <v>641</v>
      </c>
      <c r="B398" s="53" t="s">
        <v>642</v>
      </c>
      <c r="C398" s="30">
        <v>4301180007</v>
      </c>
      <c r="D398" s="789">
        <v>4680115881808</v>
      </c>
      <c r="E398" s="790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10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4301180006</v>
      </c>
      <c r="D399" s="789">
        <v>4680115881822</v>
      </c>
      <c r="E399" s="790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hidden="1" customHeight="1" x14ac:dyDescent="0.25">
      <c r="A400" s="53" t="s">
        <v>647</v>
      </c>
      <c r="B400" s="53" t="s">
        <v>648</v>
      </c>
      <c r="C400" s="30">
        <v>4301180001</v>
      </c>
      <c r="D400" s="789">
        <v>4680115880016</v>
      </c>
      <c r="E400" s="790"/>
      <c r="F400" s="776">
        <v>0.1</v>
      </c>
      <c r="G400" s="31">
        <v>20</v>
      </c>
      <c r="H400" s="776">
        <v>2</v>
      </c>
      <c r="I400" s="776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8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3"/>
      <c r="V400" s="33"/>
      <c r="W400" s="34" t="s">
        <v>69</v>
      </c>
      <c r="X400" s="777">
        <v>0</v>
      </c>
      <c r="Y400" s="778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6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6" t="s">
        <v>69</v>
      </c>
      <c r="X402" s="779">
        <f>IFERROR(SUM(X398:X400),"0")</f>
        <v>0</v>
      </c>
      <c r="Y402" s="779">
        <f>IFERROR(SUM(Y398:Y400),"0")</f>
        <v>0</v>
      </c>
      <c r="Z402" s="36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1"/>
      <c r="AB403" s="771"/>
      <c r="AC403" s="771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0"/>
      <c r="AB404" s="770"/>
      <c r="AC404" s="770"/>
    </row>
    <row r="405" spans="1:68" ht="27" hidden="1" customHeight="1" x14ac:dyDescent="0.25">
      <c r="A405" s="53" t="s">
        <v>650</v>
      </c>
      <c r="B405" s="53" t="s">
        <v>651</v>
      </c>
      <c r="C405" s="30">
        <v>4301031066</v>
      </c>
      <c r="D405" s="789">
        <v>4607091383836</v>
      </c>
      <c r="E405" s="790"/>
      <c r="F405" s="776">
        <v>0.3</v>
      </c>
      <c r="G405" s="31">
        <v>6</v>
      </c>
      <c r="H405" s="776">
        <v>1.8</v>
      </c>
      <c r="I405" s="776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3"/>
      <c r="V405" s="33"/>
      <c r="W405" s="34" t="s">
        <v>69</v>
      </c>
      <c r="X405" s="777">
        <v>0</v>
      </c>
      <c r="Y405" s="778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6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6" t="s">
        <v>69</v>
      </c>
      <c r="X407" s="779">
        <f>IFERROR(SUM(X405:X405),"0")</f>
        <v>0</v>
      </c>
      <c r="Y407" s="779">
        <f>IFERROR(SUM(Y405:Y405),"0")</f>
        <v>0</v>
      </c>
      <c r="Z407" s="36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0"/>
      <c r="AB408" s="770"/>
      <c r="AC408" s="770"/>
    </row>
    <row r="409" spans="1:68" ht="37.5" hidden="1" customHeight="1" x14ac:dyDescent="0.25">
      <c r="A409" s="53" t="s">
        <v>653</v>
      </c>
      <c r="B409" s="53" t="s">
        <v>654</v>
      </c>
      <c r="C409" s="30">
        <v>4301051142</v>
      </c>
      <c r="D409" s="789">
        <v>4607091387919</v>
      </c>
      <c r="E409" s="790"/>
      <c r="F409" s="776">
        <v>1.35</v>
      </c>
      <c r="G409" s="31">
        <v>6</v>
      </c>
      <c r="H409" s="776">
        <v>8.1</v>
      </c>
      <c r="I409" s="776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10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customHeight="1" x14ac:dyDescent="0.25">
      <c r="A410" s="53" t="s">
        <v>656</v>
      </c>
      <c r="B410" s="53" t="s">
        <v>657</v>
      </c>
      <c r="C410" s="30">
        <v>4301051461</v>
      </c>
      <c r="D410" s="789">
        <v>4680115883604</v>
      </c>
      <c r="E410" s="790"/>
      <c r="F410" s="776">
        <v>0.35</v>
      </c>
      <c r="G410" s="31">
        <v>6</v>
      </c>
      <c r="H410" s="776">
        <v>2.1</v>
      </c>
      <c r="I410" s="776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12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3"/>
      <c r="V410" s="33"/>
      <c r="W410" s="34" t="s">
        <v>69</v>
      </c>
      <c r="X410" s="777">
        <v>350</v>
      </c>
      <c r="Y410" s="778">
        <f>IFERROR(IF(X410="",0,CEILING((X410/$H410),1)*$H410),"")</f>
        <v>350.7</v>
      </c>
      <c r="Z410" s="35">
        <f>IFERROR(IF(Y410=0,"",ROUNDUP(Y410/H410,0)*0.00651),"")</f>
        <v>1.08717</v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391.99999999999994</v>
      </c>
      <c r="BN410" s="63">
        <f>IFERROR(Y410*I410/H410,"0")</f>
        <v>392.78399999999993</v>
      </c>
      <c r="BO410" s="63">
        <f>IFERROR(1/J410*(X410/H410),"0")</f>
        <v>0.91575091575091572</v>
      </c>
      <c r="BP410" s="63">
        <f>IFERROR(1/J410*(Y410/H410),"0")</f>
        <v>0.91758241758241765</v>
      </c>
    </row>
    <row r="411" spans="1:68" ht="27" customHeight="1" x14ac:dyDescent="0.25">
      <c r="A411" s="53" t="s">
        <v>659</v>
      </c>
      <c r="B411" s="53" t="s">
        <v>660</v>
      </c>
      <c r="C411" s="30">
        <v>4301051485</v>
      </c>
      <c r="D411" s="789">
        <v>4680115883567</v>
      </c>
      <c r="E411" s="790"/>
      <c r="F411" s="776">
        <v>0.35</v>
      </c>
      <c r="G411" s="31">
        <v>6</v>
      </c>
      <c r="H411" s="776">
        <v>2.1</v>
      </c>
      <c r="I411" s="776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9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3"/>
      <c r="V411" s="33"/>
      <c r="W411" s="34" t="s">
        <v>69</v>
      </c>
      <c r="X411" s="777">
        <v>200</v>
      </c>
      <c r="Y411" s="778">
        <f>IFERROR(IF(X411="",0,CEILING((X411/$H411),1)*$H411),"")</f>
        <v>201.60000000000002</v>
      </c>
      <c r="Z411" s="35">
        <f>IFERROR(IF(Y411=0,"",ROUNDUP(Y411/H411,0)*0.00651),"")</f>
        <v>0.62495999999999996</v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222.85714285714286</v>
      </c>
      <c r="BN411" s="63">
        <f>IFERROR(Y411*I411/H411,"0")</f>
        <v>224.64000000000001</v>
      </c>
      <c r="BO411" s="63">
        <f>IFERROR(1/J411*(X411/H411),"0")</f>
        <v>0.52328623757195192</v>
      </c>
      <c r="BP411" s="63">
        <f>IFERROR(1/J411*(Y411/H411),"0")</f>
        <v>0.52747252747252749</v>
      </c>
    </row>
    <row r="412" spans="1:68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6" t="s">
        <v>72</v>
      </c>
      <c r="X412" s="779">
        <f>IFERROR(X409/H409,"0")+IFERROR(X410/H410,"0")+IFERROR(X411/H411,"0")</f>
        <v>261.90476190476193</v>
      </c>
      <c r="Y412" s="779">
        <f>IFERROR(Y409/H409,"0")+IFERROR(Y410/H410,"0")+IFERROR(Y411/H411,"0")</f>
        <v>263</v>
      </c>
      <c r="Z412" s="779">
        <f>IFERROR(IF(Z409="",0,Z409),"0")+IFERROR(IF(Z410="",0,Z410),"0")+IFERROR(IF(Z411="",0,Z411),"0")</f>
        <v>1.7121299999999999</v>
      </c>
      <c r="AA412" s="780"/>
      <c r="AB412" s="780"/>
      <c r="AC412" s="780"/>
    </row>
    <row r="413" spans="1:68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6" t="s">
        <v>69</v>
      </c>
      <c r="X413" s="779">
        <f>IFERROR(SUM(X409:X411),"0")</f>
        <v>550</v>
      </c>
      <c r="Y413" s="779">
        <f>IFERROR(SUM(Y409:Y411),"0")</f>
        <v>552.29999999999995</v>
      </c>
      <c r="Z413" s="36"/>
      <c r="AA413" s="780"/>
      <c r="AB413" s="780"/>
      <c r="AC413" s="780"/>
    </row>
    <row r="414" spans="1:68" ht="27.75" hidden="1" customHeight="1" x14ac:dyDescent="0.2">
      <c r="A414" s="878" t="s">
        <v>662</v>
      </c>
      <c r="B414" s="879"/>
      <c r="C414" s="879"/>
      <c r="D414" s="879"/>
      <c r="E414" s="879"/>
      <c r="F414" s="879"/>
      <c r="G414" s="879"/>
      <c r="H414" s="879"/>
      <c r="I414" s="879"/>
      <c r="J414" s="879"/>
      <c r="K414" s="879"/>
      <c r="L414" s="879"/>
      <c r="M414" s="879"/>
      <c r="N414" s="879"/>
      <c r="O414" s="879"/>
      <c r="P414" s="879"/>
      <c r="Q414" s="879"/>
      <c r="R414" s="879"/>
      <c r="S414" s="879"/>
      <c r="T414" s="879"/>
      <c r="U414" s="879"/>
      <c r="V414" s="879"/>
      <c r="W414" s="879"/>
      <c r="X414" s="879"/>
      <c r="Y414" s="879"/>
      <c r="Z414" s="879"/>
      <c r="AA414" s="47"/>
      <c r="AB414" s="47"/>
      <c r="AC414" s="47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1"/>
      <c r="AB415" s="771"/>
      <c r="AC415" s="771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0"/>
      <c r="AB416" s="770"/>
      <c r="AC416" s="770"/>
    </row>
    <row r="417" spans="1:68" ht="27" hidden="1" customHeight="1" x14ac:dyDescent="0.25">
      <c r="A417" s="53" t="s">
        <v>664</v>
      </c>
      <c r="B417" s="53" t="s">
        <v>665</v>
      </c>
      <c r="C417" s="30">
        <v>4301011946</v>
      </c>
      <c r="D417" s="789">
        <v>4680115884847</v>
      </c>
      <c r="E417" s="790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11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3"/>
      <c r="V417" s="33"/>
      <c r="W417" s="34" t="s">
        <v>69</v>
      </c>
      <c r="X417" s="777">
        <v>0</v>
      </c>
      <c r="Y417" s="778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hidden="1" customHeight="1" x14ac:dyDescent="0.25">
      <c r="A418" s="53" t="s">
        <v>664</v>
      </c>
      <c r="B418" s="53" t="s">
        <v>667</v>
      </c>
      <c r="C418" s="30">
        <v>4301011869</v>
      </c>
      <c r="D418" s="789">
        <v>4680115884847</v>
      </c>
      <c r="E418" s="790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114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3"/>
      <c r="V418" s="33"/>
      <c r="W418" s="34" t="s">
        <v>69</v>
      </c>
      <c r="X418" s="777">
        <v>0</v>
      </c>
      <c r="Y418" s="778">
        <f t="shared" si="87"/>
        <v>0</v>
      </c>
      <c r="Z418" s="35" t="str">
        <f>IFERROR(IF(Y418=0,"",ROUNDUP(Y418/H418,0)*0.02175),"")</f>
        <v/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669</v>
      </c>
      <c r="B419" s="53" t="s">
        <v>670</v>
      </c>
      <c r="C419" s="30">
        <v>4301011947</v>
      </c>
      <c r="D419" s="789">
        <v>4680115884854</v>
      </c>
      <c r="E419" s="790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9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hidden="1" customHeight="1" x14ac:dyDescent="0.25">
      <c r="A420" s="53" t="s">
        <v>669</v>
      </c>
      <c r="B420" s="53" t="s">
        <v>671</v>
      </c>
      <c r="C420" s="30">
        <v>4301011870</v>
      </c>
      <c r="D420" s="789">
        <v>4680115884854</v>
      </c>
      <c r="E420" s="790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10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3"/>
      <c r="V420" s="33"/>
      <c r="W420" s="34" t="s">
        <v>69</v>
      </c>
      <c r="X420" s="777">
        <v>0</v>
      </c>
      <c r="Y420" s="778">
        <f t="shared" si="87"/>
        <v>0</v>
      </c>
      <c r="Z420" s="35" t="str">
        <f>IFERROR(IF(Y420=0,"",ROUNDUP(Y420/H420,0)*0.02175),"")</f>
        <v/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789">
        <v>4607091383997</v>
      </c>
      <c r="E421" s="790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11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3"/>
      <c r="V421" s="33"/>
      <c r="W421" s="34" t="s">
        <v>69</v>
      </c>
      <c r="X421" s="777">
        <v>0</v>
      </c>
      <c r="Y421" s="77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676</v>
      </c>
      <c r="B422" s="53" t="s">
        <v>677</v>
      </c>
      <c r="C422" s="30">
        <v>4301011943</v>
      </c>
      <c r="D422" s="789">
        <v>4680115884830</v>
      </c>
      <c r="E422" s="790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9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3"/>
      <c r="V422" s="33"/>
      <c r="W422" s="34" t="s">
        <v>69</v>
      </c>
      <c r="X422" s="777">
        <v>0</v>
      </c>
      <c r="Y422" s="77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676</v>
      </c>
      <c r="B423" s="53" t="s">
        <v>678</v>
      </c>
      <c r="C423" s="30">
        <v>4301011867</v>
      </c>
      <c r="D423" s="789">
        <v>4680115884830</v>
      </c>
      <c r="E423" s="790"/>
      <c r="F423" s="776">
        <v>2.5</v>
      </c>
      <c r="G423" s="31">
        <v>6</v>
      </c>
      <c r="H423" s="776">
        <v>15</v>
      </c>
      <c r="I423" s="776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9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4301011433</v>
      </c>
      <c r="D424" s="789">
        <v>4680115882638</v>
      </c>
      <c r="E424" s="790"/>
      <c r="F424" s="776">
        <v>0.4</v>
      </c>
      <c r="G424" s="31">
        <v>10</v>
      </c>
      <c r="H424" s="776">
        <v>4</v>
      </c>
      <c r="I424" s="776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9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4301011952</v>
      </c>
      <c r="D425" s="789">
        <v>4680115884922</v>
      </c>
      <c r="E425" s="790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8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4301011866</v>
      </c>
      <c r="D426" s="789">
        <v>4680115884878</v>
      </c>
      <c r="E426" s="790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90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hidden="1" customHeight="1" x14ac:dyDescent="0.25">
      <c r="A427" s="53" t="s">
        <v>688</v>
      </c>
      <c r="B427" s="53" t="s">
        <v>689</v>
      </c>
      <c r="C427" s="30">
        <v>4301011868</v>
      </c>
      <c r="D427" s="789">
        <v>4680115884861</v>
      </c>
      <c r="E427" s="790"/>
      <c r="F427" s="776">
        <v>0.5</v>
      </c>
      <c r="G427" s="31">
        <v>10</v>
      </c>
      <c r="H427" s="776">
        <v>5</v>
      </c>
      <c r="I427" s="776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9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3"/>
      <c r="V427" s="33"/>
      <c r="W427" s="34" t="s">
        <v>69</v>
      </c>
      <c r="X427" s="777">
        <v>0</v>
      </c>
      <c r="Y427" s="778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hidden="1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6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hidden="1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6" t="s">
        <v>69</v>
      </c>
      <c r="X429" s="779">
        <f>IFERROR(SUM(X417:X427),"0")</f>
        <v>0</v>
      </c>
      <c r="Y429" s="779">
        <f>IFERROR(SUM(Y417:Y427),"0")</f>
        <v>0</v>
      </c>
      <c r="Z429" s="36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0"/>
      <c r="AB430" s="770"/>
      <c r="AC430" s="770"/>
    </row>
    <row r="431" spans="1:68" ht="27" hidden="1" customHeight="1" x14ac:dyDescent="0.25">
      <c r="A431" s="53" t="s">
        <v>690</v>
      </c>
      <c r="B431" s="53" t="s">
        <v>691</v>
      </c>
      <c r="C431" s="30">
        <v>4301020178</v>
      </c>
      <c r="D431" s="789">
        <v>4607091383980</v>
      </c>
      <c r="E431" s="790"/>
      <c r="F431" s="776">
        <v>2.5</v>
      </c>
      <c r="G431" s="31">
        <v>6</v>
      </c>
      <c r="H431" s="776">
        <v>15</v>
      </c>
      <c r="I431" s="776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9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3"/>
      <c r="V431" s="33"/>
      <c r="W431" s="34" t="s">
        <v>69</v>
      </c>
      <c r="X431" s="777">
        <v>0</v>
      </c>
      <c r="Y431" s="778">
        <f>IFERROR(IF(X431="",0,CEILING((X431/$H431),1)*$H431),"")</f>
        <v>0</v>
      </c>
      <c r="Z431" s="35" t="str">
        <f>IFERROR(IF(Y431=0,"",ROUNDUP(Y431/H431,0)*0.02175),"")</f>
        <v/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t="27" hidden="1" customHeight="1" x14ac:dyDescent="0.25">
      <c r="A432" s="53" t="s">
        <v>693</v>
      </c>
      <c r="B432" s="53" t="s">
        <v>694</v>
      </c>
      <c r="C432" s="30">
        <v>4301020179</v>
      </c>
      <c r="D432" s="789">
        <v>4607091384178</v>
      </c>
      <c r="E432" s="790"/>
      <c r="F432" s="776">
        <v>0.4</v>
      </c>
      <c r="G432" s="31">
        <v>10</v>
      </c>
      <c r="H432" s="776">
        <v>4</v>
      </c>
      <c r="I432" s="776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8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3"/>
      <c r="V432" s="33"/>
      <c r="W432" s="34" t="s">
        <v>69</v>
      </c>
      <c r="X432" s="777">
        <v>0</v>
      </c>
      <c r="Y432" s="778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6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6" t="s">
        <v>69</v>
      </c>
      <c r="X434" s="779">
        <f>IFERROR(SUM(X431:X432),"0")</f>
        <v>0</v>
      </c>
      <c r="Y434" s="779">
        <f>IFERROR(SUM(Y431:Y432),"0")</f>
        <v>0</v>
      </c>
      <c r="Z434" s="36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0"/>
      <c r="AB435" s="770"/>
      <c r="AC435" s="770"/>
    </row>
    <row r="436" spans="1:68" ht="27" hidden="1" customHeight="1" x14ac:dyDescent="0.25">
      <c r="A436" s="53" t="s">
        <v>695</v>
      </c>
      <c r="B436" s="53" t="s">
        <v>696</v>
      </c>
      <c r="C436" s="30">
        <v>4301051903</v>
      </c>
      <c r="D436" s="789">
        <v>4607091383928</v>
      </c>
      <c r="E436" s="790"/>
      <c r="F436" s="776">
        <v>1.5</v>
      </c>
      <c r="G436" s="31">
        <v>6</v>
      </c>
      <c r="H436" s="776">
        <v>9</v>
      </c>
      <c r="I436" s="776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1195" t="s">
        <v>697</v>
      </c>
      <c r="Q436" s="793"/>
      <c r="R436" s="793"/>
      <c r="S436" s="793"/>
      <c r="T436" s="794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hidden="1" customHeight="1" x14ac:dyDescent="0.25">
      <c r="A437" s="53" t="s">
        <v>699</v>
      </c>
      <c r="B437" s="53" t="s">
        <v>700</v>
      </c>
      <c r="C437" s="30">
        <v>4301051897</v>
      </c>
      <c r="D437" s="789">
        <v>4607091384260</v>
      </c>
      <c r="E437" s="790"/>
      <c r="F437" s="776">
        <v>1.5</v>
      </c>
      <c r="G437" s="31">
        <v>6</v>
      </c>
      <c r="H437" s="776">
        <v>9</v>
      </c>
      <c r="I437" s="776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801" t="s">
        <v>701</v>
      </c>
      <c r="Q437" s="793"/>
      <c r="R437" s="793"/>
      <c r="S437" s="793"/>
      <c r="T437" s="794"/>
      <c r="U437" s="33"/>
      <c r="V437" s="33"/>
      <c r="W437" s="34" t="s">
        <v>69</v>
      </c>
      <c r="X437" s="777">
        <v>0</v>
      </c>
      <c r="Y437" s="778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6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6" t="s">
        <v>69</v>
      </c>
      <c r="X439" s="779">
        <f>IFERROR(SUM(X436:X437),"0")</f>
        <v>0</v>
      </c>
      <c r="Y439" s="779">
        <f>IFERROR(SUM(Y436:Y437),"0")</f>
        <v>0</v>
      </c>
      <c r="Z439" s="36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0"/>
      <c r="AB440" s="770"/>
      <c r="AC440" s="770"/>
    </row>
    <row r="441" spans="1:68" ht="27" hidden="1" customHeight="1" x14ac:dyDescent="0.25">
      <c r="A441" s="53" t="s">
        <v>703</v>
      </c>
      <c r="B441" s="53" t="s">
        <v>704</v>
      </c>
      <c r="C441" s="30">
        <v>4301060439</v>
      </c>
      <c r="D441" s="789">
        <v>4607091384673</v>
      </c>
      <c r="E441" s="790"/>
      <c r="F441" s="776">
        <v>1.5</v>
      </c>
      <c r="G441" s="31">
        <v>6</v>
      </c>
      <c r="H441" s="776">
        <v>9</v>
      </c>
      <c r="I441" s="776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864" t="s">
        <v>705</v>
      </c>
      <c r="Q441" s="793"/>
      <c r="R441" s="793"/>
      <c r="S441" s="793"/>
      <c r="T441" s="794"/>
      <c r="U441" s="33"/>
      <c r="V441" s="33"/>
      <c r="W441" s="34" t="s">
        <v>69</v>
      </c>
      <c r="X441" s="777">
        <v>0</v>
      </c>
      <c r="Y441" s="778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6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6" t="s">
        <v>69</v>
      </c>
      <c r="X443" s="779">
        <f>IFERROR(SUM(X441:X441),"0")</f>
        <v>0</v>
      </c>
      <c r="Y443" s="779">
        <f>IFERROR(SUM(Y441:Y441),"0")</f>
        <v>0</v>
      </c>
      <c r="Z443" s="36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1"/>
      <c r="AB444" s="771"/>
      <c r="AC444" s="771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0"/>
      <c r="AB445" s="770"/>
      <c r="AC445" s="770"/>
    </row>
    <row r="446" spans="1:68" ht="27" hidden="1" customHeight="1" x14ac:dyDescent="0.25">
      <c r="A446" s="53" t="s">
        <v>708</v>
      </c>
      <c r="B446" s="53" t="s">
        <v>709</v>
      </c>
      <c r="C446" s="30">
        <v>4301011483</v>
      </c>
      <c r="D446" s="789">
        <v>4680115881907</v>
      </c>
      <c r="E446" s="790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3"/>
      <c r="V446" s="33"/>
      <c r="W446" s="34" t="s">
        <v>69</v>
      </c>
      <c r="X446" s="777">
        <v>0</v>
      </c>
      <c r="Y446" s="778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hidden="1" customHeight="1" x14ac:dyDescent="0.25">
      <c r="A447" s="53" t="s">
        <v>708</v>
      </c>
      <c r="B447" s="53" t="s">
        <v>711</v>
      </c>
      <c r="C447" s="30">
        <v>4301011873</v>
      </c>
      <c r="D447" s="789">
        <v>4680115881907</v>
      </c>
      <c r="E447" s="790"/>
      <c r="F447" s="776">
        <v>1.8</v>
      </c>
      <c r="G447" s="31">
        <v>6</v>
      </c>
      <c r="H447" s="776">
        <v>10.8</v>
      </c>
      <c r="I447" s="776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12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713</v>
      </c>
      <c r="B448" s="53" t="s">
        <v>714</v>
      </c>
      <c r="C448" s="30">
        <v>4301011655</v>
      </c>
      <c r="D448" s="789">
        <v>4680115883925</v>
      </c>
      <c r="E448" s="790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88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hidden="1" customHeight="1" x14ac:dyDescent="0.25">
      <c r="A449" s="53" t="s">
        <v>713</v>
      </c>
      <c r="B449" s="53" t="s">
        <v>715</v>
      </c>
      <c r="C449" s="30">
        <v>4301011872</v>
      </c>
      <c r="D449" s="789">
        <v>4680115883925</v>
      </c>
      <c r="E449" s="790"/>
      <c r="F449" s="776">
        <v>2.5</v>
      </c>
      <c r="G449" s="31">
        <v>6</v>
      </c>
      <c r="H449" s="776">
        <v>15</v>
      </c>
      <c r="I449" s="776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120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4301011312</v>
      </c>
      <c r="D450" s="789">
        <v>4607091384192</v>
      </c>
      <c r="E450" s="790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9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hidden="1" customHeight="1" x14ac:dyDescent="0.25">
      <c r="A451" s="53" t="s">
        <v>719</v>
      </c>
      <c r="B451" s="53" t="s">
        <v>720</v>
      </c>
      <c r="C451" s="30">
        <v>4301011874</v>
      </c>
      <c r="D451" s="789">
        <v>4680115884892</v>
      </c>
      <c r="E451" s="790"/>
      <c r="F451" s="776">
        <v>1.8</v>
      </c>
      <c r="G451" s="31">
        <v>6</v>
      </c>
      <c r="H451" s="776">
        <v>10.8</v>
      </c>
      <c r="I451" s="776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3"/>
      <c r="V451" s="33"/>
      <c r="W451" s="34" t="s">
        <v>69</v>
      </c>
      <c r="X451" s="777">
        <v>0</v>
      </c>
      <c r="Y451" s="778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hidden="1" customHeight="1" x14ac:dyDescent="0.25">
      <c r="A452" s="53" t="s">
        <v>722</v>
      </c>
      <c r="B452" s="53" t="s">
        <v>723</v>
      </c>
      <c r="C452" s="30">
        <v>4301011875</v>
      </c>
      <c r="D452" s="789">
        <v>4680115884885</v>
      </c>
      <c r="E452" s="790"/>
      <c r="F452" s="776">
        <v>0.8</v>
      </c>
      <c r="G452" s="31">
        <v>15</v>
      </c>
      <c r="H452" s="776">
        <v>12</v>
      </c>
      <c r="I452" s="776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8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hidden="1" customHeight="1" x14ac:dyDescent="0.25">
      <c r="A453" s="53" t="s">
        <v>724</v>
      </c>
      <c r="B453" s="53" t="s">
        <v>725</v>
      </c>
      <c r="C453" s="30">
        <v>4301011871</v>
      </c>
      <c r="D453" s="789">
        <v>4680115884908</v>
      </c>
      <c r="E453" s="790"/>
      <c r="F453" s="776">
        <v>0.4</v>
      </c>
      <c r="G453" s="31">
        <v>10</v>
      </c>
      <c r="H453" s="776">
        <v>4</v>
      </c>
      <c r="I453" s="776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86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3"/>
      <c r="V453" s="33"/>
      <c r="W453" s="34" t="s">
        <v>69</v>
      </c>
      <c r="X453" s="777">
        <v>0</v>
      </c>
      <c r="Y453" s="778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6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6" t="s">
        <v>69</v>
      </c>
      <c r="X455" s="779">
        <f>IFERROR(SUM(X446:X453),"0")</f>
        <v>0</v>
      </c>
      <c r="Y455" s="779">
        <f>IFERROR(SUM(Y446:Y453),"0")</f>
        <v>0</v>
      </c>
      <c r="Z455" s="36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0"/>
      <c r="AB456" s="770"/>
      <c r="AC456" s="770"/>
    </row>
    <row r="457" spans="1:68" ht="27" hidden="1" customHeight="1" x14ac:dyDescent="0.25">
      <c r="A457" s="53" t="s">
        <v>726</v>
      </c>
      <c r="B457" s="53" t="s">
        <v>727</v>
      </c>
      <c r="C457" s="30">
        <v>4301031303</v>
      </c>
      <c r="D457" s="789">
        <v>4607091384802</v>
      </c>
      <c r="E457" s="790"/>
      <c r="F457" s="776">
        <v>0.73</v>
      </c>
      <c r="G457" s="31">
        <v>6</v>
      </c>
      <c r="H457" s="776">
        <v>4.38</v>
      </c>
      <c r="I457" s="776">
        <v>4.6399999999999997</v>
      </c>
      <c r="J457" s="31">
        <v>156</v>
      </c>
      <c r="K457" s="31" t="s">
        <v>128</v>
      </c>
      <c r="L457" s="31"/>
      <c r="M457" s="32" t="s">
        <v>68</v>
      </c>
      <c r="N457" s="32"/>
      <c r="O457" s="31">
        <v>35</v>
      </c>
      <c r="P457" s="8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3"/>
      <c r="V457" s="33"/>
      <c r="W457" s="34" t="s">
        <v>69</v>
      </c>
      <c r="X457" s="777">
        <v>0</v>
      </c>
      <c r="Y457" s="778">
        <f>IFERROR(IF(X457="",0,CEILING((X457/$H457),1)*$H457),"")</f>
        <v>0</v>
      </c>
      <c r="Z457" s="35" t="str">
        <f>IFERROR(IF(Y457=0,"",ROUNDUP(Y457/H457,0)*0.00753),"")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hidden="1" customHeight="1" x14ac:dyDescent="0.25">
      <c r="A458" s="53" t="s">
        <v>729</v>
      </c>
      <c r="B458" s="53" t="s">
        <v>730</v>
      </c>
      <c r="C458" s="30">
        <v>4301031304</v>
      </c>
      <c r="D458" s="789">
        <v>4607091384826</v>
      </c>
      <c r="E458" s="790"/>
      <c r="F458" s="776">
        <v>0.35</v>
      </c>
      <c r="G458" s="31">
        <v>8</v>
      </c>
      <c r="H458" s="776">
        <v>2.8</v>
      </c>
      <c r="I458" s="776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8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3"/>
      <c r="V458" s="33"/>
      <c r="W458" s="34" t="s">
        <v>69</v>
      </c>
      <c r="X458" s="777">
        <v>0</v>
      </c>
      <c r="Y458" s="778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6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6" t="s">
        <v>69</v>
      </c>
      <c r="X460" s="779">
        <f>IFERROR(SUM(X457:X458),"0")</f>
        <v>0</v>
      </c>
      <c r="Y460" s="779">
        <f>IFERROR(SUM(Y457:Y458),"0")</f>
        <v>0</v>
      </c>
      <c r="Z460" s="36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0"/>
      <c r="AB461" s="770"/>
      <c r="AC461" s="770"/>
    </row>
    <row r="462" spans="1:68" ht="27" customHeight="1" x14ac:dyDescent="0.25">
      <c r="A462" s="53" t="s">
        <v>731</v>
      </c>
      <c r="B462" s="53" t="s">
        <v>732</v>
      </c>
      <c r="C462" s="30">
        <v>4301051899</v>
      </c>
      <c r="D462" s="789">
        <v>4607091384246</v>
      </c>
      <c r="E462" s="790"/>
      <c r="F462" s="776">
        <v>1.5</v>
      </c>
      <c r="G462" s="31">
        <v>6</v>
      </c>
      <c r="H462" s="776">
        <v>9</v>
      </c>
      <c r="I462" s="776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1059" t="s">
        <v>733</v>
      </c>
      <c r="Q462" s="793"/>
      <c r="R462" s="793"/>
      <c r="S462" s="793"/>
      <c r="T462" s="794"/>
      <c r="U462" s="33"/>
      <c r="V462" s="33"/>
      <c r="W462" s="34" t="s">
        <v>69</v>
      </c>
      <c r="X462" s="777">
        <v>1700</v>
      </c>
      <c r="Y462" s="778">
        <f>IFERROR(IF(X462="",0,CEILING((X462/$H462),1)*$H462),"")</f>
        <v>1701</v>
      </c>
      <c r="Z462" s="35">
        <f>IFERROR(IF(Y462=0,"",ROUNDUP(Y462/H462,0)*0.02175),"")</f>
        <v>4.1107499999999995</v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1806.5333333333333</v>
      </c>
      <c r="BN462" s="63">
        <f>IFERROR(Y462*I462/H462,"0")</f>
        <v>1807.596</v>
      </c>
      <c r="BO462" s="63">
        <f>IFERROR(1/J462*(X462/H462),"0")</f>
        <v>3.3730158730158726</v>
      </c>
      <c r="BP462" s="63">
        <f>IFERROR(1/J462*(Y462/H462),"0")</f>
        <v>3.375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4301051901</v>
      </c>
      <c r="D463" s="789">
        <v>4680115881976</v>
      </c>
      <c r="E463" s="790"/>
      <c r="F463" s="776">
        <v>1.5</v>
      </c>
      <c r="G463" s="31">
        <v>6</v>
      </c>
      <c r="H463" s="776">
        <v>9</v>
      </c>
      <c r="I463" s="776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1125" t="s">
        <v>737</v>
      </c>
      <c r="Q463" s="793"/>
      <c r="R463" s="793"/>
      <c r="S463" s="793"/>
      <c r="T463" s="794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hidden="1" customHeight="1" x14ac:dyDescent="0.25">
      <c r="A464" s="53" t="s">
        <v>739</v>
      </c>
      <c r="B464" s="53" t="s">
        <v>740</v>
      </c>
      <c r="C464" s="30">
        <v>4301051634</v>
      </c>
      <c r="D464" s="789">
        <v>4607091384253</v>
      </c>
      <c r="E464" s="790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739</v>
      </c>
      <c r="B465" s="53" t="s">
        <v>742</v>
      </c>
      <c r="C465" s="30">
        <v>4301051297</v>
      </c>
      <c r="D465" s="789">
        <v>4607091384253</v>
      </c>
      <c r="E465" s="790"/>
      <c r="F465" s="776">
        <v>0.4</v>
      </c>
      <c r="G465" s="31">
        <v>6</v>
      </c>
      <c r="H465" s="776">
        <v>2.4</v>
      </c>
      <c r="I465" s="776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hidden="1" customHeight="1" x14ac:dyDescent="0.25">
      <c r="A466" s="53" t="s">
        <v>744</v>
      </c>
      <c r="B466" s="53" t="s">
        <v>745</v>
      </c>
      <c r="C466" s="30">
        <v>4301051444</v>
      </c>
      <c r="D466" s="789">
        <v>4680115881969</v>
      </c>
      <c r="E466" s="790"/>
      <c r="F466" s="776">
        <v>0.4</v>
      </c>
      <c r="G466" s="31">
        <v>6</v>
      </c>
      <c r="H466" s="776">
        <v>2.4</v>
      </c>
      <c r="I466" s="776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9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3"/>
      <c r="V466" s="33"/>
      <c r="W466" s="34" t="s">
        <v>69</v>
      </c>
      <c r="X466" s="777">
        <v>0</v>
      </c>
      <c r="Y466" s="778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6" t="s">
        <v>72</v>
      </c>
      <c r="X467" s="779">
        <f>IFERROR(X462/H462,"0")+IFERROR(X463/H463,"0")+IFERROR(X464/H464,"0")+IFERROR(X465/H465,"0")+IFERROR(X466/H466,"0")</f>
        <v>188.88888888888889</v>
      </c>
      <c r="Y467" s="779">
        <f>IFERROR(Y462/H462,"0")+IFERROR(Y463/H463,"0")+IFERROR(Y464/H464,"0")+IFERROR(Y465/H465,"0")+IFERROR(Y466/H466,"0")</f>
        <v>189</v>
      </c>
      <c r="Z467" s="779">
        <f>IFERROR(IF(Z462="",0,Z462),"0")+IFERROR(IF(Z463="",0,Z463),"0")+IFERROR(IF(Z464="",0,Z464),"0")+IFERROR(IF(Z465="",0,Z465),"0")+IFERROR(IF(Z466="",0,Z466),"0")</f>
        <v>4.1107499999999995</v>
      </c>
      <c r="AA467" s="780"/>
      <c r="AB467" s="780"/>
      <c r="AC467" s="780"/>
    </row>
    <row r="468" spans="1:68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6" t="s">
        <v>69</v>
      </c>
      <c r="X468" s="779">
        <f>IFERROR(SUM(X462:X466),"0")</f>
        <v>1700</v>
      </c>
      <c r="Y468" s="779">
        <f>IFERROR(SUM(Y462:Y466),"0")</f>
        <v>1701</v>
      </c>
      <c r="Z468" s="36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0"/>
      <c r="AB469" s="770"/>
      <c r="AC469" s="770"/>
    </row>
    <row r="470" spans="1:68" ht="27" hidden="1" customHeight="1" x14ac:dyDescent="0.25">
      <c r="A470" s="53" t="s">
        <v>747</v>
      </c>
      <c r="B470" s="53" t="s">
        <v>748</v>
      </c>
      <c r="C470" s="30">
        <v>4301060441</v>
      </c>
      <c r="D470" s="789">
        <v>4607091389357</v>
      </c>
      <c r="E470" s="790"/>
      <c r="F470" s="776">
        <v>1.5</v>
      </c>
      <c r="G470" s="31">
        <v>6</v>
      </c>
      <c r="H470" s="776">
        <v>9</v>
      </c>
      <c r="I470" s="776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1116" t="s">
        <v>749</v>
      </c>
      <c r="Q470" s="793"/>
      <c r="R470" s="793"/>
      <c r="S470" s="793"/>
      <c r="T470" s="794"/>
      <c r="U470" s="33"/>
      <c r="V470" s="33"/>
      <c r="W470" s="34" t="s">
        <v>69</v>
      </c>
      <c r="X470" s="777">
        <v>0</v>
      </c>
      <c r="Y470" s="778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6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6" t="s">
        <v>69</v>
      </c>
      <c r="X472" s="779">
        <f>IFERROR(SUM(X470:X470),"0")</f>
        <v>0</v>
      </c>
      <c r="Y472" s="779">
        <f>IFERROR(SUM(Y470:Y470),"0")</f>
        <v>0</v>
      </c>
      <c r="Z472" s="36"/>
      <c r="AA472" s="780"/>
      <c r="AB472" s="780"/>
      <c r="AC472" s="780"/>
    </row>
    <row r="473" spans="1:68" ht="27.75" hidden="1" customHeight="1" x14ac:dyDescent="0.2">
      <c r="A473" s="878" t="s">
        <v>751</v>
      </c>
      <c r="B473" s="879"/>
      <c r="C473" s="879"/>
      <c r="D473" s="879"/>
      <c r="E473" s="879"/>
      <c r="F473" s="879"/>
      <c r="G473" s="879"/>
      <c r="H473" s="879"/>
      <c r="I473" s="879"/>
      <c r="J473" s="879"/>
      <c r="K473" s="879"/>
      <c r="L473" s="879"/>
      <c r="M473" s="879"/>
      <c r="N473" s="879"/>
      <c r="O473" s="879"/>
      <c r="P473" s="879"/>
      <c r="Q473" s="879"/>
      <c r="R473" s="879"/>
      <c r="S473" s="879"/>
      <c r="T473" s="879"/>
      <c r="U473" s="879"/>
      <c r="V473" s="879"/>
      <c r="W473" s="879"/>
      <c r="X473" s="879"/>
      <c r="Y473" s="879"/>
      <c r="Z473" s="879"/>
      <c r="AA473" s="47"/>
      <c r="AB473" s="47"/>
      <c r="AC473" s="47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1"/>
      <c r="AB474" s="771"/>
      <c r="AC474" s="771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0"/>
      <c r="AB475" s="770"/>
      <c r="AC475" s="770"/>
    </row>
    <row r="476" spans="1:68" ht="27" hidden="1" customHeight="1" x14ac:dyDescent="0.25">
      <c r="A476" s="53" t="s">
        <v>753</v>
      </c>
      <c r="B476" s="53" t="s">
        <v>754</v>
      </c>
      <c r="C476" s="30">
        <v>4301011428</v>
      </c>
      <c r="D476" s="789">
        <v>4607091389708</v>
      </c>
      <c r="E476" s="790"/>
      <c r="F476" s="776">
        <v>0.45</v>
      </c>
      <c r="G476" s="31">
        <v>6</v>
      </c>
      <c r="H476" s="776">
        <v>2.7</v>
      </c>
      <c r="I476" s="776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3"/>
      <c r="V476" s="33"/>
      <c r="W476" s="34" t="s">
        <v>69</v>
      </c>
      <c r="X476" s="777">
        <v>0</v>
      </c>
      <c r="Y476" s="778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6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6" t="s">
        <v>69</v>
      </c>
      <c r="X478" s="779">
        <f>IFERROR(SUM(X476:X476),"0")</f>
        <v>0</v>
      </c>
      <c r="Y478" s="779">
        <f>IFERROR(SUM(Y476:Y476),"0")</f>
        <v>0</v>
      </c>
      <c r="Z478" s="36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0"/>
      <c r="AB479" s="770"/>
      <c r="AC479" s="770"/>
    </row>
    <row r="480" spans="1:68" ht="27" hidden="1" customHeight="1" x14ac:dyDescent="0.25">
      <c r="A480" s="53" t="s">
        <v>756</v>
      </c>
      <c r="B480" s="53" t="s">
        <v>757</v>
      </c>
      <c r="C480" s="30">
        <v>4301031405</v>
      </c>
      <c r="D480" s="789">
        <v>4680115886100</v>
      </c>
      <c r="E480" s="790"/>
      <c r="F480" s="776">
        <v>0.9</v>
      </c>
      <c r="G480" s="31">
        <v>6</v>
      </c>
      <c r="H480" s="776">
        <v>5.4</v>
      </c>
      <c r="I480" s="776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950" t="s">
        <v>758</v>
      </c>
      <c r="Q480" s="793"/>
      <c r="R480" s="793"/>
      <c r="S480" s="793"/>
      <c r="T480" s="794"/>
      <c r="U480" s="33"/>
      <c r="V480" s="33"/>
      <c r="W480" s="34" t="s">
        <v>69</v>
      </c>
      <c r="X480" s="777">
        <v>0</v>
      </c>
      <c r="Y480" s="778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4301031322</v>
      </c>
      <c r="D481" s="789">
        <v>4607091389753</v>
      </c>
      <c r="E481" s="790"/>
      <c r="F481" s="776">
        <v>0.7</v>
      </c>
      <c r="G481" s="31">
        <v>6</v>
      </c>
      <c r="H481" s="776">
        <v>4.2</v>
      </c>
      <c r="I481" s="776">
        <v>4.43</v>
      </c>
      <c r="J481" s="31">
        <v>156</v>
      </c>
      <c r="K481" s="31" t="s">
        <v>128</v>
      </c>
      <c r="L481" s="31"/>
      <c r="M481" s="32" t="s">
        <v>68</v>
      </c>
      <c r="N481" s="32"/>
      <c r="O481" s="31">
        <v>50</v>
      </c>
      <c r="P481" s="91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IFERROR(IF(Y481=0,"",ROUNDUP(Y481/H481,0)*0.00753),"")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756</v>
      </c>
      <c r="B482" s="53" t="s">
        <v>761</v>
      </c>
      <c r="C482" s="30">
        <v>4301031355</v>
      </c>
      <c r="D482" s="789">
        <v>4607091389753</v>
      </c>
      <c r="E482" s="790"/>
      <c r="F482" s="776">
        <v>0.7</v>
      </c>
      <c r="G482" s="31">
        <v>6</v>
      </c>
      <c r="H482" s="776">
        <v>4.2</v>
      </c>
      <c r="I482" s="776">
        <v>4.43</v>
      </c>
      <c r="J482" s="31">
        <v>156</v>
      </c>
      <c r="K482" s="31" t="s">
        <v>128</v>
      </c>
      <c r="L482" s="31"/>
      <c r="M482" s="32" t="s">
        <v>68</v>
      </c>
      <c r="N482" s="32"/>
      <c r="O482" s="31">
        <v>50</v>
      </c>
      <c r="P482" s="9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IFERROR(IF(Y482=0,"",ROUNDUP(Y482/H482,0)*0.00753),"")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763</v>
      </c>
      <c r="C483" s="30">
        <v>4301031382</v>
      </c>
      <c r="D483" s="789">
        <v>4680115886117</v>
      </c>
      <c r="E483" s="790"/>
      <c r="F483" s="776">
        <v>0.9</v>
      </c>
      <c r="G483" s="31">
        <v>6</v>
      </c>
      <c r="H483" s="776">
        <v>5.4</v>
      </c>
      <c r="I483" s="776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1115" t="s">
        <v>764</v>
      </c>
      <c r="Q483" s="793"/>
      <c r="R483" s="793"/>
      <c r="S483" s="793"/>
      <c r="T483" s="794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762</v>
      </c>
      <c r="B484" s="53" t="s">
        <v>766</v>
      </c>
      <c r="C484" s="30">
        <v>4301031406</v>
      </c>
      <c r="D484" s="789">
        <v>4680115886117</v>
      </c>
      <c r="E484" s="790"/>
      <c r="F484" s="776">
        <v>0.9</v>
      </c>
      <c r="G484" s="31">
        <v>6</v>
      </c>
      <c r="H484" s="776">
        <v>5.4</v>
      </c>
      <c r="I484" s="776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1180" t="s">
        <v>764</v>
      </c>
      <c r="Q484" s="793"/>
      <c r="R484" s="793"/>
      <c r="S484" s="793"/>
      <c r="T484" s="794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customHeight="1" x14ac:dyDescent="0.25">
      <c r="A485" s="53" t="s">
        <v>762</v>
      </c>
      <c r="B485" s="53" t="s">
        <v>767</v>
      </c>
      <c r="C485" s="30">
        <v>4301031323</v>
      </c>
      <c r="D485" s="789">
        <v>4607091389760</v>
      </c>
      <c r="E485" s="790"/>
      <c r="F485" s="776">
        <v>0.7</v>
      </c>
      <c r="G485" s="31">
        <v>6</v>
      </c>
      <c r="H485" s="776">
        <v>4.2</v>
      </c>
      <c r="I485" s="776">
        <v>4.43</v>
      </c>
      <c r="J485" s="31">
        <v>156</v>
      </c>
      <c r="K485" s="31" t="s">
        <v>128</v>
      </c>
      <c r="L485" s="31"/>
      <c r="M485" s="32" t="s">
        <v>68</v>
      </c>
      <c r="N485" s="32"/>
      <c r="O485" s="31">
        <v>50</v>
      </c>
      <c r="P485" s="10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3"/>
      <c r="V485" s="33"/>
      <c r="W485" s="34" t="s">
        <v>69</v>
      </c>
      <c r="X485" s="777">
        <v>100</v>
      </c>
      <c r="Y485" s="778">
        <f t="shared" si="98"/>
        <v>100.80000000000001</v>
      </c>
      <c r="Z485" s="35">
        <f>IFERROR(IF(Y485=0,"",ROUNDUP(Y485/H485,0)*0.00753),"")</f>
        <v>0.18071999999999999</v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105.47619047619047</v>
      </c>
      <c r="BN485" s="63">
        <f t="shared" si="100"/>
        <v>106.32000000000001</v>
      </c>
      <c r="BO485" s="63">
        <f t="shared" si="101"/>
        <v>0.15262515262515264</v>
      </c>
      <c r="BP485" s="63">
        <f t="shared" si="102"/>
        <v>0.15384615384615385</v>
      </c>
    </row>
    <row r="486" spans="1:68" ht="27" customHeight="1" x14ac:dyDescent="0.25">
      <c r="A486" s="53" t="s">
        <v>768</v>
      </c>
      <c r="B486" s="53" t="s">
        <v>769</v>
      </c>
      <c r="C486" s="30">
        <v>4301031325</v>
      </c>
      <c r="D486" s="789">
        <v>4607091389746</v>
      </c>
      <c r="E486" s="790"/>
      <c r="F486" s="776">
        <v>0.7</v>
      </c>
      <c r="G486" s="31">
        <v>6</v>
      </c>
      <c r="H486" s="776">
        <v>4.2</v>
      </c>
      <c r="I486" s="776">
        <v>4.43</v>
      </c>
      <c r="J486" s="31">
        <v>156</v>
      </c>
      <c r="K486" s="31" t="s">
        <v>128</v>
      </c>
      <c r="L486" s="31"/>
      <c r="M486" s="32" t="s">
        <v>68</v>
      </c>
      <c r="N486" s="32"/>
      <c r="O486" s="31">
        <v>50</v>
      </c>
      <c r="P486" s="117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3"/>
      <c r="V486" s="33"/>
      <c r="W486" s="34" t="s">
        <v>69</v>
      </c>
      <c r="X486" s="777">
        <v>250</v>
      </c>
      <c r="Y486" s="778">
        <f t="shared" si="98"/>
        <v>252</v>
      </c>
      <c r="Z486" s="35">
        <f>IFERROR(IF(Y486=0,"",ROUNDUP(Y486/H486,0)*0.00753),"")</f>
        <v>0.45180000000000003</v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263.6904761904762</v>
      </c>
      <c r="BN486" s="63">
        <f t="shared" si="100"/>
        <v>265.79999999999995</v>
      </c>
      <c r="BO486" s="63">
        <f t="shared" si="101"/>
        <v>0.38156288156288154</v>
      </c>
      <c r="BP486" s="63">
        <f t="shared" si="102"/>
        <v>0.38461538461538458</v>
      </c>
    </row>
    <row r="487" spans="1:68" ht="27" hidden="1" customHeight="1" x14ac:dyDescent="0.25">
      <c r="A487" s="53" t="s">
        <v>768</v>
      </c>
      <c r="B487" s="53" t="s">
        <v>771</v>
      </c>
      <c r="C487" s="30">
        <v>4301031356</v>
      </c>
      <c r="D487" s="789">
        <v>4607091389746</v>
      </c>
      <c r="E487" s="790"/>
      <c r="F487" s="776">
        <v>0.7</v>
      </c>
      <c r="G487" s="31">
        <v>6</v>
      </c>
      <c r="H487" s="776">
        <v>4.2</v>
      </c>
      <c r="I487" s="776">
        <v>4.43</v>
      </c>
      <c r="J487" s="31">
        <v>156</v>
      </c>
      <c r="K487" s="31" t="s">
        <v>128</v>
      </c>
      <c r="L487" s="31"/>
      <c r="M487" s="32" t="s">
        <v>68</v>
      </c>
      <c r="N487" s="32"/>
      <c r="O487" s="31">
        <v>50</v>
      </c>
      <c r="P487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>IFERROR(IF(Y487=0,"",ROUNDUP(Y487/H487,0)*0.00753),"")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hidden="1" customHeight="1" x14ac:dyDescent="0.25">
      <c r="A488" s="53" t="s">
        <v>772</v>
      </c>
      <c r="B488" s="53" t="s">
        <v>773</v>
      </c>
      <c r="C488" s="30">
        <v>4301031335</v>
      </c>
      <c r="D488" s="789">
        <v>4680115883147</v>
      </c>
      <c r="E488" s="790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hidden="1" customHeight="1" x14ac:dyDescent="0.25">
      <c r="A489" s="53" t="s">
        <v>772</v>
      </c>
      <c r="B489" s="53" t="s">
        <v>774</v>
      </c>
      <c r="C489" s="30">
        <v>4301031366</v>
      </c>
      <c r="D489" s="789">
        <v>4680115883147</v>
      </c>
      <c r="E489" s="790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04" t="s">
        <v>775</v>
      </c>
      <c r="Q489" s="793"/>
      <c r="R489" s="793"/>
      <c r="S489" s="793"/>
      <c r="T489" s="794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hidden="1" customHeight="1" x14ac:dyDescent="0.25">
      <c r="A490" s="53" t="s">
        <v>776</v>
      </c>
      <c r="B490" s="53" t="s">
        <v>777</v>
      </c>
      <c r="C490" s="30">
        <v>4301031330</v>
      </c>
      <c r="D490" s="789">
        <v>4607091384338</v>
      </c>
      <c r="E490" s="790"/>
      <c r="F490" s="776">
        <v>0.35</v>
      </c>
      <c r="G490" s="31">
        <v>6</v>
      </c>
      <c r="H490" s="776">
        <v>2.1</v>
      </c>
      <c r="I490" s="77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0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hidden="1" customHeight="1" x14ac:dyDescent="0.25">
      <c r="A491" s="53" t="s">
        <v>776</v>
      </c>
      <c r="B491" s="53" t="s">
        <v>778</v>
      </c>
      <c r="C491" s="30">
        <v>4301031362</v>
      </c>
      <c r="D491" s="789">
        <v>4607091384338</v>
      </c>
      <c r="E491" s="790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779</v>
      </c>
      <c r="B492" s="53" t="s">
        <v>780</v>
      </c>
      <c r="C492" s="30">
        <v>4301031254</v>
      </c>
      <c r="D492" s="789">
        <v>4680115883154</v>
      </c>
      <c r="E492" s="790"/>
      <c r="F492" s="776">
        <v>0.28000000000000003</v>
      </c>
      <c r="G492" s="31">
        <v>6</v>
      </c>
      <c r="H492" s="776">
        <v>1.68</v>
      </c>
      <c r="I492" s="77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8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hidden="1" customHeight="1" x14ac:dyDescent="0.25">
      <c r="A493" s="53" t="s">
        <v>779</v>
      </c>
      <c r="B493" s="53" t="s">
        <v>782</v>
      </c>
      <c r="C493" s="30">
        <v>4301031336</v>
      </c>
      <c r="D493" s="789">
        <v>4680115883154</v>
      </c>
      <c r="E493" s="790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hidden="1" customHeight="1" x14ac:dyDescent="0.25">
      <c r="A494" s="53" t="s">
        <v>779</v>
      </c>
      <c r="B494" s="53" t="s">
        <v>784</v>
      </c>
      <c r="C494" s="30">
        <v>4301031374</v>
      </c>
      <c r="D494" s="789">
        <v>4680115883154</v>
      </c>
      <c r="E494" s="790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16" t="s">
        <v>785</v>
      </c>
      <c r="Q494" s="793"/>
      <c r="R494" s="793"/>
      <c r="S494" s="793"/>
      <c r="T494" s="794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783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hidden="1" customHeight="1" x14ac:dyDescent="0.25">
      <c r="A495" s="53" t="s">
        <v>786</v>
      </c>
      <c r="B495" s="53" t="s">
        <v>787</v>
      </c>
      <c r="C495" s="30">
        <v>4301031331</v>
      </c>
      <c r="D495" s="789">
        <v>4607091389524</v>
      </c>
      <c r="E495" s="790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783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786</v>
      </c>
      <c r="B496" s="53" t="s">
        <v>788</v>
      </c>
      <c r="C496" s="30">
        <v>4301031361</v>
      </c>
      <c r="D496" s="789">
        <v>4607091389524</v>
      </c>
      <c r="E496" s="790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789</v>
      </c>
      <c r="B497" s="53" t="s">
        <v>790</v>
      </c>
      <c r="C497" s="30">
        <v>4301031337</v>
      </c>
      <c r="D497" s="789">
        <v>4680115883161</v>
      </c>
      <c r="E497" s="790"/>
      <c r="F497" s="776">
        <v>0.28000000000000003</v>
      </c>
      <c r="G497" s="31">
        <v>6</v>
      </c>
      <c r="H497" s="776">
        <v>1.68</v>
      </c>
      <c r="I497" s="77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789</v>
      </c>
      <c r="B498" s="53" t="s">
        <v>792</v>
      </c>
      <c r="C498" s="30">
        <v>4301031364</v>
      </c>
      <c r="D498" s="789">
        <v>4680115883161</v>
      </c>
      <c r="E498" s="790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24" t="s">
        <v>793</v>
      </c>
      <c r="Q498" s="793"/>
      <c r="R498" s="793"/>
      <c r="S498" s="793"/>
      <c r="T498" s="794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794</v>
      </c>
      <c r="B499" s="53" t="s">
        <v>795</v>
      </c>
      <c r="C499" s="30">
        <v>4301031333</v>
      </c>
      <c r="D499" s="789">
        <v>4607091389531</v>
      </c>
      <c r="E499" s="790"/>
      <c r="F499" s="776">
        <v>0.35</v>
      </c>
      <c r="G499" s="31">
        <v>6</v>
      </c>
      <c r="H499" s="776">
        <v>2.1</v>
      </c>
      <c r="I499" s="776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1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794</v>
      </c>
      <c r="B500" s="53" t="s">
        <v>797</v>
      </c>
      <c r="C500" s="30">
        <v>4301031358</v>
      </c>
      <c r="D500" s="789">
        <v>4607091389531</v>
      </c>
      <c r="E500" s="790"/>
      <c r="F500" s="776">
        <v>0.35</v>
      </c>
      <c r="G500" s="31">
        <v>6</v>
      </c>
      <c r="H500" s="776">
        <v>2.1</v>
      </c>
      <c r="I500" s="776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hidden="1" customHeight="1" x14ac:dyDescent="0.25">
      <c r="A501" s="53" t="s">
        <v>798</v>
      </c>
      <c r="B501" s="53" t="s">
        <v>799</v>
      </c>
      <c r="C501" s="30">
        <v>4301031360</v>
      </c>
      <c r="D501" s="789">
        <v>4607091384345</v>
      </c>
      <c r="E501" s="790"/>
      <c r="F501" s="776">
        <v>0.35</v>
      </c>
      <c r="G501" s="31">
        <v>6</v>
      </c>
      <c r="H501" s="776">
        <v>2.1</v>
      </c>
      <c r="I501" s="776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8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3"/>
      <c r="V501" s="33"/>
      <c r="W501" s="34" t="s">
        <v>69</v>
      </c>
      <c r="X501" s="777">
        <v>0</v>
      </c>
      <c r="Y501" s="778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hidden="1" customHeight="1" x14ac:dyDescent="0.25">
      <c r="A502" s="53" t="s">
        <v>800</v>
      </c>
      <c r="B502" s="53" t="s">
        <v>801</v>
      </c>
      <c r="C502" s="30">
        <v>4301031255</v>
      </c>
      <c r="D502" s="789">
        <v>4680115883185</v>
      </c>
      <c r="E502" s="790"/>
      <c r="F502" s="776">
        <v>0.28000000000000003</v>
      </c>
      <c r="G502" s="31">
        <v>6</v>
      </c>
      <c r="H502" s="776">
        <v>1.68</v>
      </c>
      <c r="I502" s="776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3"/>
      <c r="V502" s="33"/>
      <c r="W502" s="34" t="s">
        <v>69</v>
      </c>
      <c r="X502" s="777">
        <v>0</v>
      </c>
      <c r="Y502" s="778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hidden="1" customHeight="1" x14ac:dyDescent="0.25">
      <c r="A503" s="53" t="s">
        <v>800</v>
      </c>
      <c r="B503" s="53" t="s">
        <v>803</v>
      </c>
      <c r="C503" s="30">
        <v>4301031338</v>
      </c>
      <c r="D503" s="789">
        <v>4680115883185</v>
      </c>
      <c r="E503" s="790"/>
      <c r="F503" s="776">
        <v>0.28000000000000003</v>
      </c>
      <c r="G503" s="31">
        <v>6</v>
      </c>
      <c r="H503" s="776">
        <v>1.68</v>
      </c>
      <c r="I503" s="776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110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3"/>
      <c r="V503" s="33"/>
      <c r="W503" s="34" t="s">
        <v>69</v>
      </c>
      <c r="X503" s="777">
        <v>0</v>
      </c>
      <c r="Y503" s="778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hidden="1" customHeight="1" x14ac:dyDescent="0.25">
      <c r="A504" s="53" t="s">
        <v>800</v>
      </c>
      <c r="B504" s="53" t="s">
        <v>804</v>
      </c>
      <c r="C504" s="30">
        <v>4301031368</v>
      </c>
      <c r="D504" s="789">
        <v>4680115883185</v>
      </c>
      <c r="E504" s="790"/>
      <c r="F504" s="776">
        <v>0.28000000000000003</v>
      </c>
      <c r="G504" s="31">
        <v>6</v>
      </c>
      <c r="H504" s="776">
        <v>1.68</v>
      </c>
      <c r="I504" s="776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13" t="s">
        <v>805</v>
      </c>
      <c r="Q504" s="793"/>
      <c r="R504" s="793"/>
      <c r="S504" s="793"/>
      <c r="T504" s="794"/>
      <c r="U504" s="33"/>
      <c r="V504" s="33"/>
      <c r="W504" s="34" t="s">
        <v>69</v>
      </c>
      <c r="X504" s="777">
        <v>0</v>
      </c>
      <c r="Y504" s="778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6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83.333333333333329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84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0.63251999999999997</v>
      </c>
      <c r="AA505" s="780"/>
      <c r="AB505" s="780"/>
      <c r="AC505" s="780"/>
    </row>
    <row r="506" spans="1:68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6" t="s">
        <v>69</v>
      </c>
      <c r="X506" s="779">
        <f>IFERROR(SUM(X480:X504),"0")</f>
        <v>350</v>
      </c>
      <c r="Y506" s="779">
        <f>IFERROR(SUM(Y480:Y504),"0")</f>
        <v>352.8</v>
      </c>
      <c r="Z506" s="36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0"/>
      <c r="AB507" s="770"/>
      <c r="AC507" s="770"/>
    </row>
    <row r="508" spans="1:68" ht="27" hidden="1" customHeight="1" x14ac:dyDescent="0.25">
      <c r="A508" s="53" t="s">
        <v>806</v>
      </c>
      <c r="B508" s="53" t="s">
        <v>807</v>
      </c>
      <c r="C508" s="30">
        <v>4301051284</v>
      </c>
      <c r="D508" s="789">
        <v>4607091384352</v>
      </c>
      <c r="E508" s="790"/>
      <c r="F508" s="776">
        <v>0.6</v>
      </c>
      <c r="G508" s="31">
        <v>4</v>
      </c>
      <c r="H508" s="776">
        <v>2.4</v>
      </c>
      <c r="I508" s="776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8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3"/>
      <c r="V508" s="33"/>
      <c r="W508" s="34" t="s">
        <v>69</v>
      </c>
      <c r="X508" s="777">
        <v>0</v>
      </c>
      <c r="Y508" s="778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4301051431</v>
      </c>
      <c r="D509" s="789">
        <v>4607091389654</v>
      </c>
      <c r="E509" s="790"/>
      <c r="F509" s="776">
        <v>0.33</v>
      </c>
      <c r="G509" s="31">
        <v>6</v>
      </c>
      <c r="H509" s="776">
        <v>1.98</v>
      </c>
      <c r="I509" s="776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11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6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6" t="s">
        <v>69</v>
      </c>
      <c r="X511" s="779">
        <f>IFERROR(SUM(X508:X509),"0")</f>
        <v>0</v>
      </c>
      <c r="Y511" s="779">
        <f>IFERROR(SUM(Y508:Y509),"0")</f>
        <v>0</v>
      </c>
      <c r="Z511" s="36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0"/>
      <c r="AB512" s="770"/>
      <c r="AC512" s="770"/>
    </row>
    <row r="513" spans="1:68" ht="27" hidden="1" customHeight="1" x14ac:dyDescent="0.25">
      <c r="A513" s="53" t="s">
        <v>812</v>
      </c>
      <c r="B513" s="53" t="s">
        <v>813</v>
      </c>
      <c r="C513" s="30">
        <v>4301032045</v>
      </c>
      <c r="D513" s="789">
        <v>4680115884335</v>
      </c>
      <c r="E513" s="790"/>
      <c r="F513" s="776">
        <v>0.06</v>
      </c>
      <c r="G513" s="31">
        <v>20</v>
      </c>
      <c r="H513" s="776">
        <v>1.2</v>
      </c>
      <c r="I513" s="776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9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3"/>
      <c r="V513" s="33"/>
      <c r="W513" s="34" t="s">
        <v>69</v>
      </c>
      <c r="X513" s="777">
        <v>0</v>
      </c>
      <c r="Y513" s="778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hidden="1" customHeight="1" x14ac:dyDescent="0.25">
      <c r="A514" s="53" t="s">
        <v>817</v>
      </c>
      <c r="B514" s="53" t="s">
        <v>818</v>
      </c>
      <c r="C514" s="30">
        <v>4301170011</v>
      </c>
      <c r="D514" s="789">
        <v>4680115884113</v>
      </c>
      <c r="E514" s="790"/>
      <c r="F514" s="776">
        <v>0.11</v>
      </c>
      <c r="G514" s="31">
        <v>12</v>
      </c>
      <c r="H514" s="776">
        <v>1.32</v>
      </c>
      <c r="I514" s="776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10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3"/>
      <c r="V514" s="33"/>
      <c r="W514" s="34" t="s">
        <v>69</v>
      </c>
      <c r="X514" s="777">
        <v>0</v>
      </c>
      <c r="Y514" s="778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6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6" t="s">
        <v>69</v>
      </c>
      <c r="X516" s="779">
        <f>IFERROR(SUM(X513:X514),"0")</f>
        <v>0</v>
      </c>
      <c r="Y516" s="779">
        <f>IFERROR(SUM(Y513:Y514),"0")</f>
        <v>0</v>
      </c>
      <c r="Z516" s="36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1"/>
      <c r="AB517" s="771"/>
      <c r="AC517" s="771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0"/>
      <c r="AB518" s="770"/>
      <c r="AC518" s="770"/>
    </row>
    <row r="519" spans="1:68" ht="27" hidden="1" customHeight="1" x14ac:dyDescent="0.25">
      <c r="A519" s="53" t="s">
        <v>821</v>
      </c>
      <c r="B519" s="53" t="s">
        <v>822</v>
      </c>
      <c r="C519" s="30">
        <v>4301020315</v>
      </c>
      <c r="D519" s="789">
        <v>4607091389364</v>
      </c>
      <c r="E519" s="790"/>
      <c r="F519" s="776">
        <v>0.42</v>
      </c>
      <c r="G519" s="31">
        <v>6</v>
      </c>
      <c r="H519" s="776">
        <v>2.52</v>
      </c>
      <c r="I519" s="776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9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6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6" t="s">
        <v>69</v>
      </c>
      <c r="X521" s="779">
        <f>IFERROR(SUM(X519:X519),"0")</f>
        <v>0</v>
      </c>
      <c r="Y521" s="779">
        <f>IFERROR(SUM(Y519:Y519),"0")</f>
        <v>0</v>
      </c>
      <c r="Z521" s="36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0"/>
      <c r="AB522" s="770"/>
      <c r="AC522" s="770"/>
    </row>
    <row r="523" spans="1:68" ht="27" hidden="1" customHeight="1" x14ac:dyDescent="0.25">
      <c r="A523" s="53" t="s">
        <v>824</v>
      </c>
      <c r="B523" s="53" t="s">
        <v>825</v>
      </c>
      <c r="C523" s="30">
        <v>4301031403</v>
      </c>
      <c r="D523" s="789">
        <v>4680115886094</v>
      </c>
      <c r="E523" s="790"/>
      <c r="F523" s="776">
        <v>0.9</v>
      </c>
      <c r="G523" s="31">
        <v>6</v>
      </c>
      <c r="H523" s="776">
        <v>5.4</v>
      </c>
      <c r="I523" s="776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923" t="s">
        <v>826</v>
      </c>
      <c r="Q523" s="793"/>
      <c r="R523" s="793"/>
      <c r="S523" s="793"/>
      <c r="T523" s="794"/>
      <c r="U523" s="33"/>
      <c r="V523" s="33"/>
      <c r="W523" s="34" t="s">
        <v>69</v>
      </c>
      <c r="X523" s="777">
        <v>0</v>
      </c>
      <c r="Y523" s="778">
        <f t="shared" ref="Y523:Y528" si="104"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 t="shared" ref="BM523:BM528" si="105">IFERROR(X523*I523/H523,"0")</f>
        <v>0</v>
      </c>
      <c r="BN523" s="63">
        <f t="shared" ref="BN523:BN528" si="106">IFERROR(Y523*I523/H523,"0")</f>
        <v>0</v>
      </c>
      <c r="BO523" s="63">
        <f t="shared" ref="BO523:BO528" si="107">IFERROR(1/J523*(X523/H523),"0")</f>
        <v>0</v>
      </c>
      <c r="BP523" s="63">
        <f t="shared" ref="BP523:BP528" si="108">IFERROR(1/J523*(Y523/H523),"0")</f>
        <v>0</v>
      </c>
    </row>
    <row r="524" spans="1:68" ht="27" hidden="1" customHeight="1" x14ac:dyDescent="0.25">
      <c r="A524" s="53" t="s">
        <v>824</v>
      </c>
      <c r="B524" s="53" t="s">
        <v>828</v>
      </c>
      <c r="C524" s="30">
        <v>4301031324</v>
      </c>
      <c r="D524" s="789">
        <v>4607091389739</v>
      </c>
      <c r="E524" s="790"/>
      <c r="F524" s="776">
        <v>0.7</v>
      </c>
      <c r="G524" s="31">
        <v>6</v>
      </c>
      <c r="H524" s="776">
        <v>4.2</v>
      </c>
      <c r="I524" s="776">
        <v>4.43</v>
      </c>
      <c r="J524" s="31">
        <v>156</v>
      </c>
      <c r="K524" s="31" t="s">
        <v>128</v>
      </c>
      <c r="L524" s="31"/>
      <c r="M524" s="32" t="s">
        <v>68</v>
      </c>
      <c r="N524" s="32"/>
      <c r="O524" s="31">
        <v>50</v>
      </c>
      <c r="P524" s="94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3"/>
      <c r="V524" s="33"/>
      <c r="W524" s="34" t="s">
        <v>69</v>
      </c>
      <c r="X524" s="777">
        <v>0</v>
      </c>
      <c r="Y524" s="778">
        <f t="shared" si="104"/>
        <v>0</v>
      </c>
      <c r="Z524" s="35" t="str">
        <f>IFERROR(IF(Y524=0,"",ROUNDUP(Y524/H524,0)*0.00753),"")</f>
        <v/>
      </c>
      <c r="AA524" s="55"/>
      <c r="AB524" s="56"/>
      <c r="AC524" s="615" t="s">
        <v>827</v>
      </c>
      <c r="AG524" s="63"/>
      <c r="AJ524" s="66"/>
      <c r="AK524" s="66">
        <v>0</v>
      </c>
      <c r="BB524" s="616" t="s">
        <v>1</v>
      </c>
      <c r="BM524" s="63">
        <f t="shared" si="105"/>
        <v>0</v>
      </c>
      <c r="BN524" s="63">
        <f t="shared" si="106"/>
        <v>0</v>
      </c>
      <c r="BO524" s="63">
        <f t="shared" si="107"/>
        <v>0</v>
      </c>
      <c r="BP524" s="63">
        <f t="shared" si="108"/>
        <v>0</v>
      </c>
    </row>
    <row r="525" spans="1:68" ht="27" hidden="1" customHeight="1" x14ac:dyDescent="0.25">
      <c r="A525" s="53" t="s">
        <v>829</v>
      </c>
      <c r="B525" s="53" t="s">
        <v>830</v>
      </c>
      <c r="C525" s="30">
        <v>4301031363</v>
      </c>
      <c r="D525" s="789">
        <v>4607091389425</v>
      </c>
      <c r="E525" s="790"/>
      <c r="F525" s="776">
        <v>0.35</v>
      </c>
      <c r="G525" s="31">
        <v>6</v>
      </c>
      <c r="H525" s="776">
        <v>2.1</v>
      </c>
      <c r="I525" s="776">
        <v>2.23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3"/>
      <c r="V525" s="33"/>
      <c r="W525" s="34" t="s">
        <v>69</v>
      </c>
      <c r="X525" s="777">
        <v>0</v>
      </c>
      <c r="Y525" s="778">
        <f t="shared" si="104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105"/>
        <v>0</v>
      </c>
      <c r="BN525" s="63">
        <f t="shared" si="106"/>
        <v>0</v>
      </c>
      <c r="BO525" s="63">
        <f t="shared" si="107"/>
        <v>0</v>
      </c>
      <c r="BP525" s="63">
        <f t="shared" si="108"/>
        <v>0</v>
      </c>
    </row>
    <row r="526" spans="1:68" ht="27" hidden="1" customHeight="1" x14ac:dyDescent="0.25">
      <c r="A526" s="53" t="s">
        <v>832</v>
      </c>
      <c r="B526" s="53" t="s">
        <v>833</v>
      </c>
      <c r="C526" s="30">
        <v>4301031373</v>
      </c>
      <c r="D526" s="789">
        <v>4680115880771</v>
      </c>
      <c r="E526" s="790"/>
      <c r="F526" s="776">
        <v>0.28000000000000003</v>
      </c>
      <c r="G526" s="31">
        <v>6</v>
      </c>
      <c r="H526" s="776">
        <v>1.68</v>
      </c>
      <c r="I526" s="776">
        <v>1.81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114" t="s">
        <v>834</v>
      </c>
      <c r="Q526" s="793"/>
      <c r="R526" s="793"/>
      <c r="S526" s="793"/>
      <c r="T526" s="794"/>
      <c r="U526" s="33"/>
      <c r="V526" s="33"/>
      <c r="W526" s="34" t="s">
        <v>69</v>
      </c>
      <c r="X526" s="777">
        <v>0</v>
      </c>
      <c r="Y526" s="778">
        <f t="shared" si="104"/>
        <v>0</v>
      </c>
      <c r="Z526" s="35" t="str">
        <f>IFERROR(IF(Y526=0,"",ROUNDUP(Y526/H526,0)*0.00502),"")</f>
        <v/>
      </c>
      <c r="AA526" s="55"/>
      <c r="AB526" s="56"/>
      <c r="AC526" s="619" t="s">
        <v>835</v>
      </c>
      <c r="AG526" s="63"/>
      <c r="AJ526" s="66"/>
      <c r="AK526" s="66">
        <v>0</v>
      </c>
      <c r="BB526" s="620" t="s">
        <v>1</v>
      </c>
      <c r="BM526" s="63">
        <f t="shared" si="105"/>
        <v>0</v>
      </c>
      <c r="BN526" s="63">
        <f t="shared" si="106"/>
        <v>0</v>
      </c>
      <c r="BO526" s="63">
        <f t="shared" si="107"/>
        <v>0</v>
      </c>
      <c r="BP526" s="63">
        <f t="shared" si="108"/>
        <v>0</v>
      </c>
    </row>
    <row r="527" spans="1:68" ht="27" hidden="1" customHeight="1" x14ac:dyDescent="0.25">
      <c r="A527" s="53" t="s">
        <v>836</v>
      </c>
      <c r="B527" s="53" t="s">
        <v>837</v>
      </c>
      <c r="C527" s="30">
        <v>4301031359</v>
      </c>
      <c r="D527" s="789">
        <v>4607091389500</v>
      </c>
      <c r="E527" s="790"/>
      <c r="F527" s="776">
        <v>0.35</v>
      </c>
      <c r="G527" s="31">
        <v>6</v>
      </c>
      <c r="H527" s="776">
        <v>2.1</v>
      </c>
      <c r="I527" s="776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3"/>
      <c r="V527" s="33"/>
      <c r="W527" s="34" t="s">
        <v>69</v>
      </c>
      <c r="X527" s="777">
        <v>0</v>
      </c>
      <c r="Y527" s="778">
        <f t="shared" si="104"/>
        <v>0</v>
      </c>
      <c r="Z527" s="35" t="str">
        <f>IFERROR(IF(Y527=0,"",ROUNDUP(Y527/H527,0)*0.00502),"")</f>
        <v/>
      </c>
      <c r="AA527" s="55"/>
      <c r="AB527" s="56"/>
      <c r="AC527" s="621" t="s">
        <v>835</v>
      </c>
      <c r="AG527" s="63"/>
      <c r="AJ527" s="66"/>
      <c r="AK527" s="66">
        <v>0</v>
      </c>
      <c r="BB527" s="622" t="s">
        <v>1</v>
      </c>
      <c r="BM527" s="63">
        <f t="shared" si="105"/>
        <v>0</v>
      </c>
      <c r="BN527" s="63">
        <f t="shared" si="106"/>
        <v>0</v>
      </c>
      <c r="BO527" s="63">
        <f t="shared" si="107"/>
        <v>0</v>
      </c>
      <c r="BP527" s="63">
        <f t="shared" si="108"/>
        <v>0</v>
      </c>
    </row>
    <row r="528" spans="1:68" ht="27" hidden="1" customHeight="1" x14ac:dyDescent="0.25">
      <c r="A528" s="53" t="s">
        <v>836</v>
      </c>
      <c r="B528" s="53" t="s">
        <v>838</v>
      </c>
      <c r="C528" s="30">
        <v>4301031327</v>
      </c>
      <c r="D528" s="789">
        <v>4607091389500</v>
      </c>
      <c r="E528" s="790"/>
      <c r="F528" s="776">
        <v>0.35</v>
      </c>
      <c r="G528" s="31">
        <v>6</v>
      </c>
      <c r="H528" s="776">
        <v>2.1</v>
      </c>
      <c r="I528" s="776">
        <v>2.23</v>
      </c>
      <c r="J528" s="31">
        <v>234</v>
      </c>
      <c r="K528" s="31" t="s">
        <v>67</v>
      </c>
      <c r="L528" s="31"/>
      <c r="M528" s="32" t="s">
        <v>68</v>
      </c>
      <c r="N528" s="32"/>
      <c r="O528" s="31">
        <v>50</v>
      </c>
      <c r="P528" s="11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3"/>
      <c r="V528" s="33"/>
      <c r="W528" s="34" t="s">
        <v>69</v>
      </c>
      <c r="X528" s="777">
        <v>0</v>
      </c>
      <c r="Y528" s="778">
        <f t="shared" si="104"/>
        <v>0</v>
      </c>
      <c r="Z528" s="35" t="str">
        <f>IFERROR(IF(Y528=0,"",ROUNDUP(Y528/H528,0)*0.00502),"")</f>
        <v/>
      </c>
      <c r="AA528" s="55"/>
      <c r="AB528" s="56"/>
      <c r="AC528" s="623" t="s">
        <v>835</v>
      </c>
      <c r="AG528" s="63"/>
      <c r="AJ528" s="66"/>
      <c r="AK528" s="66">
        <v>0</v>
      </c>
      <c r="BB528" s="624" t="s">
        <v>1</v>
      </c>
      <c r="BM528" s="63">
        <f t="shared" si="105"/>
        <v>0</v>
      </c>
      <c r="BN528" s="63">
        <f t="shared" si="106"/>
        <v>0</v>
      </c>
      <c r="BO528" s="63">
        <f t="shared" si="107"/>
        <v>0</v>
      </c>
      <c r="BP528" s="63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6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6" t="s">
        <v>69</v>
      </c>
      <c r="X530" s="779">
        <f>IFERROR(SUM(X523:X528),"0")</f>
        <v>0</v>
      </c>
      <c r="Y530" s="779">
        <f>IFERROR(SUM(Y523:Y528),"0")</f>
        <v>0</v>
      </c>
      <c r="Z530" s="36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0"/>
      <c r="AB531" s="770"/>
      <c r="AC531" s="770"/>
    </row>
    <row r="532" spans="1:68" ht="27" hidden="1" customHeight="1" x14ac:dyDescent="0.25">
      <c r="A532" s="53" t="s">
        <v>839</v>
      </c>
      <c r="B532" s="53" t="s">
        <v>840</v>
      </c>
      <c r="C532" s="30">
        <v>4301032046</v>
      </c>
      <c r="D532" s="789">
        <v>4680115884359</v>
      </c>
      <c r="E532" s="790"/>
      <c r="F532" s="776">
        <v>0.06</v>
      </c>
      <c r="G532" s="31">
        <v>20</v>
      </c>
      <c r="H532" s="776">
        <v>1.2</v>
      </c>
      <c r="I532" s="776">
        <v>1.8</v>
      </c>
      <c r="J532" s="31">
        <v>200</v>
      </c>
      <c r="K532" s="31" t="s">
        <v>814</v>
      </c>
      <c r="L532" s="31"/>
      <c r="M532" s="32" t="s">
        <v>815</v>
      </c>
      <c r="N532" s="32"/>
      <c r="O532" s="31">
        <v>60</v>
      </c>
      <c r="P532" s="11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3"/>
      <c r="V532" s="33"/>
      <c r="W532" s="34" t="s">
        <v>69</v>
      </c>
      <c r="X532" s="777">
        <v>0</v>
      </c>
      <c r="Y532" s="778">
        <f>IFERROR(IF(X532="",0,CEILING((X532/$H532),1)*$H532),"")</f>
        <v>0</v>
      </c>
      <c r="Z532" s="35" t="str">
        <f>IFERROR(IF(Y532=0,"",ROUNDUP(Y532/H532,0)*0.00627),"")</f>
        <v/>
      </c>
      <c r="AA532" s="55"/>
      <c r="AB532" s="56"/>
      <c r="AC532" s="625" t="s">
        <v>819</v>
      </c>
      <c r="AG532" s="63"/>
      <c r="AJ532" s="66"/>
      <c r="AK532" s="66">
        <v>0</v>
      </c>
      <c r="BB532" s="626" t="s">
        <v>1</v>
      </c>
      <c r="BM532" s="63">
        <f>IFERROR(X532*I532/H532,"0")</f>
        <v>0</v>
      </c>
      <c r="BN532" s="63">
        <f>IFERROR(Y532*I532/H532,"0")</f>
        <v>0</v>
      </c>
      <c r="BO532" s="63">
        <f>IFERROR(1/J532*(X532/H532),"0")</f>
        <v>0</v>
      </c>
      <c r="BP532" s="63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6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6" t="s">
        <v>69</v>
      </c>
      <c r="X534" s="779">
        <f>IFERROR(SUM(X532:X532),"0")</f>
        <v>0</v>
      </c>
      <c r="Y534" s="779">
        <f>IFERROR(SUM(Y532:Y532),"0")</f>
        <v>0</v>
      </c>
      <c r="Z534" s="36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0"/>
      <c r="AB535" s="770"/>
      <c r="AC535" s="770"/>
    </row>
    <row r="536" spans="1:68" ht="27" hidden="1" customHeight="1" x14ac:dyDescent="0.25">
      <c r="A536" s="53" t="s">
        <v>842</v>
      </c>
      <c r="B536" s="53" t="s">
        <v>843</v>
      </c>
      <c r="C536" s="30">
        <v>4301040357</v>
      </c>
      <c r="D536" s="789">
        <v>4680115884564</v>
      </c>
      <c r="E536" s="790"/>
      <c r="F536" s="776">
        <v>0.15</v>
      </c>
      <c r="G536" s="31">
        <v>20</v>
      </c>
      <c r="H536" s="776">
        <v>3</v>
      </c>
      <c r="I536" s="776">
        <v>3.6</v>
      </c>
      <c r="J536" s="31">
        <v>200</v>
      </c>
      <c r="K536" s="31" t="s">
        <v>814</v>
      </c>
      <c r="L536" s="31"/>
      <c r="M536" s="32" t="s">
        <v>815</v>
      </c>
      <c r="N536" s="32"/>
      <c r="O536" s="31">
        <v>60</v>
      </c>
      <c r="P536" s="115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3"/>
      <c r="V536" s="33"/>
      <c r="W536" s="34" t="s">
        <v>69</v>
      </c>
      <c r="X536" s="777">
        <v>0</v>
      </c>
      <c r="Y536" s="778">
        <f>IFERROR(IF(X536="",0,CEILING((X536/$H536),1)*$H536),"")</f>
        <v>0</v>
      </c>
      <c r="Z536" s="35" t="str">
        <f>IFERROR(IF(Y536=0,"",ROUNDUP(Y536/H536,0)*0.00627),"")</f>
        <v/>
      </c>
      <c r="AA536" s="55"/>
      <c r="AB536" s="56"/>
      <c r="AC536" s="627" t="s">
        <v>844</v>
      </c>
      <c r="AG536" s="63"/>
      <c r="AJ536" s="66"/>
      <c r="AK536" s="66">
        <v>0</v>
      </c>
      <c r="BB536" s="628" t="s">
        <v>1</v>
      </c>
      <c r="BM536" s="63">
        <f>IFERROR(X536*I536/H536,"0")</f>
        <v>0</v>
      </c>
      <c r="BN536" s="63">
        <f>IFERROR(Y536*I536/H536,"0")</f>
        <v>0</v>
      </c>
      <c r="BO536" s="63">
        <f>IFERROR(1/J536*(X536/H536),"0")</f>
        <v>0</v>
      </c>
      <c r="BP536" s="63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6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6" t="s">
        <v>69</v>
      </c>
      <c r="X538" s="779">
        <f>IFERROR(SUM(X536:X536),"0")</f>
        <v>0</v>
      </c>
      <c r="Y538" s="779">
        <f>IFERROR(SUM(Y536:Y536),"0")</f>
        <v>0</v>
      </c>
      <c r="Z538" s="36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1"/>
      <c r="AB539" s="771"/>
      <c r="AC539" s="771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0"/>
      <c r="AB540" s="770"/>
      <c r="AC540" s="770"/>
    </row>
    <row r="541" spans="1:68" ht="27" hidden="1" customHeight="1" x14ac:dyDescent="0.25">
      <c r="A541" s="53" t="s">
        <v>846</v>
      </c>
      <c r="B541" s="53" t="s">
        <v>847</v>
      </c>
      <c r="C541" s="30">
        <v>4301031294</v>
      </c>
      <c r="D541" s="789">
        <v>4680115885189</v>
      </c>
      <c r="E541" s="790"/>
      <c r="F541" s="776">
        <v>0.2</v>
      </c>
      <c r="G541" s="31">
        <v>6</v>
      </c>
      <c r="H541" s="776">
        <v>1.2</v>
      </c>
      <c r="I541" s="776">
        <v>1.3720000000000001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3"/>
      <c r="V541" s="33"/>
      <c r="W541" s="34" t="s">
        <v>69</v>
      </c>
      <c r="X541" s="777">
        <v>0</v>
      </c>
      <c r="Y541" s="778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848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849</v>
      </c>
      <c r="B542" s="53" t="s">
        <v>850</v>
      </c>
      <c r="C542" s="30">
        <v>4301031293</v>
      </c>
      <c r="D542" s="789">
        <v>4680115885172</v>
      </c>
      <c r="E542" s="790"/>
      <c r="F542" s="776">
        <v>0.2</v>
      </c>
      <c r="G542" s="31">
        <v>6</v>
      </c>
      <c r="H542" s="776">
        <v>1.2</v>
      </c>
      <c r="I542" s="776">
        <v>1.3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40</v>
      </c>
      <c r="P542" s="87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848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851</v>
      </c>
      <c r="B543" s="53" t="s">
        <v>852</v>
      </c>
      <c r="C543" s="30">
        <v>4301031291</v>
      </c>
      <c r="D543" s="789">
        <v>4680115885110</v>
      </c>
      <c r="E543" s="790"/>
      <c r="F543" s="776">
        <v>0.2</v>
      </c>
      <c r="G543" s="31">
        <v>6</v>
      </c>
      <c r="H543" s="776">
        <v>1.2</v>
      </c>
      <c r="I543" s="776">
        <v>2.02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1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3"/>
      <c r="V543" s="33"/>
      <c r="W543" s="34" t="s">
        <v>69</v>
      </c>
      <c r="X543" s="777">
        <v>0</v>
      </c>
      <c r="Y543" s="778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853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t="27" hidden="1" customHeight="1" x14ac:dyDescent="0.25">
      <c r="A544" s="53" t="s">
        <v>854</v>
      </c>
      <c r="B544" s="53" t="s">
        <v>855</v>
      </c>
      <c r="C544" s="30">
        <v>4301031329</v>
      </c>
      <c r="D544" s="789">
        <v>4680115885219</v>
      </c>
      <c r="E544" s="790"/>
      <c r="F544" s="776">
        <v>0.28000000000000003</v>
      </c>
      <c r="G544" s="31">
        <v>6</v>
      </c>
      <c r="H544" s="776">
        <v>1.68</v>
      </c>
      <c r="I544" s="776">
        <v>2.5</v>
      </c>
      <c r="J544" s="31">
        <v>234</v>
      </c>
      <c r="K544" s="31" t="s">
        <v>67</v>
      </c>
      <c r="L544" s="31"/>
      <c r="M544" s="32" t="s">
        <v>68</v>
      </c>
      <c r="N544" s="32"/>
      <c r="O544" s="31">
        <v>35</v>
      </c>
      <c r="P544" s="96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3"/>
      <c r="V544" s="33"/>
      <c r="W544" s="34" t="s">
        <v>69</v>
      </c>
      <c r="X544" s="777">
        <v>0</v>
      </c>
      <c r="Y544" s="778">
        <f>IFERROR(IF(X544="",0,CEILING((X544/$H544),1)*$H544),"")</f>
        <v>0</v>
      </c>
      <c r="Z544" s="35" t="str">
        <f>IFERROR(IF(Y544=0,"",ROUNDUP(Y544/H544,0)*0.00502),"")</f>
        <v/>
      </c>
      <c r="AA544" s="55"/>
      <c r="AB544" s="56"/>
      <c r="AC544" s="635" t="s">
        <v>856</v>
      </c>
      <c r="AG544" s="63"/>
      <c r="AJ544" s="66"/>
      <c r="AK544" s="66">
        <v>0</v>
      </c>
      <c r="BB544" s="636" t="s">
        <v>1</v>
      </c>
      <c r="BM544" s="63">
        <f>IFERROR(X544*I544/H544,"0")</f>
        <v>0</v>
      </c>
      <c r="BN544" s="63">
        <f>IFERROR(Y544*I544/H544,"0")</f>
        <v>0</v>
      </c>
      <c r="BO544" s="63">
        <f>IFERROR(1/J544*(X544/H544),"0")</f>
        <v>0</v>
      </c>
      <c r="BP544" s="63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6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6" t="s">
        <v>69</v>
      </c>
      <c r="X546" s="779">
        <f>IFERROR(SUM(X541:X544),"0")</f>
        <v>0</v>
      </c>
      <c r="Y546" s="779">
        <f>IFERROR(SUM(Y541:Y544),"0")</f>
        <v>0</v>
      </c>
      <c r="Z546" s="36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1"/>
      <c r="AB547" s="771"/>
      <c r="AC547" s="771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0"/>
      <c r="AB548" s="770"/>
      <c r="AC548" s="770"/>
    </row>
    <row r="549" spans="1:68" ht="27" hidden="1" customHeight="1" x14ac:dyDescent="0.25">
      <c r="A549" s="53" t="s">
        <v>858</v>
      </c>
      <c r="B549" s="53" t="s">
        <v>859</v>
      </c>
      <c r="C549" s="30">
        <v>4301031261</v>
      </c>
      <c r="D549" s="789">
        <v>4680115885103</v>
      </c>
      <c r="E549" s="790"/>
      <c r="F549" s="776">
        <v>0.27</v>
      </c>
      <c r="G549" s="31">
        <v>6</v>
      </c>
      <c r="H549" s="776">
        <v>1.62</v>
      </c>
      <c r="I549" s="776">
        <v>1.8</v>
      </c>
      <c r="J549" s="31">
        <v>182</v>
      </c>
      <c r="K549" s="31" t="s">
        <v>76</v>
      </c>
      <c r="L549" s="31"/>
      <c r="M549" s="32" t="s">
        <v>68</v>
      </c>
      <c r="N549" s="32"/>
      <c r="O549" s="31">
        <v>40</v>
      </c>
      <c r="P549" s="8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3"/>
      <c r="V549" s="33"/>
      <c r="W549" s="34" t="s">
        <v>69</v>
      </c>
      <c r="X549" s="777">
        <v>0</v>
      </c>
      <c r="Y549" s="778">
        <f>IFERROR(IF(X549="",0,CEILING((X549/$H549),1)*$H549),"")</f>
        <v>0</v>
      </c>
      <c r="Z549" s="35" t="str">
        <f>IFERROR(IF(Y549=0,"",ROUNDUP(Y549/H549,0)*0.00651),"")</f>
        <v/>
      </c>
      <c r="AA549" s="55"/>
      <c r="AB549" s="56"/>
      <c r="AC549" s="637" t="s">
        <v>860</v>
      </c>
      <c r="AG549" s="63"/>
      <c r="AJ549" s="66"/>
      <c r="AK549" s="66">
        <v>0</v>
      </c>
      <c r="BB549" s="638" t="s">
        <v>1</v>
      </c>
      <c r="BM549" s="63">
        <f>IFERROR(X549*I549/H549,"0")</f>
        <v>0</v>
      </c>
      <c r="BN549" s="63">
        <f>IFERROR(Y549*I549/H549,"0")</f>
        <v>0</v>
      </c>
      <c r="BO549" s="63">
        <f>IFERROR(1/J549*(X549/H549),"0")</f>
        <v>0</v>
      </c>
      <c r="BP549" s="63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6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6" t="s">
        <v>69</v>
      </c>
      <c r="X551" s="779">
        <f>IFERROR(SUM(X549:X549),"0")</f>
        <v>0</v>
      </c>
      <c r="Y551" s="779">
        <f>IFERROR(SUM(Y549:Y549),"0")</f>
        <v>0</v>
      </c>
      <c r="Z551" s="36"/>
      <c r="AA551" s="780"/>
      <c r="AB551" s="780"/>
      <c r="AC551" s="780"/>
    </row>
    <row r="552" spans="1:68" ht="27.75" hidden="1" customHeight="1" x14ac:dyDescent="0.2">
      <c r="A552" s="878" t="s">
        <v>861</v>
      </c>
      <c r="B552" s="879"/>
      <c r="C552" s="879"/>
      <c r="D552" s="879"/>
      <c r="E552" s="879"/>
      <c r="F552" s="879"/>
      <c r="G552" s="879"/>
      <c r="H552" s="879"/>
      <c r="I552" s="879"/>
      <c r="J552" s="879"/>
      <c r="K552" s="879"/>
      <c r="L552" s="879"/>
      <c r="M552" s="879"/>
      <c r="N552" s="879"/>
      <c r="O552" s="879"/>
      <c r="P552" s="879"/>
      <c r="Q552" s="879"/>
      <c r="R552" s="879"/>
      <c r="S552" s="879"/>
      <c r="T552" s="879"/>
      <c r="U552" s="879"/>
      <c r="V552" s="879"/>
      <c r="W552" s="879"/>
      <c r="X552" s="879"/>
      <c r="Y552" s="879"/>
      <c r="Z552" s="879"/>
      <c r="AA552" s="47"/>
      <c r="AB552" s="47"/>
      <c r="AC552" s="47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1"/>
      <c r="AB553" s="771"/>
      <c r="AC553" s="771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0"/>
      <c r="AB554" s="770"/>
      <c r="AC554" s="770"/>
    </row>
    <row r="555" spans="1:68" ht="27" hidden="1" customHeight="1" x14ac:dyDescent="0.25">
      <c r="A555" s="53" t="s">
        <v>862</v>
      </c>
      <c r="B555" s="53" t="s">
        <v>863</v>
      </c>
      <c r="C555" s="30">
        <v>4301012050</v>
      </c>
      <c r="D555" s="789">
        <v>4680115885479</v>
      </c>
      <c r="E555" s="790"/>
      <c r="F555" s="776">
        <v>0.4</v>
      </c>
      <c r="G555" s="31">
        <v>6</v>
      </c>
      <c r="H555" s="776">
        <v>2.4</v>
      </c>
      <c r="I555" s="776">
        <v>2.58</v>
      </c>
      <c r="J555" s="31">
        <v>182</v>
      </c>
      <c r="K555" s="31" t="s">
        <v>76</v>
      </c>
      <c r="L555" s="31"/>
      <c r="M555" s="32" t="s">
        <v>121</v>
      </c>
      <c r="N555" s="32"/>
      <c r="O555" s="31">
        <v>60</v>
      </c>
      <c r="P555" s="1099" t="s">
        <v>864</v>
      </c>
      <c r="Q555" s="793"/>
      <c r="R555" s="793"/>
      <c r="S555" s="793"/>
      <c r="T555" s="794"/>
      <c r="U555" s="33"/>
      <c r="V555" s="33"/>
      <c r="W555" s="34" t="s">
        <v>69</v>
      </c>
      <c r="X555" s="777">
        <v>0</v>
      </c>
      <c r="Y555" s="778">
        <f t="shared" ref="Y555:Y566" si="109">IFERROR(IF(X555="",0,CEILING((X555/$H555),1)*$H555),"")</f>
        <v>0</v>
      </c>
      <c r="Z555" s="35" t="str">
        <f>IFERROR(IF(Y555=0,"",ROUNDUP(Y555/H555,0)*0.00651),"")</f>
        <v/>
      </c>
      <c r="AA555" s="55"/>
      <c r="AB555" s="56" t="s">
        <v>865</v>
      </c>
      <c r="AC555" s="639" t="s">
        <v>866</v>
      </c>
      <c r="AG555" s="63"/>
      <c r="AJ555" s="66"/>
      <c r="AK555" s="66">
        <v>0</v>
      </c>
      <c r="BB555" s="640" t="s">
        <v>1</v>
      </c>
      <c r="BM555" s="63">
        <f t="shared" ref="BM555:BM566" si="110">IFERROR(X555*I555/H555,"0")</f>
        <v>0</v>
      </c>
      <c r="BN555" s="63">
        <f t="shared" ref="BN555:BN566" si="111">IFERROR(Y555*I555/H555,"0")</f>
        <v>0</v>
      </c>
      <c r="BO555" s="63">
        <f t="shared" ref="BO555:BO566" si="112">IFERROR(1/J555*(X555/H555),"0")</f>
        <v>0</v>
      </c>
      <c r="BP555" s="63">
        <f t="shared" ref="BP555:BP566" si="113">IFERROR(1/J555*(Y555/H555),"0")</f>
        <v>0</v>
      </c>
    </row>
    <row r="556" spans="1:68" ht="27" hidden="1" customHeight="1" x14ac:dyDescent="0.25">
      <c r="A556" s="53" t="s">
        <v>867</v>
      </c>
      <c r="B556" s="53" t="s">
        <v>868</v>
      </c>
      <c r="C556" s="30">
        <v>4301011795</v>
      </c>
      <c r="D556" s="789">
        <v>4607091389067</v>
      </c>
      <c r="E556" s="790"/>
      <c r="F556" s="776">
        <v>0.88</v>
      </c>
      <c r="G556" s="31">
        <v>6</v>
      </c>
      <c r="H556" s="776">
        <v>5.28</v>
      </c>
      <c r="I556" s="776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9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3"/>
      <c r="V556" s="33"/>
      <c r="W556" s="34" t="s">
        <v>69</v>
      </c>
      <c r="X556" s="777">
        <v>0</v>
      </c>
      <c r="Y556" s="778">
        <f t="shared" si="109"/>
        <v>0</v>
      </c>
      <c r="Z556" s="35" t="str">
        <f t="shared" ref="Z556:Z561" si="114">IFERROR(IF(Y556=0,"",ROUNDUP(Y556/H556,0)*0.01196),"")</f>
        <v/>
      </c>
      <c r="AA556" s="55"/>
      <c r="AB556" s="56"/>
      <c r="AC556" s="641" t="s">
        <v>119</v>
      </c>
      <c r="AG556" s="63"/>
      <c r="AJ556" s="66"/>
      <c r="AK556" s="66">
        <v>0</v>
      </c>
      <c r="BB556" s="642" t="s">
        <v>1</v>
      </c>
      <c r="BM556" s="63">
        <f t="shared" si="110"/>
        <v>0</v>
      </c>
      <c r="BN556" s="63">
        <f t="shared" si="111"/>
        <v>0</v>
      </c>
      <c r="BO556" s="63">
        <f t="shared" si="112"/>
        <v>0</v>
      </c>
      <c r="BP556" s="63">
        <f t="shared" si="113"/>
        <v>0</v>
      </c>
    </row>
    <row r="557" spans="1:68" ht="27" customHeight="1" x14ac:dyDescent="0.25">
      <c r="A557" s="53" t="s">
        <v>869</v>
      </c>
      <c r="B557" s="53" t="s">
        <v>870</v>
      </c>
      <c r="C557" s="30">
        <v>4301011961</v>
      </c>
      <c r="D557" s="789">
        <v>4680115885271</v>
      </c>
      <c r="E557" s="790"/>
      <c r="F557" s="776">
        <v>0.88</v>
      </c>
      <c r="G557" s="31">
        <v>6</v>
      </c>
      <c r="H557" s="776">
        <v>5.28</v>
      </c>
      <c r="I557" s="776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3"/>
      <c r="V557" s="33"/>
      <c r="W557" s="34" t="s">
        <v>69</v>
      </c>
      <c r="X557" s="777">
        <v>300</v>
      </c>
      <c r="Y557" s="778">
        <f t="shared" si="109"/>
        <v>300.96000000000004</v>
      </c>
      <c r="Z557" s="35">
        <f t="shared" si="114"/>
        <v>0.68171999999999999</v>
      </c>
      <c r="AA557" s="55"/>
      <c r="AB557" s="56"/>
      <c r="AC557" s="643" t="s">
        <v>871</v>
      </c>
      <c r="AG557" s="63"/>
      <c r="AJ557" s="66"/>
      <c r="AK557" s="66">
        <v>0</v>
      </c>
      <c r="BB557" s="644" t="s">
        <v>1</v>
      </c>
      <c r="BM557" s="63">
        <f t="shared" si="110"/>
        <v>320.45454545454544</v>
      </c>
      <c r="BN557" s="63">
        <f t="shared" si="111"/>
        <v>321.48</v>
      </c>
      <c r="BO557" s="63">
        <f t="shared" si="112"/>
        <v>0.54632867132867136</v>
      </c>
      <c r="BP557" s="63">
        <f t="shared" si="113"/>
        <v>0.54807692307692313</v>
      </c>
    </row>
    <row r="558" spans="1:68" ht="16.5" hidden="1" customHeight="1" x14ac:dyDescent="0.25">
      <c r="A558" s="53" t="s">
        <v>872</v>
      </c>
      <c r="B558" s="53" t="s">
        <v>873</v>
      </c>
      <c r="C558" s="30">
        <v>4301011774</v>
      </c>
      <c r="D558" s="789">
        <v>4680115884502</v>
      </c>
      <c r="E558" s="790"/>
      <c r="F558" s="776">
        <v>0.88</v>
      </c>
      <c r="G558" s="31">
        <v>6</v>
      </c>
      <c r="H558" s="776">
        <v>5.28</v>
      </c>
      <c r="I558" s="776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0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 t="shared" si="114"/>
        <v/>
      </c>
      <c r="AA558" s="55"/>
      <c r="AB558" s="56"/>
      <c r="AC558" s="645" t="s">
        <v>874</v>
      </c>
      <c r="AG558" s="63"/>
      <c r="AJ558" s="66"/>
      <c r="AK558" s="66">
        <v>0</v>
      </c>
      <c r="BB558" s="646" t="s">
        <v>1</v>
      </c>
      <c r="BM558" s="63">
        <f t="shared" si="110"/>
        <v>0</v>
      </c>
      <c r="BN558" s="63">
        <f t="shared" si="111"/>
        <v>0</v>
      </c>
      <c r="BO558" s="63">
        <f t="shared" si="112"/>
        <v>0</v>
      </c>
      <c r="BP558" s="63">
        <f t="shared" si="113"/>
        <v>0</v>
      </c>
    </row>
    <row r="559" spans="1:68" ht="27" customHeight="1" x14ac:dyDescent="0.25">
      <c r="A559" s="53" t="s">
        <v>875</v>
      </c>
      <c r="B559" s="53" t="s">
        <v>876</v>
      </c>
      <c r="C559" s="30">
        <v>4301011771</v>
      </c>
      <c r="D559" s="789">
        <v>4607091389104</v>
      </c>
      <c r="E559" s="790"/>
      <c r="F559" s="776">
        <v>0.88</v>
      </c>
      <c r="G559" s="31">
        <v>6</v>
      </c>
      <c r="H559" s="776">
        <v>5.28</v>
      </c>
      <c r="I559" s="776">
        <v>5.64</v>
      </c>
      <c r="J559" s="31">
        <v>104</v>
      </c>
      <c r="K559" s="31" t="s">
        <v>118</v>
      </c>
      <c r="L559" s="31"/>
      <c r="M559" s="32" t="s">
        <v>121</v>
      </c>
      <c r="N559" s="32"/>
      <c r="O559" s="31">
        <v>60</v>
      </c>
      <c r="P559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3"/>
      <c r="V559" s="33"/>
      <c r="W559" s="34" t="s">
        <v>69</v>
      </c>
      <c r="X559" s="777">
        <v>1000</v>
      </c>
      <c r="Y559" s="778">
        <f t="shared" si="109"/>
        <v>1003.2</v>
      </c>
      <c r="Z559" s="35">
        <f t="shared" si="114"/>
        <v>2.2724000000000002</v>
      </c>
      <c r="AA559" s="55"/>
      <c r="AB559" s="56"/>
      <c r="AC559" s="647" t="s">
        <v>866</v>
      </c>
      <c r="AG559" s="63"/>
      <c r="AJ559" s="66"/>
      <c r="AK559" s="66">
        <v>0</v>
      </c>
      <c r="BB559" s="648" t="s">
        <v>1</v>
      </c>
      <c r="BM559" s="63">
        <f t="shared" si="110"/>
        <v>1068.1818181818182</v>
      </c>
      <c r="BN559" s="63">
        <f t="shared" si="111"/>
        <v>1071.5999999999999</v>
      </c>
      <c r="BO559" s="63">
        <f t="shared" si="112"/>
        <v>1.821095571095571</v>
      </c>
      <c r="BP559" s="63">
        <f t="shared" si="113"/>
        <v>1.8269230769230771</v>
      </c>
    </row>
    <row r="560" spans="1:68" ht="16.5" hidden="1" customHeight="1" x14ac:dyDescent="0.25">
      <c r="A560" s="53" t="s">
        <v>877</v>
      </c>
      <c r="B560" s="53" t="s">
        <v>878</v>
      </c>
      <c r="C560" s="30">
        <v>4301011799</v>
      </c>
      <c r="D560" s="789">
        <v>4680115884519</v>
      </c>
      <c r="E560" s="790"/>
      <c r="F560" s="776">
        <v>0.88</v>
      </c>
      <c r="G560" s="31">
        <v>6</v>
      </c>
      <c r="H560" s="776">
        <v>5.28</v>
      </c>
      <c r="I560" s="776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11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 t="shared" si="114"/>
        <v/>
      </c>
      <c r="AA560" s="55"/>
      <c r="AB560" s="56"/>
      <c r="AC560" s="649" t="s">
        <v>879</v>
      </c>
      <c r="AG560" s="63"/>
      <c r="AJ560" s="66"/>
      <c r="AK560" s="66">
        <v>0</v>
      </c>
      <c r="BB560" s="650" t="s">
        <v>1</v>
      </c>
      <c r="BM560" s="63">
        <f t="shared" si="110"/>
        <v>0</v>
      </c>
      <c r="BN560" s="63">
        <f t="shared" si="111"/>
        <v>0</v>
      </c>
      <c r="BO560" s="63">
        <f t="shared" si="112"/>
        <v>0</v>
      </c>
      <c r="BP560" s="63">
        <f t="shared" si="113"/>
        <v>0</v>
      </c>
    </row>
    <row r="561" spans="1:68" ht="27" customHeight="1" x14ac:dyDescent="0.25">
      <c r="A561" s="53" t="s">
        <v>880</v>
      </c>
      <c r="B561" s="53" t="s">
        <v>881</v>
      </c>
      <c r="C561" s="30">
        <v>4301011376</v>
      </c>
      <c r="D561" s="789">
        <v>4680115885226</v>
      </c>
      <c r="E561" s="790"/>
      <c r="F561" s="776">
        <v>0.88</v>
      </c>
      <c r="G561" s="31">
        <v>6</v>
      </c>
      <c r="H561" s="776">
        <v>5.28</v>
      </c>
      <c r="I561" s="776">
        <v>5.64</v>
      </c>
      <c r="J561" s="31">
        <v>104</v>
      </c>
      <c r="K561" s="31" t="s">
        <v>118</v>
      </c>
      <c r="L561" s="31"/>
      <c r="M561" s="32" t="s">
        <v>77</v>
      </c>
      <c r="N561" s="32"/>
      <c r="O561" s="31">
        <v>60</v>
      </c>
      <c r="P561" s="11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3"/>
      <c r="V561" s="33"/>
      <c r="W561" s="34" t="s">
        <v>69</v>
      </c>
      <c r="X561" s="777">
        <v>500</v>
      </c>
      <c r="Y561" s="778">
        <f t="shared" si="109"/>
        <v>501.6</v>
      </c>
      <c r="Z561" s="35">
        <f t="shared" si="114"/>
        <v>1.1362000000000001</v>
      </c>
      <c r="AA561" s="55"/>
      <c r="AB561" s="56"/>
      <c r="AC561" s="651" t="s">
        <v>882</v>
      </c>
      <c r="AG561" s="63"/>
      <c r="AJ561" s="66"/>
      <c r="AK561" s="66">
        <v>0</v>
      </c>
      <c r="BB561" s="652" t="s">
        <v>1</v>
      </c>
      <c r="BM561" s="63">
        <f t="shared" si="110"/>
        <v>534.09090909090912</v>
      </c>
      <c r="BN561" s="63">
        <f t="shared" si="111"/>
        <v>535.79999999999995</v>
      </c>
      <c r="BO561" s="63">
        <f t="shared" si="112"/>
        <v>0.91054778554778548</v>
      </c>
      <c r="BP561" s="63">
        <f t="shared" si="113"/>
        <v>0.91346153846153855</v>
      </c>
    </row>
    <row r="562" spans="1:68" ht="27" hidden="1" customHeight="1" x14ac:dyDescent="0.25">
      <c r="A562" s="53" t="s">
        <v>883</v>
      </c>
      <c r="B562" s="53" t="s">
        <v>884</v>
      </c>
      <c r="C562" s="30">
        <v>4301011778</v>
      </c>
      <c r="D562" s="789">
        <v>4680115880603</v>
      </c>
      <c r="E562" s="790"/>
      <c r="F562" s="776">
        <v>0.6</v>
      </c>
      <c r="G562" s="31">
        <v>6</v>
      </c>
      <c r="H562" s="776">
        <v>3.6</v>
      </c>
      <c r="I562" s="776">
        <v>3.81</v>
      </c>
      <c r="J562" s="31">
        <v>132</v>
      </c>
      <c r="K562" s="31" t="s">
        <v>128</v>
      </c>
      <c r="L562" s="31"/>
      <c r="M562" s="32" t="s">
        <v>121</v>
      </c>
      <c r="N562" s="32"/>
      <c r="O562" s="31">
        <v>60</v>
      </c>
      <c r="P562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10"/>
        <v>0</v>
      </c>
      <c r="BN562" s="63">
        <f t="shared" si="111"/>
        <v>0</v>
      </c>
      <c r="BO562" s="63">
        <f t="shared" si="112"/>
        <v>0</v>
      </c>
      <c r="BP562" s="63">
        <f t="shared" si="113"/>
        <v>0</v>
      </c>
    </row>
    <row r="563" spans="1:68" ht="27" hidden="1" customHeight="1" x14ac:dyDescent="0.25">
      <c r="A563" s="53" t="s">
        <v>883</v>
      </c>
      <c r="B563" s="53" t="s">
        <v>885</v>
      </c>
      <c r="C563" s="30">
        <v>4301012035</v>
      </c>
      <c r="D563" s="789">
        <v>4680115880603</v>
      </c>
      <c r="E563" s="790"/>
      <c r="F563" s="776">
        <v>0.6</v>
      </c>
      <c r="G563" s="31">
        <v>8</v>
      </c>
      <c r="H563" s="776">
        <v>4.8</v>
      </c>
      <c r="I563" s="776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8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3"/>
      <c r="V563" s="33"/>
      <c r="W563" s="34" t="s">
        <v>69</v>
      </c>
      <c r="X563" s="777">
        <v>0</v>
      </c>
      <c r="Y563" s="778">
        <f t="shared" si="109"/>
        <v>0</v>
      </c>
      <c r="Z563" s="35" t="str">
        <f>IFERROR(IF(Y563=0,"",ROUNDUP(Y563/H563,0)*0.00937),"")</f>
        <v/>
      </c>
      <c r="AA563" s="55"/>
      <c r="AB563" s="56"/>
      <c r="AC563" s="655" t="s">
        <v>119</v>
      </c>
      <c r="AG563" s="63"/>
      <c r="AJ563" s="66"/>
      <c r="AK563" s="66">
        <v>0</v>
      </c>
      <c r="BB563" s="656" t="s">
        <v>1</v>
      </c>
      <c r="BM563" s="63">
        <f t="shared" si="110"/>
        <v>0</v>
      </c>
      <c r="BN563" s="63">
        <f t="shared" si="111"/>
        <v>0</v>
      </c>
      <c r="BO563" s="63">
        <f t="shared" si="112"/>
        <v>0</v>
      </c>
      <c r="BP563" s="63">
        <f t="shared" si="113"/>
        <v>0</v>
      </c>
    </row>
    <row r="564" spans="1:68" ht="27" hidden="1" customHeight="1" x14ac:dyDescent="0.25">
      <c r="A564" s="53" t="s">
        <v>886</v>
      </c>
      <c r="B564" s="53" t="s">
        <v>887</v>
      </c>
      <c r="C564" s="30">
        <v>4301012036</v>
      </c>
      <c r="D564" s="789">
        <v>4680115882782</v>
      </c>
      <c r="E564" s="790"/>
      <c r="F564" s="776">
        <v>0.6</v>
      </c>
      <c r="G564" s="31">
        <v>8</v>
      </c>
      <c r="H564" s="776">
        <v>4.8</v>
      </c>
      <c r="I564" s="776">
        <v>6.96</v>
      </c>
      <c r="J564" s="31">
        <v>120</v>
      </c>
      <c r="K564" s="31" t="s">
        <v>128</v>
      </c>
      <c r="L564" s="31"/>
      <c r="M564" s="32" t="s">
        <v>121</v>
      </c>
      <c r="N564" s="32"/>
      <c r="O564" s="31">
        <v>60</v>
      </c>
      <c r="P564" s="10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3"/>
      <c r="V564" s="33"/>
      <c r="W564" s="34" t="s">
        <v>69</v>
      </c>
      <c r="X564" s="777">
        <v>0</v>
      </c>
      <c r="Y564" s="778">
        <f t="shared" si="109"/>
        <v>0</v>
      </c>
      <c r="Z564" s="35" t="str">
        <f>IFERROR(IF(Y564=0,"",ROUNDUP(Y564/H564,0)*0.00937),"")</f>
        <v/>
      </c>
      <c r="AA564" s="55"/>
      <c r="AB564" s="56"/>
      <c r="AC564" s="657" t="s">
        <v>871</v>
      </c>
      <c r="AG564" s="63"/>
      <c r="AJ564" s="66"/>
      <c r="AK564" s="66">
        <v>0</v>
      </c>
      <c r="BB564" s="658" t="s">
        <v>1</v>
      </c>
      <c r="BM564" s="63">
        <f t="shared" si="110"/>
        <v>0</v>
      </c>
      <c r="BN564" s="63">
        <f t="shared" si="111"/>
        <v>0</v>
      </c>
      <c r="BO564" s="63">
        <f t="shared" si="112"/>
        <v>0</v>
      </c>
      <c r="BP564" s="63">
        <f t="shared" si="113"/>
        <v>0</v>
      </c>
    </row>
    <row r="565" spans="1:68" ht="27" hidden="1" customHeight="1" x14ac:dyDescent="0.25">
      <c r="A565" s="53" t="s">
        <v>888</v>
      </c>
      <c r="B565" s="53" t="s">
        <v>889</v>
      </c>
      <c r="C565" s="30">
        <v>4301011784</v>
      </c>
      <c r="D565" s="789">
        <v>4607091389982</v>
      </c>
      <c r="E565" s="790"/>
      <c r="F565" s="776">
        <v>0.6</v>
      </c>
      <c r="G565" s="31">
        <v>6</v>
      </c>
      <c r="H565" s="776">
        <v>3.6</v>
      </c>
      <c r="I565" s="776">
        <v>3.81</v>
      </c>
      <c r="J565" s="31">
        <v>132</v>
      </c>
      <c r="K565" s="31" t="s">
        <v>128</v>
      </c>
      <c r="L565" s="31"/>
      <c r="M565" s="32" t="s">
        <v>121</v>
      </c>
      <c r="N565" s="32"/>
      <c r="O565" s="31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3"/>
      <c r="V565" s="33"/>
      <c r="W565" s="34" t="s">
        <v>69</v>
      </c>
      <c r="X565" s="777">
        <v>0</v>
      </c>
      <c r="Y565" s="77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866</v>
      </c>
      <c r="AG565" s="63"/>
      <c r="AJ565" s="66"/>
      <c r="AK565" s="66">
        <v>0</v>
      </c>
      <c r="BB565" s="660" t="s">
        <v>1</v>
      </c>
      <c r="BM565" s="63">
        <f t="shared" si="110"/>
        <v>0</v>
      </c>
      <c r="BN565" s="63">
        <f t="shared" si="111"/>
        <v>0</v>
      </c>
      <c r="BO565" s="63">
        <f t="shared" si="112"/>
        <v>0</v>
      </c>
      <c r="BP565" s="63">
        <f t="shared" si="113"/>
        <v>0</v>
      </c>
    </row>
    <row r="566" spans="1:68" ht="27" hidden="1" customHeight="1" x14ac:dyDescent="0.25">
      <c r="A566" s="53" t="s">
        <v>888</v>
      </c>
      <c r="B566" s="53" t="s">
        <v>890</v>
      </c>
      <c r="C566" s="30">
        <v>4301012034</v>
      </c>
      <c r="D566" s="789">
        <v>4607091389982</v>
      </c>
      <c r="E566" s="790"/>
      <c r="F566" s="776">
        <v>0.6</v>
      </c>
      <c r="G566" s="31">
        <v>8</v>
      </c>
      <c r="H566" s="776">
        <v>4.8</v>
      </c>
      <c r="I566" s="776">
        <v>6.96</v>
      </c>
      <c r="J566" s="31">
        <v>120</v>
      </c>
      <c r="K566" s="31" t="s">
        <v>128</v>
      </c>
      <c r="L566" s="31"/>
      <c r="M566" s="32" t="s">
        <v>121</v>
      </c>
      <c r="N566" s="32"/>
      <c r="O566" s="31">
        <v>60</v>
      </c>
      <c r="P566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3"/>
      <c r="V566" s="33"/>
      <c r="W566" s="34" t="s">
        <v>69</v>
      </c>
      <c r="X566" s="777">
        <v>0</v>
      </c>
      <c r="Y566" s="778">
        <f t="shared" si="109"/>
        <v>0</v>
      </c>
      <c r="Z566" s="35" t="str">
        <f>IFERROR(IF(Y566=0,"",ROUNDUP(Y566/H566,0)*0.00937),"")</f>
        <v/>
      </c>
      <c r="AA566" s="55"/>
      <c r="AB566" s="56"/>
      <c r="AC566" s="661" t="s">
        <v>866</v>
      </c>
      <c r="AG566" s="63"/>
      <c r="AJ566" s="66"/>
      <c r="AK566" s="66">
        <v>0</v>
      </c>
      <c r="BB566" s="662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6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340.90909090909088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342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4.0903200000000002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6" t="s">
        <v>69</v>
      </c>
      <c r="X568" s="779">
        <f>IFERROR(SUM(X555:X566),"0")</f>
        <v>1800</v>
      </c>
      <c r="Y568" s="779">
        <f>IFERROR(SUM(Y555:Y566),"0")</f>
        <v>1805.7600000000002</v>
      </c>
      <c r="Z568" s="36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0"/>
      <c r="AB569" s="770"/>
      <c r="AC569" s="770"/>
    </row>
    <row r="570" spans="1:68" ht="16.5" customHeight="1" x14ac:dyDescent="0.25">
      <c r="A570" s="53" t="s">
        <v>891</v>
      </c>
      <c r="B570" s="53" t="s">
        <v>892</v>
      </c>
      <c r="C570" s="30">
        <v>4301020222</v>
      </c>
      <c r="D570" s="789">
        <v>4607091388930</v>
      </c>
      <c r="E570" s="790"/>
      <c r="F570" s="776">
        <v>0.88</v>
      </c>
      <c r="G570" s="31">
        <v>6</v>
      </c>
      <c r="H570" s="776">
        <v>5.28</v>
      </c>
      <c r="I570" s="776">
        <v>5.64</v>
      </c>
      <c r="J570" s="31">
        <v>104</v>
      </c>
      <c r="K570" s="31" t="s">
        <v>118</v>
      </c>
      <c r="L570" s="31"/>
      <c r="M570" s="32" t="s">
        <v>121</v>
      </c>
      <c r="N570" s="32"/>
      <c r="O570" s="31">
        <v>55</v>
      </c>
      <c r="P570" s="8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3"/>
      <c r="V570" s="33"/>
      <c r="W570" s="34" t="s">
        <v>69</v>
      </c>
      <c r="X570" s="777">
        <v>800</v>
      </c>
      <c r="Y570" s="778">
        <f>IFERROR(IF(X570="",0,CEILING((X570/$H570),1)*$H570),"")</f>
        <v>802.56000000000006</v>
      </c>
      <c r="Z570" s="35">
        <f>IFERROR(IF(Y570=0,"",ROUNDUP(Y570/H570,0)*0.01196),"")</f>
        <v>1.81792</v>
      </c>
      <c r="AA570" s="55"/>
      <c r="AB570" s="56"/>
      <c r="AC570" s="663" t="s">
        <v>893</v>
      </c>
      <c r="AG570" s="63"/>
      <c r="AJ570" s="66"/>
      <c r="AK570" s="66">
        <v>0</v>
      </c>
      <c r="BB570" s="664" t="s">
        <v>1</v>
      </c>
      <c r="BM570" s="63">
        <f>IFERROR(X570*I570/H570,"0")</f>
        <v>854.5454545454545</v>
      </c>
      <c r="BN570" s="63">
        <f>IFERROR(Y570*I570/H570,"0")</f>
        <v>857.28</v>
      </c>
      <c r="BO570" s="63">
        <f>IFERROR(1/J570*(X570/H570),"0")</f>
        <v>1.4568764568764567</v>
      </c>
      <c r="BP570" s="63">
        <f>IFERROR(1/J570*(Y570/H570),"0")</f>
        <v>1.4615384615384617</v>
      </c>
    </row>
    <row r="571" spans="1:68" ht="16.5" hidden="1" customHeight="1" x14ac:dyDescent="0.25">
      <c r="A571" s="53" t="s">
        <v>894</v>
      </c>
      <c r="B571" s="53" t="s">
        <v>895</v>
      </c>
      <c r="C571" s="30">
        <v>4301020364</v>
      </c>
      <c r="D571" s="789">
        <v>4680115880054</v>
      </c>
      <c r="E571" s="790"/>
      <c r="F571" s="776">
        <v>0.6</v>
      </c>
      <c r="G571" s="31">
        <v>8</v>
      </c>
      <c r="H571" s="776">
        <v>4.8</v>
      </c>
      <c r="I571" s="776">
        <v>6.96</v>
      </c>
      <c r="J571" s="31">
        <v>120</v>
      </c>
      <c r="K571" s="31" t="s">
        <v>128</v>
      </c>
      <c r="L571" s="31"/>
      <c r="M571" s="32" t="s">
        <v>121</v>
      </c>
      <c r="N571" s="32"/>
      <c r="O571" s="31">
        <v>55</v>
      </c>
      <c r="P571" s="88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3"/>
      <c r="V571" s="33"/>
      <c r="W571" s="34" t="s">
        <v>69</v>
      </c>
      <c r="X571" s="777">
        <v>0</v>
      </c>
      <c r="Y571" s="77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893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hidden="1" customHeight="1" x14ac:dyDescent="0.25">
      <c r="A572" s="53" t="s">
        <v>894</v>
      </c>
      <c r="B572" s="53" t="s">
        <v>896</v>
      </c>
      <c r="C572" s="30">
        <v>4301020206</v>
      </c>
      <c r="D572" s="789">
        <v>4680115880054</v>
      </c>
      <c r="E572" s="790"/>
      <c r="F572" s="776">
        <v>0.6</v>
      </c>
      <c r="G572" s="31">
        <v>6</v>
      </c>
      <c r="H572" s="776">
        <v>3.6</v>
      </c>
      <c r="I572" s="776">
        <v>3.81</v>
      </c>
      <c r="J572" s="31">
        <v>132</v>
      </c>
      <c r="K572" s="31" t="s">
        <v>128</v>
      </c>
      <c r="L572" s="31"/>
      <c r="M572" s="32" t="s">
        <v>121</v>
      </c>
      <c r="N572" s="32"/>
      <c r="O572" s="31">
        <v>55</v>
      </c>
      <c r="P572" s="9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3"/>
      <c r="V572" s="33"/>
      <c r="W572" s="34" t="s">
        <v>69</v>
      </c>
      <c r="X572" s="777">
        <v>0</v>
      </c>
      <c r="Y572" s="77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893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6" t="s">
        <v>72</v>
      </c>
      <c r="X573" s="779">
        <f>IFERROR(X570/H570,"0")+IFERROR(X571/H571,"0")+IFERROR(X572/H572,"0")</f>
        <v>151.5151515151515</v>
      </c>
      <c r="Y573" s="779">
        <f>IFERROR(Y570/H570,"0")+IFERROR(Y571/H571,"0")+IFERROR(Y572/H572,"0")</f>
        <v>152</v>
      </c>
      <c r="Z573" s="779">
        <f>IFERROR(IF(Z570="",0,Z570),"0")+IFERROR(IF(Z571="",0,Z571),"0")+IFERROR(IF(Z572="",0,Z572),"0")</f>
        <v>1.81792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6" t="s">
        <v>69</v>
      </c>
      <c r="X574" s="779">
        <f>IFERROR(SUM(X570:X572),"0")</f>
        <v>800</v>
      </c>
      <c r="Y574" s="779">
        <f>IFERROR(SUM(Y570:Y572),"0")</f>
        <v>802.56000000000006</v>
      </c>
      <c r="Z574" s="36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0"/>
      <c r="AB575" s="770"/>
      <c r="AC575" s="770"/>
    </row>
    <row r="576" spans="1:68" ht="27" customHeight="1" x14ac:dyDescent="0.25">
      <c r="A576" s="53" t="s">
        <v>897</v>
      </c>
      <c r="B576" s="53" t="s">
        <v>898</v>
      </c>
      <c r="C576" s="30">
        <v>4301031252</v>
      </c>
      <c r="D576" s="789">
        <v>4680115883116</v>
      </c>
      <c r="E576" s="790"/>
      <c r="F576" s="776">
        <v>0.88</v>
      </c>
      <c r="G576" s="31">
        <v>6</v>
      </c>
      <c r="H576" s="776">
        <v>5.28</v>
      </c>
      <c r="I576" s="776">
        <v>5.64</v>
      </c>
      <c r="J576" s="31">
        <v>104</v>
      </c>
      <c r="K576" s="31" t="s">
        <v>118</v>
      </c>
      <c r="L576" s="31"/>
      <c r="M576" s="32" t="s">
        <v>121</v>
      </c>
      <c r="N576" s="32"/>
      <c r="O576" s="31">
        <v>60</v>
      </c>
      <c r="P576" s="11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3"/>
      <c r="V576" s="33"/>
      <c r="W576" s="34" t="s">
        <v>69</v>
      </c>
      <c r="X576" s="777">
        <v>700</v>
      </c>
      <c r="Y576" s="778">
        <f t="shared" ref="Y576:Y584" si="115">IFERROR(IF(X576="",0,CEILING((X576/$H576),1)*$H576),"")</f>
        <v>702.24</v>
      </c>
      <c r="Z576" s="35">
        <f>IFERROR(IF(Y576=0,"",ROUNDUP(Y576/H576,0)*0.01196),"")</f>
        <v>1.5906800000000001</v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ref="BM576:BM584" si="116">IFERROR(X576*I576/H576,"0")</f>
        <v>747.72727272727275</v>
      </c>
      <c r="BN576" s="63">
        <f t="shared" ref="BN576:BN584" si="117">IFERROR(Y576*I576/H576,"0")</f>
        <v>750.11999999999989</v>
      </c>
      <c r="BO576" s="63">
        <f t="shared" ref="BO576:BO584" si="118">IFERROR(1/J576*(X576/H576),"0")</f>
        <v>1.2747668997668997</v>
      </c>
      <c r="BP576" s="63">
        <f t="shared" ref="BP576:BP584" si="119">IFERROR(1/J576*(Y576/H576),"0")</f>
        <v>1.278846153846154</v>
      </c>
    </row>
    <row r="577" spans="1:68" ht="27" customHeight="1" x14ac:dyDescent="0.25">
      <c r="A577" s="53" t="s">
        <v>900</v>
      </c>
      <c r="B577" s="53" t="s">
        <v>901</v>
      </c>
      <c r="C577" s="30">
        <v>4301031248</v>
      </c>
      <c r="D577" s="789">
        <v>4680115883093</v>
      </c>
      <c r="E577" s="790"/>
      <c r="F577" s="776">
        <v>0.88</v>
      </c>
      <c r="G577" s="31">
        <v>6</v>
      </c>
      <c r="H577" s="776">
        <v>5.28</v>
      </c>
      <c r="I577" s="776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11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3"/>
      <c r="V577" s="33"/>
      <c r="W577" s="34" t="s">
        <v>69</v>
      </c>
      <c r="X577" s="777">
        <v>800</v>
      </c>
      <c r="Y577" s="778">
        <f t="shared" si="115"/>
        <v>802.56000000000006</v>
      </c>
      <c r="Z577" s="35">
        <f>IFERROR(IF(Y577=0,"",ROUNDUP(Y577/H577,0)*0.01196),"")</f>
        <v>1.81792</v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6"/>
        <v>854.5454545454545</v>
      </c>
      <c r="BN577" s="63">
        <f t="shared" si="117"/>
        <v>857.28</v>
      </c>
      <c r="BO577" s="63">
        <f t="shared" si="118"/>
        <v>1.4568764568764567</v>
      </c>
      <c r="BP577" s="63">
        <f t="shared" si="119"/>
        <v>1.4615384615384617</v>
      </c>
    </row>
    <row r="578" spans="1:68" ht="27" hidden="1" customHeight="1" x14ac:dyDescent="0.25">
      <c r="A578" s="53" t="s">
        <v>903</v>
      </c>
      <c r="B578" s="53" t="s">
        <v>904</v>
      </c>
      <c r="C578" s="30">
        <v>4301031250</v>
      </c>
      <c r="D578" s="789">
        <v>4680115883109</v>
      </c>
      <c r="E578" s="790"/>
      <c r="F578" s="776">
        <v>0.88</v>
      </c>
      <c r="G578" s="31">
        <v>6</v>
      </c>
      <c r="H578" s="776">
        <v>5.28</v>
      </c>
      <c r="I578" s="776">
        <v>5.64</v>
      </c>
      <c r="J578" s="31">
        <v>104</v>
      </c>
      <c r="K578" s="31" t="s">
        <v>118</v>
      </c>
      <c r="L578" s="31"/>
      <c r="M578" s="32" t="s">
        <v>68</v>
      </c>
      <c r="N578" s="32"/>
      <c r="O578" s="31">
        <v>60</v>
      </c>
      <c r="P578" s="12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3"/>
      <c r="V578" s="33"/>
      <c r="W578" s="34" t="s">
        <v>69</v>
      </c>
      <c r="X578" s="777">
        <v>0</v>
      </c>
      <c r="Y578" s="778">
        <f t="shared" si="115"/>
        <v>0</v>
      </c>
      <c r="Z578" s="35" t="str">
        <f>IFERROR(IF(Y578=0,"",ROUNDUP(Y578/H578,0)*0.01196),"")</f>
        <v/>
      </c>
      <c r="AA578" s="55"/>
      <c r="AB578" s="56"/>
      <c r="AC578" s="673" t="s">
        <v>905</v>
      </c>
      <c r="AG578" s="63"/>
      <c r="AJ578" s="66"/>
      <c r="AK578" s="66">
        <v>0</v>
      </c>
      <c r="BB578" s="674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hidden="1" customHeight="1" x14ac:dyDescent="0.25">
      <c r="A579" s="53" t="s">
        <v>906</v>
      </c>
      <c r="B579" s="53" t="s">
        <v>907</v>
      </c>
      <c r="C579" s="30">
        <v>4301031249</v>
      </c>
      <c r="D579" s="789">
        <v>4680115882072</v>
      </c>
      <c r="E579" s="790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128</v>
      </c>
      <c r="L579" s="31"/>
      <c r="M579" s="32" t="s">
        <v>121</v>
      </c>
      <c r="N579" s="32"/>
      <c r="O579" s="31">
        <v>60</v>
      </c>
      <c r="P579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75" t="s">
        <v>908</v>
      </c>
      <c r="AG579" s="63"/>
      <c r="AJ579" s="66"/>
      <c r="AK579" s="66">
        <v>0</v>
      </c>
      <c r="BB579" s="676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hidden="1" customHeight="1" x14ac:dyDescent="0.25">
      <c r="A580" s="53" t="s">
        <v>906</v>
      </c>
      <c r="B580" s="53" t="s">
        <v>909</v>
      </c>
      <c r="C580" s="30">
        <v>4301031383</v>
      </c>
      <c r="D580" s="789">
        <v>4680115882072</v>
      </c>
      <c r="E580" s="790"/>
      <c r="F580" s="776">
        <v>0.6</v>
      </c>
      <c r="G580" s="31">
        <v>8</v>
      </c>
      <c r="H580" s="776">
        <v>4.8</v>
      </c>
      <c r="I580" s="776">
        <v>6.96</v>
      </c>
      <c r="J580" s="31">
        <v>120</v>
      </c>
      <c r="K580" s="31" t="s">
        <v>128</v>
      </c>
      <c r="L580" s="31"/>
      <c r="M580" s="32" t="s">
        <v>121</v>
      </c>
      <c r="N580" s="32"/>
      <c r="O580" s="31">
        <v>60</v>
      </c>
      <c r="P580" s="109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77" t="s">
        <v>908</v>
      </c>
      <c r="AG580" s="63"/>
      <c r="AJ580" s="66"/>
      <c r="AK580" s="66">
        <v>0</v>
      </c>
      <c r="BB580" s="678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hidden="1" customHeight="1" x14ac:dyDescent="0.25">
      <c r="A581" s="53" t="s">
        <v>910</v>
      </c>
      <c r="B581" s="53" t="s">
        <v>911</v>
      </c>
      <c r="C581" s="30">
        <v>4301031251</v>
      </c>
      <c r="D581" s="789">
        <v>4680115882102</v>
      </c>
      <c r="E581" s="790"/>
      <c r="F581" s="776">
        <v>0.6</v>
      </c>
      <c r="G581" s="31">
        <v>6</v>
      </c>
      <c r="H581" s="776">
        <v>3.6</v>
      </c>
      <c r="I581" s="776">
        <v>3.81</v>
      </c>
      <c r="J581" s="31">
        <v>132</v>
      </c>
      <c r="K581" s="31" t="s">
        <v>128</v>
      </c>
      <c r="L581" s="31"/>
      <c r="M581" s="32" t="s">
        <v>68</v>
      </c>
      <c r="N581" s="32"/>
      <c r="O581" s="31">
        <v>60</v>
      </c>
      <c r="P581" s="9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3"/>
      <c r="V581" s="33"/>
      <c r="W581" s="34" t="s">
        <v>69</v>
      </c>
      <c r="X581" s="777">
        <v>0</v>
      </c>
      <c r="Y581" s="778">
        <f t="shared" si="115"/>
        <v>0</v>
      </c>
      <c r="Z581" s="35" t="str">
        <f>IFERROR(IF(Y581=0,"",ROUNDUP(Y581/H581,0)*0.00902),"")</f>
        <v/>
      </c>
      <c r="AA581" s="55"/>
      <c r="AB581" s="56"/>
      <c r="AC581" s="679" t="s">
        <v>902</v>
      </c>
      <c r="AG581" s="63"/>
      <c r="AJ581" s="66"/>
      <c r="AK581" s="66">
        <v>0</v>
      </c>
      <c r="BB581" s="680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hidden="1" customHeight="1" x14ac:dyDescent="0.25">
      <c r="A582" s="53" t="s">
        <v>910</v>
      </c>
      <c r="B582" s="53" t="s">
        <v>912</v>
      </c>
      <c r="C582" s="30">
        <v>4301031385</v>
      </c>
      <c r="D582" s="789">
        <v>4680115882102</v>
      </c>
      <c r="E582" s="790"/>
      <c r="F582" s="776">
        <v>0.6</v>
      </c>
      <c r="G582" s="31">
        <v>8</v>
      </c>
      <c r="H582" s="776">
        <v>4.8</v>
      </c>
      <c r="I582" s="776">
        <v>6.69</v>
      </c>
      <c r="J582" s="31">
        <v>120</v>
      </c>
      <c r="K582" s="31" t="s">
        <v>128</v>
      </c>
      <c r="L582" s="31"/>
      <c r="M582" s="32" t="s">
        <v>68</v>
      </c>
      <c r="N582" s="32"/>
      <c r="O582" s="31">
        <v>60</v>
      </c>
      <c r="P582" s="112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3"/>
      <c r="V582" s="33"/>
      <c r="W582" s="34" t="s">
        <v>69</v>
      </c>
      <c r="X582" s="777">
        <v>0</v>
      </c>
      <c r="Y582" s="778">
        <f t="shared" si="115"/>
        <v>0</v>
      </c>
      <c r="Z582" s="35" t="str">
        <f>IFERROR(IF(Y582=0,"",ROUNDUP(Y582/H582,0)*0.00937),"")</f>
        <v/>
      </c>
      <c r="AA582" s="55"/>
      <c r="AB582" s="56"/>
      <c r="AC582" s="681" t="s">
        <v>913</v>
      </c>
      <c r="AG582" s="63"/>
      <c r="AJ582" s="66"/>
      <c r="AK582" s="66">
        <v>0</v>
      </c>
      <c r="BB582" s="682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hidden="1" customHeight="1" x14ac:dyDescent="0.25">
      <c r="A583" s="53" t="s">
        <v>914</v>
      </c>
      <c r="B583" s="53" t="s">
        <v>915</v>
      </c>
      <c r="C583" s="30">
        <v>4301031253</v>
      </c>
      <c r="D583" s="789">
        <v>4680115882096</v>
      </c>
      <c r="E583" s="790"/>
      <c r="F583" s="776">
        <v>0.6</v>
      </c>
      <c r="G583" s="31">
        <v>6</v>
      </c>
      <c r="H583" s="776">
        <v>3.6</v>
      </c>
      <c r="I583" s="776">
        <v>3.81</v>
      </c>
      <c r="J583" s="31">
        <v>132</v>
      </c>
      <c r="K583" s="31" t="s">
        <v>128</v>
      </c>
      <c r="L583" s="31"/>
      <c r="M583" s="32" t="s">
        <v>68</v>
      </c>
      <c r="N583" s="32"/>
      <c r="O583" s="31">
        <v>60</v>
      </c>
      <c r="P583" s="11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3"/>
      <c r="V583" s="33"/>
      <c r="W583" s="34" t="s">
        <v>69</v>
      </c>
      <c r="X583" s="777">
        <v>0</v>
      </c>
      <c r="Y583" s="77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905</v>
      </c>
      <c r="AG583" s="63"/>
      <c r="AJ583" s="66"/>
      <c r="AK583" s="66">
        <v>0</v>
      </c>
      <c r="BB583" s="684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hidden="1" customHeight="1" x14ac:dyDescent="0.25">
      <c r="A584" s="53" t="s">
        <v>914</v>
      </c>
      <c r="B584" s="53" t="s">
        <v>916</v>
      </c>
      <c r="C584" s="30">
        <v>4301031384</v>
      </c>
      <c r="D584" s="789">
        <v>4680115882096</v>
      </c>
      <c r="E584" s="790"/>
      <c r="F584" s="776">
        <v>0.6</v>
      </c>
      <c r="G584" s="31">
        <v>8</v>
      </c>
      <c r="H584" s="776">
        <v>4.8</v>
      </c>
      <c r="I584" s="776">
        <v>6.69</v>
      </c>
      <c r="J584" s="31">
        <v>120</v>
      </c>
      <c r="K584" s="31" t="s">
        <v>128</v>
      </c>
      <c r="L584" s="31"/>
      <c r="M584" s="32" t="s">
        <v>68</v>
      </c>
      <c r="N584" s="32"/>
      <c r="O584" s="31">
        <v>60</v>
      </c>
      <c r="P584" s="91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3"/>
      <c r="V584" s="33"/>
      <c r="W584" s="34" t="s">
        <v>69</v>
      </c>
      <c r="X584" s="777">
        <v>0</v>
      </c>
      <c r="Y584" s="778">
        <f t="shared" si="115"/>
        <v>0</v>
      </c>
      <c r="Z584" s="35" t="str">
        <f>IFERROR(IF(Y584=0,"",ROUNDUP(Y584/H584,0)*0.00937),"")</f>
        <v/>
      </c>
      <c r="AA584" s="55"/>
      <c r="AB584" s="56"/>
      <c r="AC584" s="685" t="s">
        <v>917</v>
      </c>
      <c r="AG584" s="63"/>
      <c r="AJ584" s="66"/>
      <c r="AK584" s="66">
        <v>0</v>
      </c>
      <c r="BB584" s="686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6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284.09090909090907</v>
      </c>
      <c r="Y585" s="779">
        <f>IFERROR(Y576/H576,"0")+IFERROR(Y577/H577,"0")+IFERROR(Y578/H578,"0")+IFERROR(Y579/H579,"0")+IFERROR(Y580/H580,"0")+IFERROR(Y581/H581,"0")+IFERROR(Y582/H582,"0")+IFERROR(Y583/H583,"0")+IFERROR(Y584/H584,"0")</f>
        <v>285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3.4085999999999999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6" t="s">
        <v>69</v>
      </c>
      <c r="X586" s="779">
        <f>IFERROR(SUM(X576:X584),"0")</f>
        <v>1500</v>
      </c>
      <c r="Y586" s="779">
        <f>IFERROR(SUM(Y576:Y584),"0")</f>
        <v>1504.8000000000002</v>
      </c>
      <c r="Z586" s="36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0"/>
      <c r="AB587" s="770"/>
      <c r="AC587" s="770"/>
    </row>
    <row r="588" spans="1:68" ht="27" hidden="1" customHeight="1" x14ac:dyDescent="0.25">
      <c r="A588" s="53" t="s">
        <v>918</v>
      </c>
      <c r="B588" s="53" t="s">
        <v>919</v>
      </c>
      <c r="C588" s="30">
        <v>4301051230</v>
      </c>
      <c r="D588" s="789">
        <v>4607091383409</v>
      </c>
      <c r="E588" s="790"/>
      <c r="F588" s="776">
        <v>1.3</v>
      </c>
      <c r="G588" s="31">
        <v>6</v>
      </c>
      <c r="H588" s="776">
        <v>7.8</v>
      </c>
      <c r="I588" s="776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10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3"/>
      <c r="V588" s="33"/>
      <c r="W588" s="34" t="s">
        <v>69</v>
      </c>
      <c r="X588" s="777">
        <v>0</v>
      </c>
      <c r="Y588" s="778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hidden="1" customHeight="1" x14ac:dyDescent="0.25">
      <c r="A589" s="53" t="s">
        <v>921</v>
      </c>
      <c r="B589" s="53" t="s">
        <v>922</v>
      </c>
      <c r="C589" s="30">
        <v>4301051231</v>
      </c>
      <c r="D589" s="789">
        <v>4607091383416</v>
      </c>
      <c r="E589" s="790"/>
      <c r="F589" s="776">
        <v>1.3</v>
      </c>
      <c r="G589" s="31">
        <v>6</v>
      </c>
      <c r="H589" s="776">
        <v>7.8</v>
      </c>
      <c r="I589" s="776">
        <v>8.3460000000000001</v>
      </c>
      <c r="J589" s="31">
        <v>56</v>
      </c>
      <c r="K589" s="31" t="s">
        <v>118</v>
      </c>
      <c r="L589" s="31"/>
      <c r="M589" s="32" t="s">
        <v>68</v>
      </c>
      <c r="N589" s="32"/>
      <c r="O589" s="31">
        <v>45</v>
      </c>
      <c r="P589" s="11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3"/>
      <c r="V589" s="33"/>
      <c r="W589" s="34" t="s">
        <v>69</v>
      </c>
      <c r="X589" s="777">
        <v>0</v>
      </c>
      <c r="Y589" s="77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89" t="s">
        <v>923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37.5" hidden="1" customHeight="1" x14ac:dyDescent="0.25">
      <c r="A590" s="53" t="s">
        <v>924</v>
      </c>
      <c r="B590" s="53" t="s">
        <v>925</v>
      </c>
      <c r="C590" s="30">
        <v>4301051058</v>
      </c>
      <c r="D590" s="789">
        <v>4680115883536</v>
      </c>
      <c r="E590" s="790"/>
      <c r="F590" s="776">
        <v>0.3</v>
      </c>
      <c r="G590" s="31">
        <v>6</v>
      </c>
      <c r="H590" s="776">
        <v>1.8</v>
      </c>
      <c r="I590" s="776">
        <v>2.0459999999999998</v>
      </c>
      <c r="J590" s="31">
        <v>182</v>
      </c>
      <c r="K590" s="31" t="s">
        <v>76</v>
      </c>
      <c r="L590" s="31"/>
      <c r="M590" s="32" t="s">
        <v>68</v>
      </c>
      <c r="N590" s="32"/>
      <c r="O590" s="31">
        <v>45</v>
      </c>
      <c r="P590" s="9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IFERROR(IF(Y590=0,"",ROUNDUP(Y590/H590,0)*0.00651),"")</f>
        <v/>
      </c>
      <c r="AA590" s="55"/>
      <c r="AB590" s="56"/>
      <c r="AC590" s="691" t="s">
        <v>926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6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6" t="s">
        <v>69</v>
      </c>
      <c r="X592" s="779">
        <f>IFERROR(SUM(X588:X590),"0")</f>
        <v>0</v>
      </c>
      <c r="Y592" s="779">
        <f>IFERROR(SUM(Y588:Y590),"0")</f>
        <v>0</v>
      </c>
      <c r="Z592" s="36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0"/>
      <c r="AB593" s="770"/>
      <c r="AC593" s="770"/>
    </row>
    <row r="594" spans="1:68" ht="27" hidden="1" customHeight="1" x14ac:dyDescent="0.25">
      <c r="A594" s="53" t="s">
        <v>927</v>
      </c>
      <c r="B594" s="53" t="s">
        <v>928</v>
      </c>
      <c r="C594" s="30">
        <v>4301060363</v>
      </c>
      <c r="D594" s="789">
        <v>4680115885035</v>
      </c>
      <c r="E594" s="790"/>
      <c r="F594" s="776">
        <v>1</v>
      </c>
      <c r="G594" s="31">
        <v>4</v>
      </c>
      <c r="H594" s="776">
        <v>4</v>
      </c>
      <c r="I594" s="776">
        <v>4.4160000000000004</v>
      </c>
      <c r="J594" s="31">
        <v>104</v>
      </c>
      <c r="K594" s="31" t="s">
        <v>118</v>
      </c>
      <c r="L594" s="31"/>
      <c r="M594" s="32" t="s">
        <v>68</v>
      </c>
      <c r="N594" s="32"/>
      <c r="O594" s="31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3"/>
      <c r="V594" s="33"/>
      <c r="W594" s="34" t="s">
        <v>69</v>
      </c>
      <c r="X594" s="777">
        <v>0</v>
      </c>
      <c r="Y594" s="778">
        <f>IFERROR(IF(X594="",0,CEILING((X594/$H594),1)*$H594),"")</f>
        <v>0</v>
      </c>
      <c r="Z594" s="35" t="str">
        <f>IFERROR(IF(Y594=0,"",ROUNDUP(Y594/H594,0)*0.01196),"")</f>
        <v/>
      </c>
      <c r="AA594" s="55"/>
      <c r="AB594" s="56"/>
      <c r="AC594" s="693" t="s">
        <v>929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t="27" hidden="1" customHeight="1" x14ac:dyDescent="0.25">
      <c r="A595" s="53" t="s">
        <v>930</v>
      </c>
      <c r="B595" s="53" t="s">
        <v>931</v>
      </c>
      <c r="C595" s="30">
        <v>4301060436</v>
      </c>
      <c r="D595" s="789">
        <v>4680115885936</v>
      </c>
      <c r="E595" s="790"/>
      <c r="F595" s="776">
        <v>1.3</v>
      </c>
      <c r="G595" s="31">
        <v>6</v>
      </c>
      <c r="H595" s="776">
        <v>7.8</v>
      </c>
      <c r="I595" s="776">
        <v>8.2799999999999994</v>
      </c>
      <c r="J595" s="31">
        <v>56</v>
      </c>
      <c r="K595" s="31" t="s">
        <v>118</v>
      </c>
      <c r="L595" s="31"/>
      <c r="M595" s="32" t="s">
        <v>68</v>
      </c>
      <c r="N595" s="32"/>
      <c r="O595" s="31">
        <v>35</v>
      </c>
      <c r="P595" s="987" t="s">
        <v>932</v>
      </c>
      <c r="Q595" s="793"/>
      <c r="R595" s="793"/>
      <c r="S595" s="793"/>
      <c r="T595" s="794"/>
      <c r="U595" s="33"/>
      <c r="V595" s="33"/>
      <c r="W595" s="34" t="s">
        <v>69</v>
      </c>
      <c r="X595" s="777">
        <v>0</v>
      </c>
      <c r="Y595" s="77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695" t="s">
        <v>929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6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6" t="s">
        <v>69</v>
      </c>
      <c r="X597" s="779">
        <f>IFERROR(SUM(X594:X595),"0")</f>
        <v>0</v>
      </c>
      <c r="Y597" s="779">
        <f>IFERROR(SUM(Y594:Y595),"0")</f>
        <v>0</v>
      </c>
      <c r="Z597" s="36"/>
      <c r="AA597" s="780"/>
      <c r="AB597" s="780"/>
      <c r="AC597" s="780"/>
    </row>
    <row r="598" spans="1:68" ht="27.75" hidden="1" customHeight="1" x14ac:dyDescent="0.2">
      <c r="A598" s="878" t="s">
        <v>933</v>
      </c>
      <c r="B598" s="879"/>
      <c r="C598" s="879"/>
      <c r="D598" s="879"/>
      <c r="E598" s="879"/>
      <c r="F598" s="879"/>
      <c r="G598" s="879"/>
      <c r="H598" s="879"/>
      <c r="I598" s="879"/>
      <c r="J598" s="879"/>
      <c r="K598" s="879"/>
      <c r="L598" s="879"/>
      <c r="M598" s="879"/>
      <c r="N598" s="879"/>
      <c r="O598" s="879"/>
      <c r="P598" s="879"/>
      <c r="Q598" s="879"/>
      <c r="R598" s="879"/>
      <c r="S598" s="879"/>
      <c r="T598" s="879"/>
      <c r="U598" s="879"/>
      <c r="V598" s="879"/>
      <c r="W598" s="879"/>
      <c r="X598" s="879"/>
      <c r="Y598" s="879"/>
      <c r="Z598" s="879"/>
      <c r="AA598" s="47"/>
      <c r="AB598" s="47"/>
      <c r="AC598" s="47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1"/>
      <c r="AB599" s="771"/>
      <c r="AC599" s="771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0"/>
      <c r="AB600" s="770"/>
      <c r="AC600" s="770"/>
    </row>
    <row r="601" spans="1:68" ht="27" hidden="1" customHeight="1" x14ac:dyDescent="0.25">
      <c r="A601" s="53" t="s">
        <v>934</v>
      </c>
      <c r="B601" s="53" t="s">
        <v>935</v>
      </c>
      <c r="C601" s="30">
        <v>4301011763</v>
      </c>
      <c r="D601" s="789">
        <v>4640242181011</v>
      </c>
      <c r="E601" s="790"/>
      <c r="F601" s="776">
        <v>1.35</v>
      </c>
      <c r="G601" s="31">
        <v>8</v>
      </c>
      <c r="H601" s="776">
        <v>10.8</v>
      </c>
      <c r="I601" s="776">
        <v>11.28</v>
      </c>
      <c r="J601" s="31">
        <v>56</v>
      </c>
      <c r="K601" s="31" t="s">
        <v>118</v>
      </c>
      <c r="L601" s="31"/>
      <c r="M601" s="32" t="s">
        <v>77</v>
      </c>
      <c r="N601" s="32"/>
      <c r="O601" s="31">
        <v>55</v>
      </c>
      <c r="P601" s="1150" t="s">
        <v>936</v>
      </c>
      <c r="Q601" s="793"/>
      <c r="R601" s="793"/>
      <c r="S601" s="793"/>
      <c r="T601" s="794"/>
      <c r="U601" s="33"/>
      <c r="V601" s="33"/>
      <c r="W601" s="34" t="s">
        <v>69</v>
      </c>
      <c r="X601" s="777">
        <v>0</v>
      </c>
      <c r="Y601" s="778">
        <f t="shared" ref="Y601:Y607" si="120">IFERROR(IF(X601="",0,CEILING((X601/$H601),1)*$H601),"")</f>
        <v>0</v>
      </c>
      <c r="Z601" s="35" t="str">
        <f>IFERROR(IF(Y601=0,"",ROUNDUP(Y601/H601,0)*0.02175),"")</f>
        <v/>
      </c>
      <c r="AA601" s="55"/>
      <c r="AB601" s="56"/>
      <c r="AC601" s="697" t="s">
        <v>937</v>
      </c>
      <c r="AG601" s="63"/>
      <c r="AJ601" s="66"/>
      <c r="AK601" s="66">
        <v>0</v>
      </c>
      <c r="BB601" s="698" t="s">
        <v>1</v>
      </c>
      <c r="BM601" s="63">
        <f t="shared" ref="BM601:BM607" si="121">IFERROR(X601*I601/H601,"0")</f>
        <v>0</v>
      </c>
      <c r="BN601" s="63">
        <f t="shared" ref="BN601:BN607" si="122">IFERROR(Y601*I601/H601,"0")</f>
        <v>0</v>
      </c>
      <c r="BO601" s="63">
        <f t="shared" ref="BO601:BO607" si="123">IFERROR(1/J601*(X601/H601),"0")</f>
        <v>0</v>
      </c>
      <c r="BP601" s="63">
        <f t="shared" ref="BP601:BP607" si="124">IFERROR(1/J601*(Y601/H601),"0")</f>
        <v>0</v>
      </c>
    </row>
    <row r="602" spans="1:68" ht="27" hidden="1" customHeight="1" x14ac:dyDescent="0.25">
      <c r="A602" s="53" t="s">
        <v>938</v>
      </c>
      <c r="B602" s="53" t="s">
        <v>939</v>
      </c>
      <c r="C602" s="30">
        <v>4301011585</v>
      </c>
      <c r="D602" s="789">
        <v>4640242180441</v>
      </c>
      <c r="E602" s="790"/>
      <c r="F602" s="776">
        <v>1.5</v>
      </c>
      <c r="G602" s="31">
        <v>8</v>
      </c>
      <c r="H602" s="776">
        <v>12</v>
      </c>
      <c r="I602" s="776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884" t="s">
        <v>940</v>
      </c>
      <c r="Q602" s="793"/>
      <c r="R602" s="793"/>
      <c r="S602" s="793"/>
      <c r="T602" s="794"/>
      <c r="U602" s="33"/>
      <c r="V602" s="33"/>
      <c r="W602" s="34" t="s">
        <v>69</v>
      </c>
      <c r="X602" s="777">
        <v>0</v>
      </c>
      <c r="Y602" s="778">
        <f t="shared" si="120"/>
        <v>0</v>
      </c>
      <c r="Z602" s="35" t="str">
        <f>IFERROR(IF(Y602=0,"",ROUNDUP(Y602/H602,0)*0.02175),"")</f>
        <v/>
      </c>
      <c r="AA602" s="55"/>
      <c r="AB602" s="56"/>
      <c r="AC602" s="699" t="s">
        <v>941</v>
      </c>
      <c r="AG602" s="63"/>
      <c r="AJ602" s="66"/>
      <c r="AK602" s="66">
        <v>0</v>
      </c>
      <c r="BB602" s="700" t="s">
        <v>1</v>
      </c>
      <c r="BM602" s="63">
        <f t="shared" si="121"/>
        <v>0</v>
      </c>
      <c r="BN602" s="63">
        <f t="shared" si="122"/>
        <v>0</v>
      </c>
      <c r="BO602" s="63">
        <f t="shared" si="123"/>
        <v>0</v>
      </c>
      <c r="BP602" s="63">
        <f t="shared" si="124"/>
        <v>0</v>
      </c>
    </row>
    <row r="603" spans="1:68" ht="27" customHeight="1" x14ac:dyDescent="0.25">
      <c r="A603" s="53" t="s">
        <v>942</v>
      </c>
      <c r="B603" s="53" t="s">
        <v>943</v>
      </c>
      <c r="C603" s="30">
        <v>4301011584</v>
      </c>
      <c r="D603" s="789">
        <v>4640242180564</v>
      </c>
      <c r="E603" s="790"/>
      <c r="F603" s="776">
        <v>1.5</v>
      </c>
      <c r="G603" s="31">
        <v>8</v>
      </c>
      <c r="H603" s="776">
        <v>12</v>
      </c>
      <c r="I603" s="776">
        <v>12.48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50</v>
      </c>
      <c r="P603" s="1173" t="s">
        <v>944</v>
      </c>
      <c r="Q603" s="793"/>
      <c r="R603" s="793"/>
      <c r="S603" s="793"/>
      <c r="T603" s="794"/>
      <c r="U603" s="33"/>
      <c r="V603" s="33"/>
      <c r="W603" s="34" t="s">
        <v>69</v>
      </c>
      <c r="X603" s="777">
        <v>300</v>
      </c>
      <c r="Y603" s="778">
        <f t="shared" si="120"/>
        <v>300</v>
      </c>
      <c r="Z603" s="35">
        <f>IFERROR(IF(Y603=0,"",ROUNDUP(Y603/H603,0)*0.02175),"")</f>
        <v>0.54374999999999996</v>
      </c>
      <c r="AA603" s="55"/>
      <c r="AB603" s="56"/>
      <c r="AC603" s="701" t="s">
        <v>945</v>
      </c>
      <c r="AG603" s="63"/>
      <c r="AJ603" s="66"/>
      <c r="AK603" s="66">
        <v>0</v>
      </c>
      <c r="BB603" s="702" t="s">
        <v>1</v>
      </c>
      <c r="BM603" s="63">
        <f t="shared" si="121"/>
        <v>312</v>
      </c>
      <c r="BN603" s="63">
        <f t="shared" si="122"/>
        <v>312</v>
      </c>
      <c r="BO603" s="63">
        <f t="shared" si="123"/>
        <v>0.4464285714285714</v>
      </c>
      <c r="BP603" s="63">
        <f t="shared" si="124"/>
        <v>0.4464285714285714</v>
      </c>
    </row>
    <row r="604" spans="1:68" ht="27" hidden="1" customHeight="1" x14ac:dyDescent="0.25">
      <c r="A604" s="53" t="s">
        <v>946</v>
      </c>
      <c r="B604" s="53" t="s">
        <v>947</v>
      </c>
      <c r="C604" s="30">
        <v>4301011762</v>
      </c>
      <c r="D604" s="789">
        <v>4640242180922</v>
      </c>
      <c r="E604" s="790"/>
      <c r="F604" s="776">
        <v>1.35</v>
      </c>
      <c r="G604" s="31">
        <v>8</v>
      </c>
      <c r="H604" s="776">
        <v>10.8</v>
      </c>
      <c r="I604" s="776">
        <v>11.28</v>
      </c>
      <c r="J604" s="31">
        <v>56</v>
      </c>
      <c r="K604" s="31" t="s">
        <v>118</v>
      </c>
      <c r="L604" s="31"/>
      <c r="M604" s="32" t="s">
        <v>121</v>
      </c>
      <c r="N604" s="32"/>
      <c r="O604" s="31">
        <v>55</v>
      </c>
      <c r="P604" s="1033" t="s">
        <v>948</v>
      </c>
      <c r="Q604" s="793"/>
      <c r="R604" s="793"/>
      <c r="S604" s="793"/>
      <c r="T604" s="794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703" t="s">
        <v>949</v>
      </c>
      <c r="AG604" s="63"/>
      <c r="AJ604" s="66"/>
      <c r="AK604" s="66">
        <v>0</v>
      </c>
      <c r="BB604" s="704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hidden="1" customHeight="1" x14ac:dyDescent="0.25">
      <c r="A605" s="53" t="s">
        <v>950</v>
      </c>
      <c r="B605" s="53" t="s">
        <v>951</v>
      </c>
      <c r="C605" s="30">
        <v>4301011764</v>
      </c>
      <c r="D605" s="789">
        <v>4640242181189</v>
      </c>
      <c r="E605" s="790"/>
      <c r="F605" s="776">
        <v>0.4</v>
      </c>
      <c r="G605" s="31">
        <v>10</v>
      </c>
      <c r="H605" s="776">
        <v>4</v>
      </c>
      <c r="I605" s="776">
        <v>4.21</v>
      </c>
      <c r="J605" s="31">
        <v>132</v>
      </c>
      <c r="K605" s="31" t="s">
        <v>128</v>
      </c>
      <c r="L605" s="31"/>
      <c r="M605" s="32" t="s">
        <v>77</v>
      </c>
      <c r="N605" s="32"/>
      <c r="O605" s="31">
        <v>55</v>
      </c>
      <c r="P605" s="1076" t="s">
        <v>952</v>
      </c>
      <c r="Q605" s="793"/>
      <c r="R605" s="793"/>
      <c r="S605" s="793"/>
      <c r="T605" s="794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IFERROR(IF(Y605=0,"",ROUNDUP(Y605/H605,0)*0.00902),"")</f>
        <v/>
      </c>
      <c r="AA605" s="55"/>
      <c r="AB605" s="56"/>
      <c r="AC605" s="705" t="s">
        <v>937</v>
      </c>
      <c r="AG605" s="63"/>
      <c r="AJ605" s="66"/>
      <c r="AK605" s="66">
        <v>0</v>
      </c>
      <c r="BB605" s="706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hidden="1" customHeight="1" x14ac:dyDescent="0.25">
      <c r="A606" s="53" t="s">
        <v>953</v>
      </c>
      <c r="B606" s="53" t="s">
        <v>954</v>
      </c>
      <c r="C606" s="30">
        <v>4301011551</v>
      </c>
      <c r="D606" s="789">
        <v>4640242180038</v>
      </c>
      <c r="E606" s="790"/>
      <c r="F606" s="776">
        <v>0.4</v>
      </c>
      <c r="G606" s="31">
        <v>10</v>
      </c>
      <c r="H606" s="776">
        <v>4</v>
      </c>
      <c r="I606" s="776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50</v>
      </c>
      <c r="P606" s="965" t="s">
        <v>955</v>
      </c>
      <c r="Q606" s="793"/>
      <c r="R606" s="793"/>
      <c r="S606" s="793"/>
      <c r="T606" s="794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IFERROR(IF(Y606=0,"",ROUNDUP(Y606/H606,0)*0.00902),"")</f>
        <v/>
      </c>
      <c r="AA606" s="55"/>
      <c r="AB606" s="56"/>
      <c r="AC606" s="707" t="s">
        <v>945</v>
      </c>
      <c r="AG606" s="63"/>
      <c r="AJ606" s="66"/>
      <c r="AK606" s="66">
        <v>0</v>
      </c>
      <c r="BB606" s="708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hidden="1" customHeight="1" x14ac:dyDescent="0.25">
      <c r="A607" s="53" t="s">
        <v>956</v>
      </c>
      <c r="B607" s="53" t="s">
        <v>957</v>
      </c>
      <c r="C607" s="30">
        <v>4301011765</v>
      </c>
      <c r="D607" s="789">
        <v>4640242181172</v>
      </c>
      <c r="E607" s="790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128</v>
      </c>
      <c r="L607" s="31"/>
      <c r="M607" s="32" t="s">
        <v>121</v>
      </c>
      <c r="N607" s="32"/>
      <c r="O607" s="31">
        <v>55</v>
      </c>
      <c r="P607" s="1081" t="s">
        <v>958</v>
      </c>
      <c r="Q607" s="793"/>
      <c r="R607" s="793"/>
      <c r="S607" s="793"/>
      <c r="T607" s="794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9" t="s">
        <v>949</v>
      </c>
      <c r="AG607" s="63"/>
      <c r="AJ607" s="66"/>
      <c r="AK607" s="66">
        <v>0</v>
      </c>
      <c r="BB607" s="710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6" t="s">
        <v>72</v>
      </c>
      <c r="X608" s="779">
        <f>IFERROR(X601/H601,"0")+IFERROR(X602/H602,"0")+IFERROR(X603/H603,"0")+IFERROR(X604/H604,"0")+IFERROR(X605/H605,"0")+IFERROR(X606/H606,"0")+IFERROR(X607/H607,"0")</f>
        <v>25</v>
      </c>
      <c r="Y608" s="779">
        <f>IFERROR(Y601/H601,"0")+IFERROR(Y602/H602,"0")+IFERROR(Y603/H603,"0")+IFERROR(Y604/H604,"0")+IFERROR(Y605/H605,"0")+IFERROR(Y606/H606,"0")+IFERROR(Y607/H607,"0")</f>
        <v>25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0.54374999999999996</v>
      </c>
      <c r="AA608" s="780"/>
      <c r="AB608" s="780"/>
      <c r="AC608" s="780"/>
    </row>
    <row r="609" spans="1:68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6" t="s">
        <v>69</v>
      </c>
      <c r="X609" s="779">
        <f>IFERROR(SUM(X601:X607),"0")</f>
        <v>300</v>
      </c>
      <c r="Y609" s="779">
        <f>IFERROR(SUM(Y601:Y607),"0")</f>
        <v>300</v>
      </c>
      <c r="Z609" s="36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0"/>
      <c r="AB610" s="770"/>
      <c r="AC610" s="770"/>
    </row>
    <row r="611" spans="1:68" ht="16.5" hidden="1" customHeight="1" x14ac:dyDescent="0.25">
      <c r="A611" s="53" t="s">
        <v>959</v>
      </c>
      <c r="B611" s="53" t="s">
        <v>960</v>
      </c>
      <c r="C611" s="30">
        <v>4301020269</v>
      </c>
      <c r="D611" s="789">
        <v>4640242180519</v>
      </c>
      <c r="E611" s="790"/>
      <c r="F611" s="776">
        <v>1.35</v>
      </c>
      <c r="G611" s="31">
        <v>8</v>
      </c>
      <c r="H611" s="776">
        <v>10.8</v>
      </c>
      <c r="I611" s="776">
        <v>11.28</v>
      </c>
      <c r="J611" s="31">
        <v>56</v>
      </c>
      <c r="K611" s="31" t="s">
        <v>118</v>
      </c>
      <c r="L611" s="31"/>
      <c r="M611" s="32" t="s">
        <v>77</v>
      </c>
      <c r="N611" s="32"/>
      <c r="O611" s="31">
        <v>50</v>
      </c>
      <c r="P611" s="1027" t="s">
        <v>961</v>
      </c>
      <c r="Q611" s="793"/>
      <c r="R611" s="793"/>
      <c r="S611" s="793"/>
      <c r="T611" s="794"/>
      <c r="U611" s="33"/>
      <c r="V611" s="33"/>
      <c r="W611" s="34" t="s">
        <v>69</v>
      </c>
      <c r="X611" s="777">
        <v>0</v>
      </c>
      <c r="Y611" s="778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962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963</v>
      </c>
      <c r="B612" s="53" t="s">
        <v>964</v>
      </c>
      <c r="C612" s="30">
        <v>4301020260</v>
      </c>
      <c r="D612" s="789">
        <v>4640242180526</v>
      </c>
      <c r="E612" s="790"/>
      <c r="F612" s="776">
        <v>1.8</v>
      </c>
      <c r="G612" s="31">
        <v>6</v>
      </c>
      <c r="H612" s="776">
        <v>10.8</v>
      </c>
      <c r="I612" s="776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863" t="s">
        <v>965</v>
      </c>
      <c r="Q612" s="793"/>
      <c r="R612" s="793"/>
      <c r="S612" s="793"/>
      <c r="T612" s="794"/>
      <c r="U612" s="33"/>
      <c r="V612" s="33"/>
      <c r="W612" s="34" t="s">
        <v>69</v>
      </c>
      <c r="X612" s="777">
        <v>0</v>
      </c>
      <c r="Y612" s="778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962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hidden="1" customHeight="1" x14ac:dyDescent="0.25">
      <c r="A613" s="53" t="s">
        <v>966</v>
      </c>
      <c r="B613" s="53" t="s">
        <v>967</v>
      </c>
      <c r="C613" s="30">
        <v>4301020309</v>
      </c>
      <c r="D613" s="789">
        <v>4640242180090</v>
      </c>
      <c r="E613" s="790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118</v>
      </c>
      <c r="L613" s="31"/>
      <c r="M613" s="32" t="s">
        <v>121</v>
      </c>
      <c r="N613" s="32"/>
      <c r="O613" s="31">
        <v>50</v>
      </c>
      <c r="P613" s="802" t="s">
        <v>968</v>
      </c>
      <c r="Q613" s="793"/>
      <c r="R613" s="793"/>
      <c r="S613" s="793"/>
      <c r="T613" s="794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5" t="s">
        <v>969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hidden="1" customHeight="1" x14ac:dyDescent="0.25">
      <c r="A614" s="53" t="s">
        <v>970</v>
      </c>
      <c r="B614" s="53" t="s">
        <v>971</v>
      </c>
      <c r="C614" s="30">
        <v>4301020295</v>
      </c>
      <c r="D614" s="789">
        <v>4640242181363</v>
      </c>
      <c r="E614" s="790"/>
      <c r="F614" s="776">
        <v>0.4</v>
      </c>
      <c r="G614" s="31">
        <v>10</v>
      </c>
      <c r="H614" s="776">
        <v>4</v>
      </c>
      <c r="I614" s="776">
        <v>4.21</v>
      </c>
      <c r="J614" s="31">
        <v>132</v>
      </c>
      <c r="K614" s="31" t="s">
        <v>128</v>
      </c>
      <c r="L614" s="31"/>
      <c r="M614" s="32" t="s">
        <v>121</v>
      </c>
      <c r="N614" s="32"/>
      <c r="O614" s="31">
        <v>50</v>
      </c>
      <c r="P614" s="1016" t="s">
        <v>972</v>
      </c>
      <c r="Q614" s="793"/>
      <c r="R614" s="793"/>
      <c r="S614" s="793"/>
      <c r="T614" s="794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IFERROR(IF(Y614=0,"",ROUNDUP(Y614/H614,0)*0.00902),"")</f>
        <v/>
      </c>
      <c r="AA614" s="55"/>
      <c r="AB614" s="56"/>
      <c r="AC614" s="717" t="s">
        <v>969</v>
      </c>
      <c r="AG614" s="63"/>
      <c r="AJ614" s="66"/>
      <c r="AK614" s="66">
        <v>0</v>
      </c>
      <c r="BB614" s="718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6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6" t="s">
        <v>69</v>
      </c>
      <c r="X616" s="779">
        <f>IFERROR(SUM(X611:X614),"0")</f>
        <v>0</v>
      </c>
      <c r="Y616" s="779">
        <f>IFERROR(SUM(Y611:Y614),"0")</f>
        <v>0</v>
      </c>
      <c r="Z616" s="36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0"/>
      <c r="AB617" s="770"/>
      <c r="AC617" s="770"/>
    </row>
    <row r="618" spans="1:68" ht="27" hidden="1" customHeight="1" x14ac:dyDescent="0.25">
      <c r="A618" s="53" t="s">
        <v>973</v>
      </c>
      <c r="B618" s="53" t="s">
        <v>974</v>
      </c>
      <c r="C618" s="30">
        <v>4301031280</v>
      </c>
      <c r="D618" s="789">
        <v>4640242180816</v>
      </c>
      <c r="E618" s="790"/>
      <c r="F618" s="776">
        <v>0.7</v>
      </c>
      <c r="G618" s="31">
        <v>6</v>
      </c>
      <c r="H618" s="776">
        <v>4.2</v>
      </c>
      <c r="I618" s="776">
        <v>4.46</v>
      </c>
      <c r="J618" s="31">
        <v>156</v>
      </c>
      <c r="K618" s="31" t="s">
        <v>128</v>
      </c>
      <c r="L618" s="31"/>
      <c r="M618" s="32" t="s">
        <v>68</v>
      </c>
      <c r="N618" s="32"/>
      <c r="O618" s="31">
        <v>40</v>
      </c>
      <c r="P618" s="1075" t="s">
        <v>975</v>
      </c>
      <c r="Q618" s="793"/>
      <c r="R618" s="793"/>
      <c r="S618" s="793"/>
      <c r="T618" s="794"/>
      <c r="U618" s="33"/>
      <c r="V618" s="33"/>
      <c r="W618" s="34" t="s">
        <v>69</v>
      </c>
      <c r="X618" s="777">
        <v>0</v>
      </c>
      <c r="Y618" s="778">
        <f t="shared" ref="Y618:Y624" si="125">IFERROR(IF(X618="",0,CEILING((X618/$H618),1)*$H618),"")</f>
        <v>0</v>
      </c>
      <c r="Z618" s="35" t="str">
        <f>IFERROR(IF(Y618=0,"",ROUNDUP(Y618/H618,0)*0.00753),"")</f>
        <v/>
      </c>
      <c r="AA618" s="55"/>
      <c r="AB618" s="56"/>
      <c r="AC618" s="719" t="s">
        <v>976</v>
      </c>
      <c r="AG618" s="63"/>
      <c r="AJ618" s="66"/>
      <c r="AK618" s="66">
        <v>0</v>
      </c>
      <c r="BB618" s="720" t="s">
        <v>1</v>
      </c>
      <c r="BM618" s="63">
        <f t="shared" ref="BM618:BM624" si="126">IFERROR(X618*I618/H618,"0")</f>
        <v>0</v>
      </c>
      <c r="BN618" s="63">
        <f t="shared" ref="BN618:BN624" si="127">IFERROR(Y618*I618/H618,"0")</f>
        <v>0</v>
      </c>
      <c r="BO618" s="63">
        <f t="shared" ref="BO618:BO624" si="128">IFERROR(1/J618*(X618/H618),"0")</f>
        <v>0</v>
      </c>
      <c r="BP618" s="63">
        <f t="shared" ref="BP618:BP624" si="129">IFERROR(1/J618*(Y618/H618),"0")</f>
        <v>0</v>
      </c>
    </row>
    <row r="619" spans="1:68" ht="27" hidden="1" customHeight="1" x14ac:dyDescent="0.25">
      <c r="A619" s="53" t="s">
        <v>977</v>
      </c>
      <c r="B619" s="53" t="s">
        <v>978</v>
      </c>
      <c r="C619" s="30">
        <v>4301031244</v>
      </c>
      <c r="D619" s="789">
        <v>4640242180595</v>
      </c>
      <c r="E619" s="790"/>
      <c r="F619" s="776">
        <v>0.7</v>
      </c>
      <c r="G619" s="31">
        <v>6</v>
      </c>
      <c r="H619" s="776">
        <v>4.2</v>
      </c>
      <c r="I619" s="776">
        <v>4.46</v>
      </c>
      <c r="J619" s="31">
        <v>156</v>
      </c>
      <c r="K619" s="31" t="s">
        <v>128</v>
      </c>
      <c r="L619" s="31"/>
      <c r="M619" s="32" t="s">
        <v>68</v>
      </c>
      <c r="N619" s="32"/>
      <c r="O619" s="31">
        <v>40</v>
      </c>
      <c r="P619" s="1012" t="s">
        <v>979</v>
      </c>
      <c r="Q619" s="793"/>
      <c r="R619" s="793"/>
      <c r="S619" s="793"/>
      <c r="T619" s="794"/>
      <c r="U619" s="33"/>
      <c r="V619" s="33"/>
      <c r="W619" s="34" t="s">
        <v>69</v>
      </c>
      <c r="X619" s="777">
        <v>0</v>
      </c>
      <c r="Y619" s="778">
        <f t="shared" si="125"/>
        <v>0</v>
      </c>
      <c r="Z619" s="35" t="str">
        <f>IFERROR(IF(Y619=0,"",ROUNDUP(Y619/H619,0)*0.00753),"")</f>
        <v/>
      </c>
      <c r="AA619" s="55"/>
      <c r="AB619" s="56"/>
      <c r="AC619" s="721" t="s">
        <v>980</v>
      </c>
      <c r="AG619" s="63"/>
      <c r="AJ619" s="66"/>
      <c r="AK619" s="66">
        <v>0</v>
      </c>
      <c r="BB619" s="722" t="s">
        <v>1</v>
      </c>
      <c r="BM619" s="63">
        <f t="shared" si="126"/>
        <v>0</v>
      </c>
      <c r="BN619" s="63">
        <f t="shared" si="127"/>
        <v>0</v>
      </c>
      <c r="BO619" s="63">
        <f t="shared" si="128"/>
        <v>0</v>
      </c>
      <c r="BP619" s="63">
        <f t="shared" si="129"/>
        <v>0</v>
      </c>
    </row>
    <row r="620" spans="1:68" ht="27" hidden="1" customHeight="1" x14ac:dyDescent="0.25">
      <c r="A620" s="53" t="s">
        <v>981</v>
      </c>
      <c r="B620" s="53" t="s">
        <v>982</v>
      </c>
      <c r="C620" s="30">
        <v>4301031289</v>
      </c>
      <c r="D620" s="789">
        <v>4640242181615</v>
      </c>
      <c r="E620" s="790"/>
      <c r="F620" s="776">
        <v>0.7</v>
      </c>
      <c r="G620" s="31">
        <v>6</v>
      </c>
      <c r="H620" s="776">
        <v>4.2</v>
      </c>
      <c r="I620" s="776">
        <v>4.4000000000000004</v>
      </c>
      <c r="J620" s="31">
        <v>156</v>
      </c>
      <c r="K620" s="31" t="s">
        <v>128</v>
      </c>
      <c r="L620" s="31"/>
      <c r="M620" s="32" t="s">
        <v>68</v>
      </c>
      <c r="N620" s="32"/>
      <c r="O620" s="31">
        <v>45</v>
      </c>
      <c r="P620" s="1080" t="s">
        <v>983</v>
      </c>
      <c r="Q620" s="793"/>
      <c r="R620" s="793"/>
      <c r="S620" s="793"/>
      <c r="T620" s="794"/>
      <c r="U620" s="33"/>
      <c r="V620" s="33"/>
      <c r="W620" s="34" t="s">
        <v>69</v>
      </c>
      <c r="X620" s="777">
        <v>0</v>
      </c>
      <c r="Y620" s="778">
        <f t="shared" si="125"/>
        <v>0</v>
      </c>
      <c r="Z620" s="35" t="str">
        <f>IFERROR(IF(Y620=0,"",ROUNDUP(Y620/H620,0)*0.00753),"")</f>
        <v/>
      </c>
      <c r="AA620" s="55"/>
      <c r="AB620" s="56"/>
      <c r="AC620" s="723" t="s">
        <v>984</v>
      </c>
      <c r="AG620" s="63"/>
      <c r="AJ620" s="66"/>
      <c r="AK620" s="66">
        <v>0</v>
      </c>
      <c r="BB620" s="724" t="s">
        <v>1</v>
      </c>
      <c r="BM620" s="63">
        <f t="shared" si="126"/>
        <v>0</v>
      </c>
      <c r="BN620" s="63">
        <f t="shared" si="127"/>
        <v>0</v>
      </c>
      <c r="BO620" s="63">
        <f t="shared" si="128"/>
        <v>0</v>
      </c>
      <c r="BP620" s="63">
        <f t="shared" si="129"/>
        <v>0</v>
      </c>
    </row>
    <row r="621" spans="1:68" ht="27" hidden="1" customHeight="1" x14ac:dyDescent="0.25">
      <c r="A621" s="53" t="s">
        <v>985</v>
      </c>
      <c r="B621" s="53" t="s">
        <v>986</v>
      </c>
      <c r="C621" s="30">
        <v>4301031285</v>
      </c>
      <c r="D621" s="789">
        <v>4640242181639</v>
      </c>
      <c r="E621" s="790"/>
      <c r="F621" s="776">
        <v>0.7</v>
      </c>
      <c r="G621" s="31">
        <v>6</v>
      </c>
      <c r="H621" s="776">
        <v>4.2</v>
      </c>
      <c r="I621" s="776">
        <v>4.4000000000000004</v>
      </c>
      <c r="J621" s="31">
        <v>156</v>
      </c>
      <c r="K621" s="31" t="s">
        <v>128</v>
      </c>
      <c r="L621" s="31"/>
      <c r="M621" s="32" t="s">
        <v>68</v>
      </c>
      <c r="N621" s="32"/>
      <c r="O621" s="31">
        <v>45</v>
      </c>
      <c r="P621" s="835" t="s">
        <v>987</v>
      </c>
      <c r="Q621" s="793"/>
      <c r="R621" s="793"/>
      <c r="S621" s="793"/>
      <c r="T621" s="794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IFERROR(IF(Y621=0,"",ROUNDUP(Y621/H621,0)*0.00753),"")</f>
        <v/>
      </c>
      <c r="AA621" s="55"/>
      <c r="AB621" s="56"/>
      <c r="AC621" s="725" t="s">
        <v>988</v>
      </c>
      <c r="AG621" s="63"/>
      <c r="AJ621" s="66"/>
      <c r="AK621" s="66">
        <v>0</v>
      </c>
      <c r="BB621" s="726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hidden="1" customHeight="1" x14ac:dyDescent="0.25">
      <c r="A622" s="53" t="s">
        <v>989</v>
      </c>
      <c r="B622" s="53" t="s">
        <v>990</v>
      </c>
      <c r="C622" s="30">
        <v>4301031287</v>
      </c>
      <c r="D622" s="789">
        <v>4640242181622</v>
      </c>
      <c r="E622" s="790"/>
      <c r="F622" s="776">
        <v>0.7</v>
      </c>
      <c r="G622" s="31">
        <v>6</v>
      </c>
      <c r="H622" s="776">
        <v>4.2</v>
      </c>
      <c r="I622" s="776">
        <v>4.4000000000000004</v>
      </c>
      <c r="J622" s="31">
        <v>156</v>
      </c>
      <c r="K622" s="31" t="s">
        <v>128</v>
      </c>
      <c r="L622" s="31"/>
      <c r="M622" s="32" t="s">
        <v>68</v>
      </c>
      <c r="N622" s="32"/>
      <c r="O622" s="31">
        <v>45</v>
      </c>
      <c r="P622" s="1029" t="s">
        <v>991</v>
      </c>
      <c r="Q622" s="793"/>
      <c r="R622" s="793"/>
      <c r="S622" s="793"/>
      <c r="T622" s="794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IFERROR(IF(Y622=0,"",ROUNDUP(Y622/H622,0)*0.00753),"")</f>
        <v/>
      </c>
      <c r="AA622" s="55"/>
      <c r="AB622" s="56"/>
      <c r="AC622" s="727" t="s">
        <v>992</v>
      </c>
      <c r="AG622" s="63"/>
      <c r="AJ622" s="66"/>
      <c r="AK622" s="66">
        <v>0</v>
      </c>
      <c r="BB622" s="728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hidden="1" customHeight="1" x14ac:dyDescent="0.25">
      <c r="A623" s="53" t="s">
        <v>993</v>
      </c>
      <c r="B623" s="53" t="s">
        <v>994</v>
      </c>
      <c r="C623" s="30">
        <v>4301031203</v>
      </c>
      <c r="D623" s="789">
        <v>4640242180908</v>
      </c>
      <c r="E623" s="790"/>
      <c r="F623" s="776">
        <v>0.28000000000000003</v>
      </c>
      <c r="G623" s="31">
        <v>6</v>
      </c>
      <c r="H623" s="776">
        <v>1.68</v>
      </c>
      <c r="I623" s="776">
        <v>1.81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1003" t="s">
        <v>995</v>
      </c>
      <c r="Q623" s="793"/>
      <c r="R623" s="793"/>
      <c r="S623" s="793"/>
      <c r="T623" s="794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IFERROR(IF(Y623=0,"",ROUNDUP(Y623/H623,0)*0.00502),"")</f>
        <v/>
      </c>
      <c r="AA623" s="55"/>
      <c r="AB623" s="56"/>
      <c r="AC623" s="729" t="s">
        <v>976</v>
      </c>
      <c r="AG623" s="63"/>
      <c r="AJ623" s="66"/>
      <c r="AK623" s="66">
        <v>0</v>
      </c>
      <c r="BB623" s="730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hidden="1" customHeight="1" x14ac:dyDescent="0.25">
      <c r="A624" s="53" t="s">
        <v>996</v>
      </c>
      <c r="B624" s="53" t="s">
        <v>997</v>
      </c>
      <c r="C624" s="30">
        <v>4301031200</v>
      </c>
      <c r="D624" s="789">
        <v>4640242180489</v>
      </c>
      <c r="E624" s="790"/>
      <c r="F624" s="776">
        <v>0.28000000000000003</v>
      </c>
      <c r="G624" s="31">
        <v>6</v>
      </c>
      <c r="H624" s="776">
        <v>1.68</v>
      </c>
      <c r="I624" s="776">
        <v>1.84</v>
      </c>
      <c r="J624" s="31">
        <v>234</v>
      </c>
      <c r="K624" s="31" t="s">
        <v>67</v>
      </c>
      <c r="L624" s="31"/>
      <c r="M624" s="32" t="s">
        <v>68</v>
      </c>
      <c r="N624" s="32"/>
      <c r="O624" s="31">
        <v>40</v>
      </c>
      <c r="P624" s="868" t="s">
        <v>998</v>
      </c>
      <c r="Q624" s="793"/>
      <c r="R624" s="793"/>
      <c r="S624" s="793"/>
      <c r="T624" s="794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IFERROR(IF(Y624=0,"",ROUNDUP(Y624/H624,0)*0.00502),"")</f>
        <v/>
      </c>
      <c r="AA624" s="55"/>
      <c r="AB624" s="56"/>
      <c r="AC624" s="731" t="s">
        <v>980</v>
      </c>
      <c r="AG624" s="63"/>
      <c r="AJ624" s="66"/>
      <c r="AK624" s="66">
        <v>0</v>
      </c>
      <c r="BB624" s="732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6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6" t="s">
        <v>69</v>
      </c>
      <c r="X626" s="779">
        <f>IFERROR(SUM(X618:X624),"0")</f>
        <v>0</v>
      </c>
      <c r="Y626" s="779">
        <f>IFERROR(SUM(Y618:Y624),"0")</f>
        <v>0</v>
      </c>
      <c r="Z626" s="36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0"/>
      <c r="AB627" s="770"/>
      <c r="AC627" s="770"/>
    </row>
    <row r="628" spans="1:68" ht="27" hidden="1" customHeight="1" x14ac:dyDescent="0.25">
      <c r="A628" s="53" t="s">
        <v>999</v>
      </c>
      <c r="B628" s="53" t="s">
        <v>1000</v>
      </c>
      <c r="C628" s="30">
        <v>4301051746</v>
      </c>
      <c r="D628" s="789">
        <v>4640242180533</v>
      </c>
      <c r="E628" s="790"/>
      <c r="F628" s="776">
        <v>1.3</v>
      </c>
      <c r="G628" s="31">
        <v>6</v>
      </c>
      <c r="H628" s="776">
        <v>7.8</v>
      </c>
      <c r="I628" s="776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40</v>
      </c>
      <c r="P628" s="817" t="s">
        <v>1001</v>
      </c>
      <c r="Q628" s="793"/>
      <c r="R628" s="793"/>
      <c r="S628" s="793"/>
      <c r="T628" s="794"/>
      <c r="U628" s="33"/>
      <c r="V628" s="33"/>
      <c r="W628" s="34" t="s">
        <v>69</v>
      </c>
      <c r="X628" s="777">
        <v>0</v>
      </c>
      <c r="Y628" s="778">
        <f t="shared" ref="Y628:Y635" si="130">IFERROR(IF(X628="",0,CEILING((X628/$H628),1)*$H628),"")</f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ref="BM628:BM635" si="131">IFERROR(X628*I628/H628,"0")</f>
        <v>0</v>
      </c>
      <c r="BN628" s="63">
        <f t="shared" ref="BN628:BN635" si="132">IFERROR(Y628*I628/H628,"0")</f>
        <v>0</v>
      </c>
      <c r="BO628" s="63">
        <f t="shared" ref="BO628:BO635" si="133">IFERROR(1/J628*(X628/H628),"0")</f>
        <v>0</v>
      </c>
      <c r="BP628" s="63">
        <f t="shared" ref="BP628:BP635" si="134">IFERROR(1/J628*(Y628/H628),"0")</f>
        <v>0</v>
      </c>
    </row>
    <row r="629" spans="1:68" ht="27" hidden="1" customHeight="1" x14ac:dyDescent="0.25">
      <c r="A629" s="53" t="s">
        <v>999</v>
      </c>
      <c r="B629" s="53" t="s">
        <v>1003</v>
      </c>
      <c r="C629" s="30">
        <v>4301051887</v>
      </c>
      <c r="D629" s="789">
        <v>4640242180533</v>
      </c>
      <c r="E629" s="790"/>
      <c r="F629" s="776">
        <v>1.3</v>
      </c>
      <c r="G629" s="31">
        <v>6</v>
      </c>
      <c r="H629" s="776">
        <v>7.8</v>
      </c>
      <c r="I629" s="776">
        <v>8.3640000000000008</v>
      </c>
      <c r="J629" s="31">
        <v>56</v>
      </c>
      <c r="K629" s="31" t="s">
        <v>118</v>
      </c>
      <c r="L629" s="31"/>
      <c r="M629" s="32" t="s">
        <v>77</v>
      </c>
      <c r="N629" s="32"/>
      <c r="O629" s="31">
        <v>45</v>
      </c>
      <c r="P629" s="1042" t="s">
        <v>1004</v>
      </c>
      <c r="Q629" s="793"/>
      <c r="R629" s="793"/>
      <c r="S629" s="793"/>
      <c r="T629" s="794"/>
      <c r="U629" s="33"/>
      <c r="V629" s="33"/>
      <c r="W629" s="34" t="s">
        <v>69</v>
      </c>
      <c r="X629" s="777">
        <v>0</v>
      </c>
      <c r="Y629" s="778">
        <f t="shared" si="130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31"/>
        <v>0</v>
      </c>
      <c r="BN629" s="63">
        <f t="shared" si="132"/>
        <v>0</v>
      </c>
      <c r="BO629" s="63">
        <f t="shared" si="133"/>
        <v>0</v>
      </c>
      <c r="BP629" s="63">
        <f t="shared" si="134"/>
        <v>0</v>
      </c>
    </row>
    <row r="630" spans="1:68" ht="27" hidden="1" customHeight="1" x14ac:dyDescent="0.25">
      <c r="A630" s="53" t="s">
        <v>1005</v>
      </c>
      <c r="B630" s="53" t="s">
        <v>1006</v>
      </c>
      <c r="C630" s="30">
        <v>4301051510</v>
      </c>
      <c r="D630" s="789">
        <v>4640242180540</v>
      </c>
      <c r="E630" s="790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118</v>
      </c>
      <c r="L630" s="31"/>
      <c r="M630" s="32" t="s">
        <v>68</v>
      </c>
      <c r="N630" s="32"/>
      <c r="O630" s="31">
        <v>30</v>
      </c>
      <c r="P630" s="1105" t="s">
        <v>1007</v>
      </c>
      <c r="Q630" s="793"/>
      <c r="R630" s="793"/>
      <c r="S630" s="793"/>
      <c r="T630" s="794"/>
      <c r="U630" s="33"/>
      <c r="V630" s="33"/>
      <c r="W630" s="34" t="s">
        <v>69</v>
      </c>
      <c r="X630" s="777">
        <v>0</v>
      </c>
      <c r="Y630" s="778">
        <f t="shared" si="130"/>
        <v>0</v>
      </c>
      <c r="Z630" s="35" t="str">
        <f>IFERROR(IF(Y630=0,"",ROUNDUP(Y630/H630,0)*0.02175),"")</f>
        <v/>
      </c>
      <c r="AA630" s="55"/>
      <c r="AB630" s="56"/>
      <c r="AC630" s="737" t="s">
        <v>1008</v>
      </c>
      <c r="AG630" s="63"/>
      <c r="AJ630" s="66"/>
      <c r="AK630" s="66">
        <v>0</v>
      </c>
      <c r="BB630" s="738" t="s">
        <v>1</v>
      </c>
      <c r="BM630" s="63">
        <f t="shared" si="131"/>
        <v>0</v>
      </c>
      <c r="BN630" s="63">
        <f t="shared" si="132"/>
        <v>0</v>
      </c>
      <c r="BO630" s="63">
        <f t="shared" si="133"/>
        <v>0</v>
      </c>
      <c r="BP630" s="63">
        <f t="shared" si="134"/>
        <v>0</v>
      </c>
    </row>
    <row r="631" spans="1:68" ht="27" hidden="1" customHeight="1" x14ac:dyDescent="0.25">
      <c r="A631" s="53" t="s">
        <v>1005</v>
      </c>
      <c r="B631" s="53" t="s">
        <v>1009</v>
      </c>
      <c r="C631" s="30">
        <v>4301051933</v>
      </c>
      <c r="D631" s="789">
        <v>4640242180540</v>
      </c>
      <c r="E631" s="790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118</v>
      </c>
      <c r="L631" s="31"/>
      <c r="M631" s="32" t="s">
        <v>77</v>
      </c>
      <c r="N631" s="32"/>
      <c r="O631" s="31">
        <v>45</v>
      </c>
      <c r="P631" s="1088" t="s">
        <v>1010</v>
      </c>
      <c r="Q631" s="793"/>
      <c r="R631" s="793"/>
      <c r="S631" s="793"/>
      <c r="T631" s="794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9" t="s">
        <v>1008</v>
      </c>
      <c r="AG631" s="63"/>
      <c r="AJ631" s="66"/>
      <c r="AK631" s="66">
        <v>0</v>
      </c>
      <c r="BB631" s="740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hidden="1" customHeight="1" x14ac:dyDescent="0.25">
      <c r="A632" s="53" t="s">
        <v>1011</v>
      </c>
      <c r="B632" s="53" t="s">
        <v>1012</v>
      </c>
      <c r="C632" s="30">
        <v>4301051390</v>
      </c>
      <c r="D632" s="789">
        <v>4640242181233</v>
      </c>
      <c r="E632" s="790"/>
      <c r="F632" s="776">
        <v>0.3</v>
      </c>
      <c r="G632" s="31">
        <v>6</v>
      </c>
      <c r="H632" s="776">
        <v>1.8</v>
      </c>
      <c r="I632" s="776">
        <v>1.984</v>
      </c>
      <c r="J632" s="31">
        <v>234</v>
      </c>
      <c r="K632" s="31" t="s">
        <v>67</v>
      </c>
      <c r="L632" s="31"/>
      <c r="M632" s="32" t="s">
        <v>68</v>
      </c>
      <c r="N632" s="32"/>
      <c r="O632" s="31">
        <v>40</v>
      </c>
      <c r="P632" s="1046" t="s">
        <v>1013</v>
      </c>
      <c r="Q632" s="793"/>
      <c r="R632" s="793"/>
      <c r="S632" s="793"/>
      <c r="T632" s="794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IFERROR(IF(Y632=0,"",ROUNDUP(Y632/H632,0)*0.00502),"")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hidden="1" customHeight="1" x14ac:dyDescent="0.25">
      <c r="A633" s="53" t="s">
        <v>1011</v>
      </c>
      <c r="B633" s="53" t="s">
        <v>1014</v>
      </c>
      <c r="C633" s="30">
        <v>4301051920</v>
      </c>
      <c r="D633" s="789">
        <v>4640242181233</v>
      </c>
      <c r="E633" s="790"/>
      <c r="F633" s="776">
        <v>0.3</v>
      </c>
      <c r="G633" s="31">
        <v>6</v>
      </c>
      <c r="H633" s="776">
        <v>1.8</v>
      </c>
      <c r="I633" s="776">
        <v>2.0640000000000001</v>
      </c>
      <c r="J633" s="31">
        <v>182</v>
      </c>
      <c r="K633" s="31" t="s">
        <v>76</v>
      </c>
      <c r="L633" s="31"/>
      <c r="M633" s="32" t="s">
        <v>164</v>
      </c>
      <c r="N633" s="32"/>
      <c r="O633" s="31">
        <v>45</v>
      </c>
      <c r="P633" s="1058" t="s">
        <v>1015</v>
      </c>
      <c r="Q633" s="793"/>
      <c r="R633" s="793"/>
      <c r="S633" s="793"/>
      <c r="T633" s="794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IFERROR(IF(Y633=0,"",ROUNDUP(Y633/H633,0)*0.00651),"")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hidden="1" customHeight="1" x14ac:dyDescent="0.25">
      <c r="A634" s="53" t="s">
        <v>1016</v>
      </c>
      <c r="B634" s="53" t="s">
        <v>1017</v>
      </c>
      <c r="C634" s="30">
        <v>4301051448</v>
      </c>
      <c r="D634" s="789">
        <v>4640242181226</v>
      </c>
      <c r="E634" s="790"/>
      <c r="F634" s="776">
        <v>0.3</v>
      </c>
      <c r="G634" s="31">
        <v>6</v>
      </c>
      <c r="H634" s="776">
        <v>1.8</v>
      </c>
      <c r="I634" s="776">
        <v>1.972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30</v>
      </c>
      <c r="P634" s="828" t="s">
        <v>1018</v>
      </c>
      <c r="Q634" s="793"/>
      <c r="R634" s="793"/>
      <c r="S634" s="793"/>
      <c r="T634" s="794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5" t="s">
        <v>1008</v>
      </c>
      <c r="AG634" s="63"/>
      <c r="AJ634" s="66"/>
      <c r="AK634" s="66">
        <v>0</v>
      </c>
      <c r="BB634" s="746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hidden="1" customHeight="1" x14ac:dyDescent="0.25">
      <c r="A635" s="53" t="s">
        <v>1016</v>
      </c>
      <c r="B635" s="53" t="s">
        <v>1019</v>
      </c>
      <c r="C635" s="30">
        <v>4301051921</v>
      </c>
      <c r="D635" s="789">
        <v>4640242181226</v>
      </c>
      <c r="E635" s="790"/>
      <c r="F635" s="776">
        <v>0.3</v>
      </c>
      <c r="G635" s="31">
        <v>6</v>
      </c>
      <c r="H635" s="776">
        <v>1.8</v>
      </c>
      <c r="I635" s="776">
        <v>2.052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898" t="s">
        <v>1020</v>
      </c>
      <c r="Q635" s="793"/>
      <c r="R635" s="793"/>
      <c r="S635" s="793"/>
      <c r="T635" s="794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7" t="s">
        <v>1008</v>
      </c>
      <c r="AG635" s="63"/>
      <c r="AJ635" s="66"/>
      <c r="AK635" s="66">
        <v>0</v>
      </c>
      <c r="BB635" s="748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6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6" t="s">
        <v>69</v>
      </c>
      <c r="X637" s="779">
        <f>IFERROR(SUM(X628:X635),"0")</f>
        <v>0</v>
      </c>
      <c r="Y637" s="779">
        <f>IFERROR(SUM(Y628:Y635),"0")</f>
        <v>0</v>
      </c>
      <c r="Z637" s="36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0"/>
      <c r="AB638" s="770"/>
      <c r="AC638" s="770"/>
    </row>
    <row r="639" spans="1:68" ht="27" hidden="1" customHeight="1" x14ac:dyDescent="0.25">
      <c r="A639" s="53" t="s">
        <v>1021</v>
      </c>
      <c r="B639" s="53" t="s">
        <v>1022</v>
      </c>
      <c r="C639" s="30">
        <v>4301060354</v>
      </c>
      <c r="D639" s="789">
        <v>4640242180120</v>
      </c>
      <c r="E639" s="790"/>
      <c r="F639" s="776">
        <v>1.3</v>
      </c>
      <c r="G639" s="31">
        <v>6</v>
      </c>
      <c r="H639" s="776">
        <v>7.8</v>
      </c>
      <c r="I639" s="776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1126" t="s">
        <v>1023</v>
      </c>
      <c r="Q639" s="793"/>
      <c r="R639" s="793"/>
      <c r="S639" s="793"/>
      <c r="T639" s="794"/>
      <c r="U639" s="33"/>
      <c r="V639" s="33"/>
      <c r="W639" s="34" t="s">
        <v>69</v>
      </c>
      <c r="X639" s="777">
        <v>0</v>
      </c>
      <c r="Y639" s="778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1021</v>
      </c>
      <c r="B640" s="53" t="s">
        <v>1025</v>
      </c>
      <c r="C640" s="30">
        <v>4301060408</v>
      </c>
      <c r="D640" s="789">
        <v>4640242180120</v>
      </c>
      <c r="E640" s="790"/>
      <c r="F640" s="776">
        <v>1.3</v>
      </c>
      <c r="G640" s="31">
        <v>6</v>
      </c>
      <c r="H640" s="776">
        <v>7.8</v>
      </c>
      <c r="I640" s="776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934" t="s">
        <v>1026</v>
      </c>
      <c r="Q640" s="793"/>
      <c r="R640" s="793"/>
      <c r="S640" s="793"/>
      <c r="T640" s="794"/>
      <c r="U640" s="33"/>
      <c r="V640" s="33"/>
      <c r="W640" s="34" t="s">
        <v>69</v>
      </c>
      <c r="X640" s="777">
        <v>0</v>
      </c>
      <c r="Y640" s="778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hidden="1" customHeight="1" x14ac:dyDescent="0.25">
      <c r="A641" s="53" t="s">
        <v>1027</v>
      </c>
      <c r="B641" s="53" t="s">
        <v>1028</v>
      </c>
      <c r="C641" s="30">
        <v>4301060355</v>
      </c>
      <c r="D641" s="789">
        <v>4640242180137</v>
      </c>
      <c r="E641" s="790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1133" t="s">
        <v>1029</v>
      </c>
      <c r="Q641" s="793"/>
      <c r="R641" s="793"/>
      <c r="S641" s="793"/>
      <c r="T641" s="794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1030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hidden="1" customHeight="1" x14ac:dyDescent="0.25">
      <c r="A642" s="53" t="s">
        <v>1027</v>
      </c>
      <c r="B642" s="53" t="s">
        <v>1031</v>
      </c>
      <c r="C642" s="30">
        <v>4301060407</v>
      </c>
      <c r="D642" s="789">
        <v>4640242180137</v>
      </c>
      <c r="E642" s="790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118</v>
      </c>
      <c r="L642" s="31"/>
      <c r="M642" s="32" t="s">
        <v>68</v>
      </c>
      <c r="N642" s="32"/>
      <c r="O642" s="31">
        <v>40</v>
      </c>
      <c r="P642" s="1158" t="s">
        <v>1032</v>
      </c>
      <c r="Q642" s="793"/>
      <c r="R642" s="793"/>
      <c r="S642" s="793"/>
      <c r="T642" s="794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5" t="s">
        <v>1030</v>
      </c>
      <c r="AG642" s="63"/>
      <c r="AJ642" s="66"/>
      <c r="AK642" s="66">
        <v>0</v>
      </c>
      <c r="BB642" s="756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6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6" t="s">
        <v>69</v>
      </c>
      <c r="X644" s="779">
        <f>IFERROR(SUM(X639:X642),"0")</f>
        <v>0</v>
      </c>
      <c r="Y644" s="779">
        <f>IFERROR(SUM(Y639:Y642),"0")</f>
        <v>0</v>
      </c>
      <c r="Z644" s="36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1"/>
      <c r="AB645" s="771"/>
      <c r="AC645" s="771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0"/>
      <c r="AB646" s="770"/>
      <c r="AC646" s="770"/>
    </row>
    <row r="647" spans="1:68" ht="27" hidden="1" customHeight="1" x14ac:dyDescent="0.25">
      <c r="A647" s="53" t="s">
        <v>1034</v>
      </c>
      <c r="B647" s="53" t="s">
        <v>1035</v>
      </c>
      <c r="C647" s="30">
        <v>4301011951</v>
      </c>
      <c r="D647" s="789">
        <v>4640242180045</v>
      </c>
      <c r="E647" s="790"/>
      <c r="F647" s="776">
        <v>1.5</v>
      </c>
      <c r="G647" s="31">
        <v>8</v>
      </c>
      <c r="H647" s="776">
        <v>12</v>
      </c>
      <c r="I647" s="776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860" t="s">
        <v>1036</v>
      </c>
      <c r="Q647" s="793"/>
      <c r="R647" s="793"/>
      <c r="S647" s="793"/>
      <c r="T647" s="794"/>
      <c r="U647" s="33"/>
      <c r="V647" s="33"/>
      <c r="W647" s="34" t="s">
        <v>69</v>
      </c>
      <c r="X647" s="777">
        <v>0</v>
      </c>
      <c r="Y647" s="77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1037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hidden="1" customHeight="1" x14ac:dyDescent="0.25">
      <c r="A648" s="53" t="s">
        <v>1038</v>
      </c>
      <c r="B648" s="53" t="s">
        <v>1039</v>
      </c>
      <c r="C648" s="30">
        <v>4301011950</v>
      </c>
      <c r="D648" s="789">
        <v>4640242180601</v>
      </c>
      <c r="E648" s="790"/>
      <c r="F648" s="776">
        <v>1.5</v>
      </c>
      <c r="G648" s="31">
        <v>8</v>
      </c>
      <c r="H648" s="776">
        <v>12</v>
      </c>
      <c r="I648" s="776">
        <v>12.48</v>
      </c>
      <c r="J648" s="31">
        <v>56</v>
      </c>
      <c r="K648" s="31" t="s">
        <v>118</v>
      </c>
      <c r="L648" s="31"/>
      <c r="M648" s="32" t="s">
        <v>121</v>
      </c>
      <c r="N648" s="32"/>
      <c r="O648" s="31">
        <v>55</v>
      </c>
      <c r="P648" s="1152" t="s">
        <v>1040</v>
      </c>
      <c r="Q648" s="793"/>
      <c r="R648" s="793"/>
      <c r="S648" s="793"/>
      <c r="T648" s="794"/>
      <c r="U648" s="33"/>
      <c r="V648" s="33"/>
      <c r="W648" s="34" t="s">
        <v>69</v>
      </c>
      <c r="X648" s="777">
        <v>0</v>
      </c>
      <c r="Y648" s="77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59" t="s">
        <v>1041</v>
      </c>
      <c r="AG648" s="63"/>
      <c r="AJ648" s="66"/>
      <c r="AK648" s="66">
        <v>0</v>
      </c>
      <c r="BB648" s="760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6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6" t="s">
        <v>69</v>
      </c>
      <c r="X650" s="779">
        <f>IFERROR(SUM(X647:X648),"0")</f>
        <v>0</v>
      </c>
      <c r="Y650" s="779">
        <f>IFERROR(SUM(Y647:Y648),"0")</f>
        <v>0</v>
      </c>
      <c r="Z650" s="36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0"/>
      <c r="AB651" s="770"/>
      <c r="AC651" s="770"/>
    </row>
    <row r="652" spans="1:68" ht="27" hidden="1" customHeight="1" x14ac:dyDescent="0.25">
      <c r="A652" s="53" t="s">
        <v>1042</v>
      </c>
      <c r="B652" s="53" t="s">
        <v>1043</v>
      </c>
      <c r="C652" s="30">
        <v>4301020314</v>
      </c>
      <c r="D652" s="789">
        <v>4640242180090</v>
      </c>
      <c r="E652" s="790"/>
      <c r="F652" s="776">
        <v>1.5</v>
      </c>
      <c r="G652" s="31">
        <v>8</v>
      </c>
      <c r="H652" s="776">
        <v>12</v>
      </c>
      <c r="I652" s="776">
        <v>12.48</v>
      </c>
      <c r="J652" s="31">
        <v>56</v>
      </c>
      <c r="K652" s="31" t="s">
        <v>118</v>
      </c>
      <c r="L652" s="31"/>
      <c r="M652" s="32" t="s">
        <v>121</v>
      </c>
      <c r="N652" s="32"/>
      <c r="O652" s="31">
        <v>50</v>
      </c>
      <c r="P652" s="1136" t="s">
        <v>1044</v>
      </c>
      <c r="Q652" s="793"/>
      <c r="R652" s="793"/>
      <c r="S652" s="793"/>
      <c r="T652" s="794"/>
      <c r="U652" s="33"/>
      <c r="V652" s="33"/>
      <c r="W652" s="34" t="s">
        <v>69</v>
      </c>
      <c r="X652" s="777">
        <v>0</v>
      </c>
      <c r="Y652" s="778">
        <f>IFERROR(IF(X652="",0,CEILING((X652/$H652),1)*$H652),"")</f>
        <v>0</v>
      </c>
      <c r="Z652" s="35" t="str">
        <f>IFERROR(IF(Y652=0,"",ROUNDUP(Y652/H652,0)*0.02175),"")</f>
        <v/>
      </c>
      <c r="AA652" s="55"/>
      <c r="AB652" s="56"/>
      <c r="AC652" s="761" t="s">
        <v>1045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6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6" t="s">
        <v>69</v>
      </c>
      <c r="X654" s="779">
        <f>IFERROR(SUM(X652:X652),"0")</f>
        <v>0</v>
      </c>
      <c r="Y654" s="779">
        <f>IFERROR(SUM(Y652:Y652),"0")</f>
        <v>0</v>
      </c>
      <c r="Z654" s="36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0"/>
      <c r="AB655" s="770"/>
      <c r="AC655" s="770"/>
    </row>
    <row r="656" spans="1:68" ht="27" hidden="1" customHeight="1" x14ac:dyDescent="0.25">
      <c r="A656" s="53" t="s">
        <v>1046</v>
      </c>
      <c r="B656" s="53" t="s">
        <v>1047</v>
      </c>
      <c r="C656" s="30">
        <v>4301031321</v>
      </c>
      <c r="D656" s="789">
        <v>4640242180076</v>
      </c>
      <c r="E656" s="790"/>
      <c r="F656" s="776">
        <v>0.7</v>
      </c>
      <c r="G656" s="31">
        <v>6</v>
      </c>
      <c r="H656" s="776">
        <v>4.2</v>
      </c>
      <c r="I656" s="776">
        <v>4.4000000000000004</v>
      </c>
      <c r="J656" s="31">
        <v>156</v>
      </c>
      <c r="K656" s="31" t="s">
        <v>128</v>
      </c>
      <c r="L656" s="31"/>
      <c r="M656" s="32" t="s">
        <v>68</v>
      </c>
      <c r="N656" s="32"/>
      <c r="O656" s="31">
        <v>40</v>
      </c>
      <c r="P656" s="938" t="s">
        <v>1048</v>
      </c>
      <c r="Q656" s="793"/>
      <c r="R656" s="793"/>
      <c r="S656" s="793"/>
      <c r="T656" s="794"/>
      <c r="U656" s="33"/>
      <c r="V656" s="33"/>
      <c r="W656" s="34" t="s">
        <v>69</v>
      </c>
      <c r="X656" s="777">
        <v>0</v>
      </c>
      <c r="Y656" s="778">
        <f>IFERROR(IF(X656="",0,CEILING((X656/$H656),1)*$H656),"")</f>
        <v>0</v>
      </c>
      <c r="Z656" s="35" t="str">
        <f>IFERROR(IF(Y656=0,"",ROUNDUP(Y656/H656,0)*0.00753),"")</f>
        <v/>
      </c>
      <c r="AA656" s="55"/>
      <c r="AB656" s="56"/>
      <c r="AC656" s="763" t="s">
        <v>1049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6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6" t="s">
        <v>69</v>
      </c>
      <c r="X658" s="779">
        <f>IFERROR(SUM(X656:X656),"0")</f>
        <v>0</v>
      </c>
      <c r="Y658" s="779">
        <f>IFERROR(SUM(Y656:Y656),"0")</f>
        <v>0</v>
      </c>
      <c r="Z658" s="36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0"/>
      <c r="AB659" s="770"/>
      <c r="AC659" s="770"/>
    </row>
    <row r="660" spans="1:68" ht="27" hidden="1" customHeight="1" x14ac:dyDescent="0.25">
      <c r="A660" s="53" t="s">
        <v>1050</v>
      </c>
      <c r="B660" s="53" t="s">
        <v>1051</v>
      </c>
      <c r="C660" s="30">
        <v>4301051780</v>
      </c>
      <c r="D660" s="789">
        <v>4640242180106</v>
      </c>
      <c r="E660" s="790"/>
      <c r="F660" s="776">
        <v>1.3</v>
      </c>
      <c r="G660" s="31">
        <v>6</v>
      </c>
      <c r="H660" s="776">
        <v>7.8</v>
      </c>
      <c r="I660" s="776">
        <v>8.2799999999999994</v>
      </c>
      <c r="J660" s="31">
        <v>56</v>
      </c>
      <c r="K660" s="31" t="s">
        <v>118</v>
      </c>
      <c r="L660" s="31"/>
      <c r="M660" s="32" t="s">
        <v>68</v>
      </c>
      <c r="N660" s="32"/>
      <c r="O660" s="31">
        <v>45</v>
      </c>
      <c r="P660" s="882" t="s">
        <v>1052</v>
      </c>
      <c r="Q660" s="793"/>
      <c r="R660" s="793"/>
      <c r="S660" s="793"/>
      <c r="T660" s="794"/>
      <c r="U660" s="33"/>
      <c r="V660" s="33"/>
      <c r="W660" s="34" t="s">
        <v>69</v>
      </c>
      <c r="X660" s="777">
        <v>0</v>
      </c>
      <c r="Y660" s="77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5" t="s">
        <v>1053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6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6" t="s">
        <v>69</v>
      </c>
      <c r="X662" s="779">
        <f>IFERROR(SUM(X660:X660),"0")</f>
        <v>0</v>
      </c>
      <c r="Y662" s="779">
        <f>IFERROR(SUM(Y660:Y660),"0")</f>
        <v>0</v>
      </c>
      <c r="Z662" s="36"/>
      <c r="AA662" s="780"/>
      <c r="AB662" s="780"/>
      <c r="AC662" s="780"/>
    </row>
    <row r="663" spans="1:68" ht="15" customHeight="1" x14ac:dyDescent="0.2">
      <c r="A663" s="960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61"/>
      <c r="P663" s="935" t="s">
        <v>1054</v>
      </c>
      <c r="Q663" s="936"/>
      <c r="R663" s="936"/>
      <c r="S663" s="936"/>
      <c r="T663" s="936"/>
      <c r="U663" s="936"/>
      <c r="V663" s="937"/>
      <c r="W663" s="36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12347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12452.920000000002</v>
      </c>
      <c r="Z663" s="36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61"/>
      <c r="P664" s="935" t="s">
        <v>1055</v>
      </c>
      <c r="Q664" s="936"/>
      <c r="R664" s="936"/>
      <c r="S664" s="936"/>
      <c r="T664" s="936"/>
      <c r="U664" s="936"/>
      <c r="V664" s="937"/>
      <c r="W664" s="36" t="s">
        <v>69</v>
      </c>
      <c r="X664" s="779">
        <f>IFERROR(SUM(BM22:BM660),"0")</f>
        <v>13156.155886304367</v>
      </c>
      <c r="Y664" s="779">
        <f>IFERROR(SUM(BN22:BN660),"0")</f>
        <v>13268.253999999999</v>
      </c>
      <c r="Z664" s="36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61"/>
      <c r="P665" s="935" t="s">
        <v>1056</v>
      </c>
      <c r="Q665" s="936"/>
      <c r="R665" s="936"/>
      <c r="S665" s="936"/>
      <c r="T665" s="936"/>
      <c r="U665" s="936"/>
      <c r="V665" s="937"/>
      <c r="W665" s="36" t="s">
        <v>1057</v>
      </c>
      <c r="X665" s="37">
        <f>ROUNDUP(SUM(BO22:BO660),0)</f>
        <v>24</v>
      </c>
      <c r="Y665" s="37">
        <f>ROUNDUP(SUM(BP22:BP660),0)</f>
        <v>24</v>
      </c>
      <c r="Z665" s="36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61"/>
      <c r="P666" s="935" t="s">
        <v>1058</v>
      </c>
      <c r="Q666" s="936"/>
      <c r="R666" s="936"/>
      <c r="S666" s="936"/>
      <c r="T666" s="936"/>
      <c r="U666" s="936"/>
      <c r="V666" s="937"/>
      <c r="W666" s="36" t="s">
        <v>69</v>
      </c>
      <c r="X666" s="779">
        <f>GrossWeightTotal+PalletQtyTotal*25</f>
        <v>13756.155886304367</v>
      </c>
      <c r="Y666" s="779">
        <f>GrossWeightTotalR+PalletQtyTotalR*25</f>
        <v>13868.253999999999</v>
      </c>
      <c r="Z666" s="36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61"/>
      <c r="P667" s="935" t="s">
        <v>1059</v>
      </c>
      <c r="Q667" s="936"/>
      <c r="R667" s="936"/>
      <c r="S667" s="936"/>
      <c r="T667" s="936"/>
      <c r="U667" s="936"/>
      <c r="V667" s="937"/>
      <c r="W667" s="36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2303.3940531396579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2320</v>
      </c>
      <c r="Z667" s="36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61"/>
      <c r="P668" s="935" t="s">
        <v>1060</v>
      </c>
      <c r="Q668" s="936"/>
      <c r="R668" s="936"/>
      <c r="S668" s="936"/>
      <c r="T668" s="936"/>
      <c r="U668" s="936"/>
      <c r="V668" s="937"/>
      <c r="W668" s="38" t="s">
        <v>1061</v>
      </c>
      <c r="X668" s="36"/>
      <c r="Y668" s="36"/>
      <c r="Z668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28.639430000000001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39" t="s">
        <v>1062</v>
      </c>
      <c r="B670" s="773" t="s">
        <v>63</v>
      </c>
      <c r="C670" s="818" t="s">
        <v>113</v>
      </c>
      <c r="D670" s="875"/>
      <c r="E670" s="875"/>
      <c r="F670" s="875"/>
      <c r="G670" s="875"/>
      <c r="H670" s="876"/>
      <c r="I670" s="818" t="s">
        <v>325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18" t="s">
        <v>662</v>
      </c>
      <c r="X670" s="876"/>
      <c r="Y670" s="818" t="s">
        <v>751</v>
      </c>
      <c r="Z670" s="875"/>
      <c r="AA670" s="875"/>
      <c r="AB670" s="876"/>
      <c r="AC670" s="773" t="s">
        <v>861</v>
      </c>
      <c r="AD670" s="818" t="s">
        <v>933</v>
      </c>
      <c r="AE670" s="876"/>
      <c r="AF670" s="767"/>
    </row>
    <row r="671" spans="1:68" ht="14.25" customHeight="1" thickTop="1" x14ac:dyDescent="0.2">
      <c r="A671" s="1086" t="s">
        <v>1063</v>
      </c>
      <c r="B671" s="818" t="s">
        <v>63</v>
      </c>
      <c r="C671" s="818" t="s">
        <v>114</v>
      </c>
      <c r="D671" s="818" t="s">
        <v>141</v>
      </c>
      <c r="E671" s="818" t="s">
        <v>221</v>
      </c>
      <c r="F671" s="818" t="s">
        <v>245</v>
      </c>
      <c r="G671" s="818" t="s">
        <v>291</v>
      </c>
      <c r="H671" s="818" t="s">
        <v>113</v>
      </c>
      <c r="I671" s="818" t="s">
        <v>326</v>
      </c>
      <c r="J671" s="818" t="s">
        <v>350</v>
      </c>
      <c r="K671" s="818" t="s">
        <v>428</v>
      </c>
      <c r="L671" s="818" t="s">
        <v>449</v>
      </c>
      <c r="M671" s="818" t="s">
        <v>473</v>
      </c>
      <c r="N671" s="767"/>
      <c r="O671" s="818" t="s">
        <v>500</v>
      </c>
      <c r="P671" s="818" t="s">
        <v>503</v>
      </c>
      <c r="Q671" s="818" t="s">
        <v>512</v>
      </c>
      <c r="R671" s="818" t="s">
        <v>528</v>
      </c>
      <c r="S671" s="818" t="s">
        <v>538</v>
      </c>
      <c r="T671" s="818" t="s">
        <v>551</v>
      </c>
      <c r="U671" s="818" t="s">
        <v>562</v>
      </c>
      <c r="V671" s="818" t="s">
        <v>649</v>
      </c>
      <c r="W671" s="818" t="s">
        <v>663</v>
      </c>
      <c r="X671" s="818" t="s">
        <v>707</v>
      </c>
      <c r="Y671" s="818" t="s">
        <v>752</v>
      </c>
      <c r="Z671" s="818" t="s">
        <v>820</v>
      </c>
      <c r="AA671" s="818" t="s">
        <v>845</v>
      </c>
      <c r="AB671" s="818" t="s">
        <v>857</v>
      </c>
      <c r="AC671" s="818" t="s">
        <v>861</v>
      </c>
      <c r="AD671" s="818" t="s">
        <v>933</v>
      </c>
      <c r="AE671" s="818" t="s">
        <v>1033</v>
      </c>
      <c r="AF671" s="767"/>
    </row>
    <row r="672" spans="1:68" ht="13.5" customHeight="1" thickBot="1" x14ac:dyDescent="0.25">
      <c r="A672" s="1087"/>
      <c r="B672" s="819"/>
      <c r="C672" s="819"/>
      <c r="D672" s="819"/>
      <c r="E672" s="819"/>
      <c r="F672" s="819"/>
      <c r="G672" s="819"/>
      <c r="H672" s="819"/>
      <c r="I672" s="819"/>
      <c r="J672" s="819"/>
      <c r="K672" s="819"/>
      <c r="L672" s="819"/>
      <c r="M672" s="819"/>
      <c r="N672" s="767"/>
      <c r="O672" s="819"/>
      <c r="P672" s="819"/>
      <c r="Q672" s="819"/>
      <c r="R672" s="819"/>
      <c r="S672" s="819"/>
      <c r="T672" s="819"/>
      <c r="U672" s="819"/>
      <c r="V672" s="819"/>
      <c r="W672" s="819"/>
      <c r="X672" s="819"/>
      <c r="Y672" s="819"/>
      <c r="Z672" s="819"/>
      <c r="AA672" s="819"/>
      <c r="AB672" s="819"/>
      <c r="AC672" s="819"/>
      <c r="AD672" s="819"/>
      <c r="AE672" s="819"/>
      <c r="AF672" s="767"/>
    </row>
    <row r="673" spans="1:32" ht="18" customHeight="1" thickTop="1" thickBot="1" x14ac:dyDescent="0.25">
      <c r="A673" s="39" t="s">
        <v>1064</v>
      </c>
      <c r="B673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5">
        <f>IFERROR(Y48*1,"0")+IFERROR(Y49*1,"0")+IFERROR(Y50*1,"0")+IFERROR(Y51*1,"0")+IFERROR(Y52*1,"0")+IFERROR(Y53*1,"0")+IFERROR(Y57*1,"0")+IFERROR(Y58*1,"0")</f>
        <v>192</v>
      </c>
      <c r="D673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540</v>
      </c>
      <c r="E673" s="45">
        <f>IFERROR(Y107*1,"0")+IFERROR(Y108*1,"0")+IFERROR(Y109*1,"0")+IFERROR(Y113*1,"0")+IFERROR(Y114*1,"0")+IFERROR(Y115*1,"0")+IFERROR(Y116*1,"0")+IFERROR(Y117*1,"0")+IFERROR(Y118*1,"0")</f>
        <v>201.60000000000002</v>
      </c>
      <c r="F673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1257.3</v>
      </c>
      <c r="G673" s="45">
        <f>IFERROR(Y154*1,"0")+IFERROR(Y155*1,"0")+IFERROR(Y159*1,"0")+IFERROR(Y160*1,"0")+IFERROR(Y164*1,"0")+IFERROR(Y165*1,"0")</f>
        <v>102.4</v>
      </c>
      <c r="H673" s="45">
        <f>IFERROR(Y170*1,"0")+IFERROR(Y174*1,"0")+IFERROR(Y175*1,"0")+IFERROR(Y176*1,"0")+IFERROR(Y177*1,"0")+IFERROR(Y178*1,"0")+IFERROR(Y182*1,"0")+IFERROR(Y183*1,"0")</f>
        <v>0</v>
      </c>
      <c r="I673" s="45">
        <f>IFERROR(Y189*1,"0")+IFERROR(Y193*1,"0")+IFERROR(Y194*1,"0")+IFERROR(Y195*1,"0")+IFERROR(Y196*1,"0")+IFERROR(Y197*1,"0")+IFERROR(Y198*1,"0")+IFERROR(Y199*1,"0")+IFERROR(Y200*1,"0")</f>
        <v>0</v>
      </c>
      <c r="J673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1933.1999999999998</v>
      </c>
      <c r="K673" s="45">
        <f>IFERROR(Y250*1,"0")+IFERROR(Y251*1,"0")+IFERROR(Y252*1,"0")+IFERROR(Y253*1,"0")+IFERROR(Y254*1,"0")+IFERROR(Y255*1,"0")+IFERROR(Y256*1,"0")+IFERROR(Y257*1,"0")</f>
        <v>313.2</v>
      </c>
      <c r="L673" s="45">
        <f>IFERROR(Y262*1,"0")+IFERROR(Y263*1,"0")+IFERROR(Y264*1,"0")+IFERROR(Y265*1,"0")+IFERROR(Y266*1,"0")+IFERROR(Y267*1,"0")+IFERROR(Y268*1,"0")+IFERROR(Y269*1,"0")+IFERROR(Y270*1,"0")+IFERROR(Y274*1,"0")</f>
        <v>0</v>
      </c>
      <c r="M673" s="45">
        <f>IFERROR(Y279*1,"0")+IFERROR(Y280*1,"0")+IFERROR(Y281*1,"0")+IFERROR(Y282*1,"0")+IFERROR(Y283*1,"0")+IFERROR(Y284*1,"0")+IFERROR(Y285*1,"0")+IFERROR(Y286*1,"0")+IFERROR(Y287*1,"0")+IFERROR(Y288*1,"0")</f>
        <v>216</v>
      </c>
      <c r="N673" s="767"/>
      <c r="O673" s="45">
        <f>IFERROR(Y293*1,"0")</f>
        <v>0</v>
      </c>
      <c r="P673" s="45">
        <f>IFERROR(Y298*1,"0")+IFERROR(Y299*1,"0")+IFERROR(Y300*1,"0")</f>
        <v>0</v>
      </c>
      <c r="Q673" s="45">
        <f>IFERROR(Y305*1,"0")+IFERROR(Y306*1,"0")+IFERROR(Y307*1,"0")+IFERROR(Y308*1,"0")+IFERROR(Y309*1,"0")+IFERROR(Y310*1,"0")</f>
        <v>120</v>
      </c>
      <c r="R673" s="45">
        <f>IFERROR(Y315*1,"0")+IFERROR(Y319*1,"0")+IFERROR(Y323*1,"0")</f>
        <v>0</v>
      </c>
      <c r="S673" s="45">
        <f>IFERROR(Y328*1,"0")+IFERROR(Y332*1,"0")+IFERROR(Y336*1,"0")+IFERROR(Y337*1,"0")</f>
        <v>0</v>
      </c>
      <c r="T673" s="45">
        <f>IFERROR(Y342*1,"0")+IFERROR(Y346*1,"0")+IFERROR(Y347*1,"0")+IFERROR(Y351*1,"0")</f>
        <v>0</v>
      </c>
      <c r="U673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558</v>
      </c>
      <c r="V673" s="45">
        <f>IFERROR(Y405*1,"0")+IFERROR(Y409*1,"0")+IFERROR(Y410*1,"0")+IFERROR(Y411*1,"0")</f>
        <v>552.29999999999995</v>
      </c>
      <c r="W673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3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1701</v>
      </c>
      <c r="Y673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352.8</v>
      </c>
      <c r="Z673" s="45">
        <f>IFERROR(Y519*1,"0")+IFERROR(Y523*1,"0")+IFERROR(Y524*1,"0")+IFERROR(Y525*1,"0")+IFERROR(Y526*1,"0")+IFERROR(Y527*1,"0")+IFERROR(Y528*1,"0")+IFERROR(Y532*1,"0")+IFERROR(Y536*1,"0")</f>
        <v>0</v>
      </c>
      <c r="AA673" s="45">
        <f>IFERROR(Y541*1,"0")+IFERROR(Y542*1,"0")+IFERROR(Y543*1,"0")+IFERROR(Y544*1,"0")</f>
        <v>0</v>
      </c>
      <c r="AB673" s="45">
        <f>IFERROR(Y549*1,"0")</f>
        <v>0</v>
      </c>
      <c r="AC673" s="45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4113.1200000000008</v>
      </c>
      <c r="AD673" s="45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300</v>
      </c>
      <c r="AE673" s="45">
        <f>IFERROR(Y647*1,"0")+IFERROR(Y648*1,"0")+IFERROR(Y652*1,"0")+IFERROR(Y656*1,"0")+IFERROR(Y660*1,"0")</f>
        <v>0</v>
      </c>
      <c r="AF673" s="767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 700,00"/>
        <filter val="1 800,00"/>
        <filter val="100,00"/>
        <filter val="11,90"/>
        <filter val="12 347,00"/>
        <filter val="120,00"/>
        <filter val="13 156,16"/>
        <filter val="13 756,16"/>
        <filter val="150,00"/>
        <filter val="151,52"/>
        <filter val="18,52"/>
        <filter val="185,19"/>
        <filter val="188,89"/>
        <filter val="192,00"/>
        <filter val="2 303,39"/>
        <filter val="200,00"/>
        <filter val="214,92"/>
        <filter val="23,81"/>
        <filter val="24"/>
        <filter val="25,00"/>
        <filter val="25,86"/>
        <filter val="250,00"/>
        <filter val="261,90"/>
        <filter val="284,09"/>
        <filter val="300,00"/>
        <filter val="31,25"/>
        <filter val="340,91"/>
        <filter val="350,00"/>
        <filter val="39,22"/>
        <filter val="400,00"/>
        <filter val="445,00"/>
        <filter val="45,00"/>
        <filter val="48,00"/>
        <filter val="49,04"/>
        <filter val="50,00"/>
        <filter val="500,00"/>
        <filter val="51,28"/>
        <filter val="540,00"/>
        <filter val="550,00"/>
        <filter val="700,00"/>
        <filter val="800,00"/>
        <filter val="83,33"/>
        <filter val="900,00"/>
        <filter val="98,77"/>
      </filters>
    </filterColumn>
    <filterColumn colId="29" showButton="0"/>
    <filterColumn colId="30" showButton="0"/>
  </autoFilter>
  <mergeCells count="1188">
    <mergeCell ref="Y17:Y18"/>
    <mergeCell ref="P447:T447"/>
    <mergeCell ref="P410:T410"/>
    <mergeCell ref="P385:T385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P592:V592"/>
    <mergeCell ref="P247:V247"/>
    <mergeCell ref="D298:E298"/>
    <mergeCell ref="A158:Z158"/>
    <mergeCell ref="P91:T91"/>
    <mergeCell ref="V11:W11"/>
    <mergeCell ref="P57:T57"/>
    <mergeCell ref="D165:E165"/>
    <mergeCell ref="P75:T75"/>
    <mergeCell ref="D17:E18"/>
    <mergeCell ref="D642:E642"/>
    <mergeCell ref="D542:E542"/>
    <mergeCell ref="P71:T71"/>
    <mergeCell ref="X17:X18"/>
    <mergeCell ref="D123:E123"/>
    <mergeCell ref="P307:T307"/>
    <mergeCell ref="D421:E421"/>
    <mergeCell ref="D50:E50"/>
    <mergeCell ref="P58:T58"/>
    <mergeCell ref="D286:E286"/>
    <mergeCell ref="P149:T149"/>
    <mergeCell ref="D95:E95"/>
    <mergeCell ref="U17:V17"/>
    <mergeCell ref="V12:W12"/>
    <mergeCell ref="S671:S672"/>
    <mergeCell ref="P319:T319"/>
    <mergeCell ref="A593:Z593"/>
    <mergeCell ref="A8:C8"/>
    <mergeCell ref="P372:V372"/>
    <mergeCell ref="D57:E57"/>
    <mergeCell ref="P124:T124"/>
    <mergeCell ref="D293:E293"/>
    <mergeCell ref="P608:V608"/>
    <mergeCell ref="P360:T360"/>
    <mergeCell ref="D32:E32"/>
    <mergeCell ref="A153:Z153"/>
    <mergeCell ref="A477:O478"/>
    <mergeCell ref="D268:E268"/>
    <mergeCell ref="D566:E566"/>
    <mergeCell ref="P449:T449"/>
    <mergeCell ref="A10:C10"/>
    <mergeCell ref="P126:T126"/>
    <mergeCell ref="P218:T218"/>
    <mergeCell ref="P311:V311"/>
    <mergeCell ref="A192:Z192"/>
    <mergeCell ref="P438:V438"/>
    <mergeCell ref="A21:Z21"/>
    <mergeCell ref="A415:Z415"/>
    <mergeCell ref="D42:E42"/>
    <mergeCell ref="A181:Z181"/>
    <mergeCell ref="P363:T363"/>
    <mergeCell ref="A479:Z479"/>
    <mergeCell ref="N17:N18"/>
    <mergeCell ref="D49:E49"/>
    <mergeCell ref="P82:T82"/>
    <mergeCell ref="P85:T85"/>
    <mergeCell ref="D571:E571"/>
    <mergeCell ref="P529:V529"/>
    <mergeCell ref="P421:T421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D133:E133"/>
    <mergeCell ref="P381:V381"/>
    <mergeCell ref="P272:V272"/>
    <mergeCell ref="A62:Z62"/>
    <mergeCell ref="P185:V185"/>
    <mergeCell ref="D483:E483"/>
    <mergeCell ref="P83:T83"/>
    <mergeCell ref="Q671:Q672"/>
    <mergeCell ref="D457:E457"/>
    <mergeCell ref="P603:T603"/>
    <mergeCell ref="P486:T486"/>
    <mergeCell ref="P406:V406"/>
    <mergeCell ref="Q5:R5"/>
    <mergeCell ref="P199:T199"/>
    <mergeCell ref="P370:T370"/>
    <mergeCell ref="D242:E242"/>
    <mergeCell ref="P290:V290"/>
    <mergeCell ref="P497:T497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P114:T114"/>
    <mergeCell ref="P241:T241"/>
    <mergeCell ref="D84:E84"/>
    <mergeCell ref="AA17:AA18"/>
    <mergeCell ref="P154:T154"/>
    <mergeCell ref="D75:E75"/>
    <mergeCell ref="D206:E206"/>
    <mergeCell ref="A520:O521"/>
    <mergeCell ref="P561:T561"/>
    <mergeCell ref="D504:E504"/>
    <mergeCell ref="A271:O272"/>
    <mergeCell ref="P579:T579"/>
    <mergeCell ref="D218:E218"/>
    <mergeCell ref="A258:O259"/>
    <mergeCell ref="A249:Z249"/>
    <mergeCell ref="A314:Z314"/>
    <mergeCell ref="P289:V289"/>
    <mergeCell ref="A539:Z539"/>
    <mergeCell ref="P262:T262"/>
    <mergeCell ref="P353:V353"/>
    <mergeCell ref="D170:E170"/>
    <mergeCell ref="D577:E577"/>
    <mergeCell ref="A329:O330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A657:O658"/>
    <mergeCell ref="D134:E134"/>
    <mergeCell ref="D265:E265"/>
    <mergeCell ref="D216:E216"/>
    <mergeCell ref="P536:T536"/>
    <mergeCell ref="P642:T642"/>
    <mergeCell ref="A20:Z20"/>
    <mergeCell ref="D623:E623"/>
    <mergeCell ref="D528:E528"/>
    <mergeCell ref="D310:E310"/>
    <mergeCell ref="P364:T364"/>
    <mergeCell ref="D503:E503"/>
    <mergeCell ref="A646:Z646"/>
    <mergeCell ref="P658:V658"/>
    <mergeCell ref="D639:E639"/>
    <mergeCell ref="D614:E614"/>
    <mergeCell ref="D266:E266"/>
    <mergeCell ref="P174:T174"/>
    <mergeCell ref="A655:Z655"/>
    <mergeCell ref="P253:T253"/>
    <mergeCell ref="D392:E392"/>
    <mergeCell ref="D221:E221"/>
    <mergeCell ref="D628:E628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F10:G10"/>
    <mergeCell ref="F5:G5"/>
    <mergeCell ref="P55:V55"/>
    <mergeCell ref="P365:V365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D452:E452"/>
    <mergeCell ref="A318:Z318"/>
    <mergeCell ref="D252:E252"/>
    <mergeCell ref="P650:V650"/>
    <mergeCell ref="A531:Z531"/>
    <mergeCell ref="A469:Z469"/>
    <mergeCell ref="P336:T336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663:V663"/>
    <mergeCell ref="P601:T601"/>
    <mergeCell ref="P123:T123"/>
    <mergeCell ref="A112:Z112"/>
    <mergeCell ref="A554:Z554"/>
    <mergeCell ref="P648:T648"/>
    <mergeCell ref="P573:V573"/>
    <mergeCell ref="A327:Z327"/>
    <mergeCell ref="P103:V103"/>
    <mergeCell ref="H671:H672"/>
    <mergeCell ref="J671:J672"/>
    <mergeCell ref="P671:P672"/>
    <mergeCell ref="P661:V661"/>
    <mergeCell ref="C670:H670"/>
    <mergeCell ref="D427:E427"/>
    <mergeCell ref="D198:E198"/>
    <mergeCell ref="P104:V104"/>
    <mergeCell ref="P27:T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101:T101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A103:O104"/>
    <mergeCell ref="D34:E34"/>
    <mergeCell ref="D305:E305"/>
    <mergeCell ref="G17:G18"/>
    <mergeCell ref="P399:T399"/>
    <mergeCell ref="P526:T526"/>
    <mergeCell ref="P184:V184"/>
    <mergeCell ref="D154:E15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P48:T48"/>
    <mergeCell ref="P346:T346"/>
    <mergeCell ref="D227:E227"/>
    <mergeCell ref="P582:T582"/>
    <mergeCell ref="D525:E525"/>
    <mergeCell ref="D465:E465"/>
    <mergeCell ref="D269:E269"/>
    <mergeCell ref="A505:O506"/>
    <mergeCell ref="P217:T217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532:T532"/>
    <mergeCell ref="P503:T503"/>
    <mergeCell ref="P559:T559"/>
    <mergeCell ref="P332:T332"/>
    <mergeCell ref="P630:T630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93:T93"/>
    <mergeCell ref="D481:E481"/>
    <mergeCell ref="D85:E85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P54:V54"/>
    <mergeCell ref="D194:E194"/>
    <mergeCell ref="Z17:Z18"/>
    <mergeCell ref="P620:T620"/>
    <mergeCell ref="P271:V271"/>
    <mergeCell ref="P607:T607"/>
    <mergeCell ref="A90:Z9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9:C9"/>
    <mergeCell ref="M17:M18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D562:E562"/>
    <mergeCell ref="P362:T362"/>
    <mergeCell ref="P44:V44"/>
    <mergeCell ref="A294:O295"/>
    <mergeCell ref="D256:E256"/>
    <mergeCell ref="P269:T269"/>
    <mergeCell ref="P226:T226"/>
    <mergeCell ref="P633:T633"/>
    <mergeCell ref="P462:T462"/>
    <mergeCell ref="P164:T164"/>
    <mergeCell ref="H17:H18"/>
    <mergeCell ref="V6:W9"/>
    <mergeCell ref="P256:T256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A150:O151"/>
    <mergeCell ref="D299:E299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AB17:AB18"/>
    <mergeCell ref="A41:Z41"/>
    <mergeCell ref="D446:E446"/>
    <mergeCell ref="A277:Z277"/>
    <mergeCell ref="A575:Z575"/>
    <mergeCell ref="P550:V550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P490:T490"/>
    <mergeCell ref="D594:E594"/>
    <mergeCell ref="P588:T588"/>
    <mergeCell ref="D544:E544"/>
    <mergeCell ref="D243:E243"/>
    <mergeCell ref="D270:E270"/>
    <mergeCell ref="A550:O551"/>
    <mergeCell ref="A587:Z587"/>
    <mergeCell ref="P500:T500"/>
    <mergeCell ref="P215:T215"/>
    <mergeCell ref="P366:V366"/>
    <mergeCell ref="P150:V150"/>
    <mergeCell ref="D138:E138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P51:T51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373:V373"/>
    <mergeCell ref="P202:V202"/>
    <mergeCell ref="P380:T380"/>
    <mergeCell ref="D541:E541"/>
    <mergeCell ref="D370:E370"/>
    <mergeCell ref="D222:E222"/>
    <mergeCell ref="A529:O530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420:T420"/>
    <mergeCell ref="A130:Z130"/>
    <mergeCell ref="P643:V643"/>
    <mergeCell ref="A615:O616"/>
    <mergeCell ref="A365:O366"/>
    <mergeCell ref="P235:T235"/>
    <mergeCell ref="B671:B672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A659:Z659"/>
    <mergeCell ref="P79:V79"/>
    <mergeCell ref="A548:Z548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P26:T26"/>
    <mergeCell ref="J9:M9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644:V644"/>
    <mergeCell ref="D632:E632"/>
    <mergeCell ref="P591:V591"/>
    <mergeCell ref="D635:E635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A59:O60"/>
    <mergeCell ref="D581:E581"/>
    <mergeCell ref="D652:E652"/>
    <mergeCell ref="D519:E51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D27:E27"/>
    <mergeCell ref="A338:O339"/>
    <mergeCell ref="P15:T16"/>
    <mergeCell ref="P450:T450"/>
    <mergeCell ref="A567:O568"/>
    <mergeCell ref="D116:E116"/>
    <mergeCell ref="P419:T419"/>
    <mergeCell ref="A275:O276"/>
    <mergeCell ref="A5:C5"/>
    <mergeCell ref="D337:E337"/>
    <mergeCell ref="D464:E464"/>
    <mergeCell ref="P128:V128"/>
    <mergeCell ref="A442:O443"/>
    <mergeCell ref="P195:T195"/>
    <mergeCell ref="P300:T300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D561:E561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A13:M13"/>
    <mergeCell ref="P73:V73"/>
    <mergeCell ref="A367:Z367"/>
    <mergeCell ref="P115:T115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P640:T640"/>
    <mergeCell ref="P667:V667"/>
    <mergeCell ref="P656:T656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D230:E230"/>
    <mergeCell ref="D466:E466"/>
    <mergeCell ref="P66:T66"/>
    <mergeCell ref="D9:E9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P305:T305"/>
    <mergeCell ref="P596:V596"/>
    <mergeCell ref="A304:Z304"/>
    <mergeCell ref="A540:Z540"/>
    <mergeCell ref="P515:V515"/>
    <mergeCell ref="P344:V344"/>
    <mergeCell ref="D96:E96"/>
    <mergeCell ref="A638:Z638"/>
    <mergeCell ref="A372:O373"/>
    <mergeCell ref="D232:E232"/>
    <mergeCell ref="A406:O407"/>
    <mergeCell ref="P238:V238"/>
    <mergeCell ref="P264:T264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A467:O468"/>
    <mergeCell ref="D141:E141"/>
    <mergeCell ref="P110:V110"/>
    <mergeCell ref="D220:E220"/>
    <mergeCell ref="P72:V72"/>
    <mergeCell ref="A322:Z322"/>
    <mergeCell ref="A553:Z553"/>
    <mergeCell ref="D328:E328"/>
    <mergeCell ref="P285:T285"/>
    <mergeCell ref="P146:V146"/>
    <mergeCell ref="D63:E63"/>
    <mergeCell ref="D492:E492"/>
    <mergeCell ref="A388:O389"/>
    <mergeCell ref="P389:V389"/>
    <mergeCell ref="P141:T141"/>
    <mergeCell ref="P454:V454"/>
    <mergeCell ref="D193:E193"/>
    <mergeCell ref="D127:E127"/>
    <mergeCell ref="P377:T377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A600:Z600"/>
    <mergeCell ref="P321:V321"/>
    <mergeCell ref="P32:T32"/>
    <mergeCell ref="D250:E250"/>
    <mergeCell ref="P572:T572"/>
    <mergeCell ref="P268:T268"/>
    <mergeCell ref="P230:T230"/>
    <mergeCell ref="D211:E211"/>
    <mergeCell ref="P35:V35"/>
    <mergeCell ref="D285:E285"/>
    <mergeCell ref="A596:O597"/>
    <mergeCell ref="D583:E583"/>
    <mergeCell ref="D176:E176"/>
    <mergeCell ref="D114:E114"/>
    <mergeCell ref="P482:T482"/>
    <mergeCell ref="A475:Z475"/>
    <mergeCell ref="P513:T513"/>
    <mergeCell ref="A201:O202"/>
    <mergeCell ref="D52:E52"/>
    <mergeCell ref="D31:E31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136:V136"/>
    <mergeCell ref="L671:L672"/>
    <mergeCell ref="A636:O637"/>
    <mergeCell ref="M671:M672"/>
    <mergeCell ref="O671:O672"/>
    <mergeCell ref="P501:T501"/>
    <mergeCell ref="D251:E251"/>
    <mergeCell ref="A135:O136"/>
    <mergeCell ref="P267:T267"/>
    <mergeCell ref="D419:E419"/>
    <mergeCell ref="D219:E219"/>
    <mergeCell ref="P425:T425"/>
    <mergeCell ref="Y670:AB670"/>
    <mergeCell ref="D527:E527"/>
    <mergeCell ref="D356:E356"/>
    <mergeCell ref="P542:T542"/>
    <mergeCell ref="A45:Z4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D254:E254"/>
    <mergeCell ref="P448:T448"/>
    <mergeCell ref="D347:E347"/>
    <mergeCell ref="P602:T602"/>
    <mergeCell ref="Y671:Y672"/>
    <mergeCell ref="D30:E30"/>
    <mergeCell ref="D559:E559"/>
    <mergeCell ref="A537:O538"/>
    <mergeCell ref="D524:E524"/>
    <mergeCell ref="D595:E595"/>
    <mergeCell ref="A179:O180"/>
    <mergeCell ref="D67:E67"/>
    <mergeCell ref="P242:T242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34:V434"/>
    <mergeCell ref="A188:Z188"/>
    <mergeCell ref="A433:O434"/>
    <mergeCell ref="P286:T286"/>
    <mergeCell ref="D400:E400"/>
    <mergeCell ref="P584:T584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648:E648"/>
    <mergeCell ref="P143:T143"/>
    <mergeCell ref="D64:E64"/>
    <mergeCell ref="P612:T612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240:T240"/>
    <mergeCell ref="P162:V162"/>
    <mergeCell ref="D590:E590"/>
    <mergeCell ref="P460:V460"/>
    <mergeCell ref="D8:M8"/>
    <mergeCell ref="V10:W10"/>
    <mergeCell ref="D195:E195"/>
    <mergeCell ref="P379:T379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584:E584"/>
    <mergeCell ref="A374:Z374"/>
    <mergeCell ref="D432:E432"/>
    <mergeCell ref="P31:T31"/>
    <mergeCell ref="R1:T1"/>
    <mergeCell ref="D71:E71"/>
    <mergeCell ref="P28:T28"/>
    <mergeCell ref="P221:T221"/>
    <mergeCell ref="P586:V586"/>
    <mergeCell ref="P392:T392"/>
    <mergeCell ref="A145:O146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D379:E379"/>
    <mergeCell ref="P634:T634"/>
    <mergeCell ref="D640:E640"/>
    <mergeCell ref="A645:Z645"/>
    <mergeCell ref="D376:E376"/>
    <mergeCell ref="P328:T328"/>
    <mergeCell ref="D205:E205"/>
    <mergeCell ref="D563:E563"/>
    <mergeCell ref="D363:E363"/>
    <mergeCell ref="D357:E357"/>
    <mergeCell ref="D556:E556"/>
    <mergeCell ref="P533:V533"/>
    <mergeCell ref="D494:E494"/>
    <mergeCell ref="D543:E543"/>
    <mergeCell ref="P207:V207"/>
    <mergeCell ref="P252:T252"/>
    <mergeCell ref="D124:E124"/>
    <mergeCell ref="A459:O460"/>
    <mergeCell ref="A291:Z291"/>
    <mergeCell ref="P180:V180"/>
    <mergeCell ref="D300:E300"/>
    <mergeCell ref="P472:V472"/>
    <mergeCell ref="A161:O162"/>
    <mergeCell ref="D236:E236"/>
    <mergeCell ref="P441:T441"/>
    <mergeCell ref="D362:E362"/>
    <mergeCell ref="D629:E629"/>
    <mergeCell ref="D630:E630"/>
    <mergeCell ref="D229:E229"/>
    <mergeCell ref="D565:E565"/>
    <mergeCell ref="A627:Z627"/>
    <mergeCell ref="P233:T233"/>
    <mergeCell ref="P206:T206"/>
    <mergeCell ref="P619:T619"/>
    <mergeCell ref="P504:T504"/>
    <mergeCell ref="D174:E174"/>
    <mergeCell ref="D410:E410"/>
    <mergeCell ref="P594:T594"/>
    <mergeCell ref="P516:V516"/>
    <mergeCell ref="A171:O172"/>
    <mergeCell ref="A260:Z260"/>
    <mergeCell ref="P506:V506"/>
    <mergeCell ref="P477:V477"/>
    <mergeCell ref="D263:E263"/>
    <mergeCell ref="P609:V609"/>
    <mergeCell ref="D499:E499"/>
    <mergeCell ref="D426:E426"/>
    <mergeCell ref="D486:E486"/>
    <mergeCell ref="P86:T86"/>
    <mergeCell ref="D78:E78"/>
    <mergeCell ref="A343:O344"/>
    <mergeCell ref="P384:T384"/>
    <mergeCell ref="A585:O586"/>
    <mergeCell ref="D572:E572"/>
    <mergeCell ref="D491:E491"/>
    <mergeCell ref="D267:E267"/>
    <mergeCell ref="D509:E509"/>
    <mergeCell ref="A340:Z340"/>
    <mergeCell ref="D425:E425"/>
    <mergeCell ref="D359:E359"/>
    <mergeCell ref="D601:E601"/>
    <mergeCell ref="P237:V237"/>
    <mergeCell ref="P521:V521"/>
    <mergeCell ref="A517:Z517"/>
    <mergeCell ref="A207:O208"/>
    <mergeCell ref="D489:E489"/>
    <mergeCell ref="P275:V27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220:T220"/>
    <mergeCell ref="P562:T562"/>
    <mergeCell ref="P511:V511"/>
    <mergeCell ref="P391:T391"/>
    <mergeCell ref="D139:E139"/>
    <mergeCell ref="D117:E117"/>
    <mergeCell ref="D92:E92"/>
    <mergeCell ref="A301:O302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1"/>
    </row>
    <row r="3" spans="2:8" x14ac:dyDescent="0.2">
      <c r="B3" s="46" t="s">
        <v>1066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1067</v>
      </c>
      <c r="D6" s="46" t="s">
        <v>1068</v>
      </c>
      <c r="E6" s="46"/>
    </row>
    <row r="8" spans="2:8" x14ac:dyDescent="0.2">
      <c r="B8" s="46" t="s">
        <v>19</v>
      </c>
      <c r="C8" s="46" t="s">
        <v>1067</v>
      </c>
      <c r="D8" s="46"/>
      <c r="E8" s="46"/>
    </row>
    <row r="10" spans="2:8" x14ac:dyDescent="0.2">
      <c r="B10" s="46" t="s">
        <v>1069</v>
      </c>
      <c r="C10" s="46"/>
      <c r="D10" s="46"/>
      <c r="E10" s="46"/>
    </row>
    <row r="11" spans="2:8" x14ac:dyDescent="0.2">
      <c r="B11" s="46" t="s">
        <v>1070</v>
      </c>
      <c r="C11" s="46"/>
      <c r="D11" s="46"/>
      <c r="E11" s="46"/>
    </row>
    <row r="12" spans="2:8" x14ac:dyDescent="0.2">
      <c r="B12" s="46" t="s">
        <v>1071</v>
      </c>
      <c r="C12" s="46"/>
      <c r="D12" s="46"/>
      <c r="E12" s="46"/>
    </row>
    <row r="13" spans="2:8" x14ac:dyDescent="0.2">
      <c r="B13" s="46" t="s">
        <v>1072</v>
      </c>
      <c r="C13" s="46"/>
      <c r="D13" s="46"/>
      <c r="E13" s="46"/>
    </row>
    <row r="14" spans="2:8" x14ac:dyDescent="0.2">
      <c r="B14" s="46" t="s">
        <v>1073</v>
      </c>
      <c r="C14" s="46"/>
      <c r="D14" s="46"/>
      <c r="E14" s="46"/>
    </row>
    <row r="15" spans="2:8" x14ac:dyDescent="0.2">
      <c r="B15" s="46" t="s">
        <v>1074</v>
      </c>
      <c r="C15" s="46"/>
      <c r="D15" s="46"/>
      <c r="E15" s="46"/>
    </row>
    <row r="16" spans="2:8" x14ac:dyDescent="0.2">
      <c r="B16" s="46" t="s">
        <v>1075</v>
      </c>
      <c r="C16" s="46"/>
      <c r="D16" s="46"/>
      <c r="E16" s="46"/>
    </row>
    <row r="17" spans="2:5" x14ac:dyDescent="0.2">
      <c r="B17" s="46" t="s">
        <v>1076</v>
      </c>
      <c r="C17" s="46"/>
      <c r="D17" s="46"/>
      <c r="E17" s="46"/>
    </row>
    <row r="18" spans="2:5" x14ac:dyDescent="0.2">
      <c r="B18" s="46" t="s">
        <v>1077</v>
      </c>
      <c r="C18" s="46"/>
      <c r="D18" s="46"/>
      <c r="E18" s="46"/>
    </row>
    <row r="19" spans="2:5" x14ac:dyDescent="0.2">
      <c r="B19" s="46" t="s">
        <v>1078</v>
      </c>
      <c r="C19" s="46"/>
      <c r="D19" s="46"/>
      <c r="E19" s="46"/>
    </row>
    <row r="20" spans="2:5" x14ac:dyDescent="0.2">
      <c r="B20" s="46" t="s">
        <v>1079</v>
      </c>
      <c r="C20" s="46"/>
      <c r="D20" s="46"/>
      <c r="E20" s="46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