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163F28-4557-4EDE-A1A8-CF907D4DAF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Z299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BP273" i="1" s="1"/>
  <c r="BO272" i="1"/>
  <c r="BM272" i="1"/>
  <c r="Z272" i="1"/>
  <c r="Y272" i="1"/>
  <c r="BP272" i="1" s="1"/>
  <c r="X270" i="1"/>
  <c r="X269" i="1"/>
  <c r="BO268" i="1"/>
  <c r="BM268" i="1"/>
  <c r="Z268" i="1"/>
  <c r="Y268" i="1"/>
  <c r="BO267" i="1"/>
  <c r="BM267" i="1"/>
  <c r="Z267" i="1"/>
  <c r="Z269" i="1" s="1"/>
  <c r="Y267" i="1"/>
  <c r="X265" i="1"/>
  <c r="X264" i="1"/>
  <c r="BO263" i="1"/>
  <c r="BM263" i="1"/>
  <c r="Z263" i="1"/>
  <c r="Z264" i="1" s="1"/>
  <c r="Y263" i="1"/>
  <c r="Y265" i="1" s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O223" i="1"/>
  <c r="BM223" i="1"/>
  <c r="Z223" i="1"/>
  <c r="Y223" i="1"/>
  <c r="P223" i="1"/>
  <c r="BO222" i="1"/>
  <c r="BM222" i="1"/>
  <c r="Z222" i="1"/>
  <c r="Z224" i="1" s="1"/>
  <c r="Y222" i="1"/>
  <c r="P222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BP181" i="1" s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O173" i="1"/>
  <c r="BM173" i="1"/>
  <c r="Z173" i="1"/>
  <c r="Y173" i="1"/>
  <c r="X171" i="1"/>
  <c r="X170" i="1"/>
  <c r="BO169" i="1"/>
  <c r="BM169" i="1"/>
  <c r="Z169" i="1"/>
  <c r="Y169" i="1"/>
  <c r="P169" i="1"/>
  <c r="BO168" i="1"/>
  <c r="BM168" i="1"/>
  <c r="Z168" i="1"/>
  <c r="Y168" i="1"/>
  <c r="BP168" i="1" s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O160" i="1"/>
  <c r="BM160" i="1"/>
  <c r="Z160" i="1"/>
  <c r="Y160" i="1"/>
  <c r="P160" i="1"/>
  <c r="X158" i="1"/>
  <c r="X157" i="1"/>
  <c r="BO156" i="1"/>
  <c r="BM156" i="1"/>
  <c r="Z156" i="1"/>
  <c r="Y156" i="1"/>
  <c r="BP156" i="1" s="1"/>
  <c r="P156" i="1"/>
  <c r="BO155" i="1"/>
  <c r="BM155" i="1"/>
  <c r="Z155" i="1"/>
  <c r="Y155" i="1"/>
  <c r="P155" i="1"/>
  <c r="BO154" i="1"/>
  <c r="BM154" i="1"/>
  <c r="Z154" i="1"/>
  <c r="Y154" i="1"/>
  <c r="BP154" i="1" s="1"/>
  <c r="BO153" i="1"/>
  <c r="BM153" i="1"/>
  <c r="Z153" i="1"/>
  <c r="Y153" i="1"/>
  <c r="X150" i="1"/>
  <c r="X149" i="1"/>
  <c r="BO148" i="1"/>
  <c r="BM148" i="1"/>
  <c r="Z148" i="1"/>
  <c r="Z149" i="1" s="1"/>
  <c r="Y148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Z132" i="1" s="1"/>
  <c r="Y131" i="1"/>
  <c r="Y133" i="1" s="1"/>
  <c r="X128" i="1"/>
  <c r="X127" i="1"/>
  <c r="BO126" i="1"/>
  <c r="BM126" i="1"/>
  <c r="Z126" i="1"/>
  <c r="Z127" i="1" s="1"/>
  <c r="Y126" i="1"/>
  <c r="Y127" i="1" s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X301" i="1"/>
  <c r="Y32" i="1"/>
  <c r="Y39" i="1"/>
  <c r="BN37" i="1"/>
  <c r="Y76" i="1"/>
  <c r="Z86" i="1"/>
  <c r="BN81" i="1"/>
  <c r="BN84" i="1"/>
  <c r="Y104" i="1"/>
  <c r="BN98" i="1"/>
  <c r="BN100" i="1"/>
  <c r="BN102" i="1"/>
  <c r="Y116" i="1"/>
  <c r="Z116" i="1"/>
  <c r="BN114" i="1"/>
  <c r="Z122" i="1"/>
  <c r="BN263" i="1"/>
  <c r="BP263" i="1"/>
  <c r="Y264" i="1"/>
  <c r="X302" i="1"/>
  <c r="Y59" i="1"/>
  <c r="Y66" i="1"/>
  <c r="BN64" i="1"/>
  <c r="BN131" i="1"/>
  <c r="BP131" i="1"/>
  <c r="Y132" i="1"/>
  <c r="Z138" i="1"/>
  <c r="BN136" i="1"/>
  <c r="BN156" i="1"/>
  <c r="Z162" i="1"/>
  <c r="Z170" i="1"/>
  <c r="BN168" i="1"/>
  <c r="Z175" i="1"/>
  <c r="Z183" i="1"/>
  <c r="BN181" i="1"/>
  <c r="Z190" i="1"/>
  <c r="BN195" i="1"/>
  <c r="BN197" i="1"/>
  <c r="BN199" i="1"/>
  <c r="Z275" i="1"/>
  <c r="BN272" i="1"/>
  <c r="BN273" i="1"/>
  <c r="X303" i="1"/>
  <c r="Y150" i="1"/>
  <c r="Y149" i="1"/>
  <c r="BP148" i="1"/>
  <c r="BN148" i="1"/>
  <c r="Y253" i="1"/>
  <c r="Y252" i="1"/>
  <c r="BP251" i="1"/>
  <c r="BN251" i="1"/>
  <c r="Y300" i="1"/>
  <c r="Y299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N22" i="1"/>
  <c r="BP22" i="1"/>
  <c r="Y23" i="1"/>
  <c r="Z32" i="1"/>
  <c r="BN28" i="1"/>
  <c r="BP28" i="1"/>
  <c r="BN30" i="1"/>
  <c r="X305" i="1"/>
  <c r="Z38" i="1"/>
  <c r="BN42" i="1"/>
  <c r="BP42" i="1"/>
  <c r="Y43" i="1"/>
  <c r="Z59" i="1"/>
  <c r="BN47" i="1"/>
  <c r="BP47" i="1"/>
  <c r="BN49" i="1"/>
  <c r="BN51" i="1"/>
  <c r="BN53" i="1"/>
  <c r="BN55" i="1"/>
  <c r="BN57" i="1"/>
  <c r="Z65" i="1"/>
  <c r="BN69" i="1"/>
  <c r="BP69" i="1"/>
  <c r="Y70" i="1"/>
  <c r="Z76" i="1"/>
  <c r="BN74" i="1"/>
  <c r="BP74" i="1"/>
  <c r="Y93" i="1"/>
  <c r="Z93" i="1"/>
  <c r="BN91" i="1"/>
  <c r="Y109" i="1"/>
  <c r="BP107" i="1"/>
  <c r="BN107" i="1"/>
  <c r="BP121" i="1"/>
  <c r="BN121" i="1"/>
  <c r="Y162" i="1"/>
  <c r="BP160" i="1"/>
  <c r="BN160" i="1"/>
  <c r="Y163" i="1"/>
  <c r="Y175" i="1"/>
  <c r="BP173" i="1"/>
  <c r="BN173" i="1"/>
  <c r="Y176" i="1"/>
  <c r="BP188" i="1"/>
  <c r="BN188" i="1"/>
  <c r="Y191" i="1"/>
  <c r="BP204" i="1"/>
  <c r="BN204" i="1"/>
  <c r="BP206" i="1"/>
  <c r="BN206" i="1"/>
  <c r="BP223" i="1"/>
  <c r="BN223" i="1"/>
  <c r="Y249" i="1"/>
  <c r="Y248" i="1"/>
  <c r="BP247" i="1"/>
  <c r="BN247" i="1"/>
  <c r="Z103" i="1"/>
  <c r="Z109" i="1"/>
  <c r="Y123" i="1"/>
  <c r="Y138" i="1"/>
  <c r="Y158" i="1"/>
  <c r="Z208" i="1"/>
  <c r="Y237" i="1"/>
  <c r="Y238" i="1"/>
  <c r="Y275" i="1"/>
  <c r="Y276" i="1"/>
  <c r="Y86" i="1"/>
  <c r="BN82" i="1"/>
  <c r="Y33" i="1"/>
  <c r="Y38" i="1"/>
  <c r="Y60" i="1"/>
  <c r="Y65" i="1"/>
  <c r="Y77" i="1"/>
  <c r="Y87" i="1"/>
  <c r="Y94" i="1"/>
  <c r="Y103" i="1"/>
  <c r="Y110" i="1"/>
  <c r="Y117" i="1"/>
  <c r="Y122" i="1"/>
  <c r="Y128" i="1"/>
  <c r="Y139" i="1"/>
  <c r="Y144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9" i="1"/>
  <c r="BP267" i="1"/>
  <c r="BN267" i="1"/>
  <c r="BP268" i="1"/>
  <c r="BN268" i="1"/>
  <c r="H9" i="1"/>
  <c r="BN29" i="1"/>
  <c r="BN31" i="1"/>
  <c r="BN36" i="1"/>
  <c r="BP36" i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26" i="1"/>
  <c r="BP126" i="1"/>
  <c r="BN137" i="1"/>
  <c r="BN142" i="1"/>
  <c r="BP142" i="1"/>
  <c r="Z157" i="1"/>
  <c r="BN153" i="1"/>
  <c r="BP153" i="1"/>
  <c r="BN154" i="1"/>
  <c r="BP155" i="1"/>
  <c r="BN155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60" i="1"/>
  <c r="BP257" i="1"/>
  <c r="BN257" i="1"/>
  <c r="BP258" i="1"/>
  <c r="BN258" i="1"/>
  <c r="BP259" i="1"/>
  <c r="BN259" i="1"/>
  <c r="Y270" i="1"/>
  <c r="BP274" i="1"/>
  <c r="BN274" i="1"/>
  <c r="X304" i="1" l="1"/>
  <c r="Y302" i="1"/>
  <c r="Y301" i="1"/>
  <c r="Z306" i="1"/>
  <c r="Y303" i="1"/>
  <c r="Y305" i="1"/>
  <c r="Y304" i="1" l="1"/>
  <c r="C314" i="1" l="1"/>
  <c r="A314" i="1"/>
  <c r="B314" i="1"/>
</calcChain>
</file>

<file path=xl/sharedStrings.xml><?xml version="1.0" encoding="utf-8"?>
<sst xmlns="http://schemas.openxmlformats.org/spreadsheetml/2006/main" count="1504" uniqueCount="503">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</sst>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4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0" t="s">
        <v>0</v>
      </c>
      <c r="E1" s="340"/>
      <c r="F1" s="340"/>
      <c r="G1" s="12" t="s">
        <v>1</v>
      </c>
      <c r="H1" s="370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25" t="s">
        <v>8</v>
      </c>
      <c r="B5" s="364"/>
      <c r="C5" s="365"/>
      <c r="D5" s="372"/>
      <c r="E5" s="373"/>
      <c r="F5" s="514" t="s">
        <v>9</v>
      </c>
      <c r="G5" s="365"/>
      <c r="H5" s="372" t="s">
        <v>502</v>
      </c>
      <c r="I5" s="483"/>
      <c r="J5" s="483"/>
      <c r="K5" s="483"/>
      <c r="L5" s="483"/>
      <c r="M5" s="373"/>
      <c r="N5" s="61"/>
      <c r="P5" s="24" t="s">
        <v>10</v>
      </c>
      <c r="Q5" s="517">
        <v>45642</v>
      </c>
      <c r="R5" s="350"/>
      <c r="T5" s="441" t="s">
        <v>11</v>
      </c>
      <c r="U5" s="442"/>
      <c r="V5" s="443" t="s">
        <v>12</v>
      </c>
      <c r="W5" s="350"/>
      <c r="AB5" s="51"/>
      <c r="AC5" s="51"/>
      <c r="AD5" s="51"/>
      <c r="AE5" s="51"/>
    </row>
    <row r="6" spans="1:32" s="314" customFormat="1" ht="24" customHeight="1" x14ac:dyDescent="0.2">
      <c r="A6" s="425" t="s">
        <v>13</v>
      </c>
      <c r="B6" s="364"/>
      <c r="C6" s="365"/>
      <c r="D6" s="485" t="s">
        <v>14</v>
      </c>
      <c r="E6" s="486"/>
      <c r="F6" s="486"/>
      <c r="G6" s="486"/>
      <c r="H6" s="486"/>
      <c r="I6" s="486"/>
      <c r="J6" s="486"/>
      <c r="K6" s="486"/>
      <c r="L6" s="486"/>
      <c r="M6" s="350"/>
      <c r="N6" s="62"/>
      <c r="P6" s="24" t="s">
        <v>15</v>
      </c>
      <c r="Q6" s="518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46" t="s">
        <v>16</v>
      </c>
      <c r="U6" s="442"/>
      <c r="V6" s="470" t="s">
        <v>17</v>
      </c>
      <c r="W6" s="354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63"/>
      <c r="P7" s="24"/>
      <c r="Q7" s="42"/>
      <c r="R7" s="42"/>
      <c r="T7" s="329"/>
      <c r="U7" s="442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4"/>
      <c r="C8" s="335"/>
      <c r="D8" s="360" t="s">
        <v>19</v>
      </c>
      <c r="E8" s="361"/>
      <c r="F8" s="361"/>
      <c r="G8" s="361"/>
      <c r="H8" s="361"/>
      <c r="I8" s="361"/>
      <c r="J8" s="361"/>
      <c r="K8" s="361"/>
      <c r="L8" s="361"/>
      <c r="M8" s="362"/>
      <c r="N8" s="64"/>
      <c r="P8" s="24" t="s">
        <v>20</v>
      </c>
      <c r="Q8" s="430">
        <v>0.375</v>
      </c>
      <c r="R8" s="377"/>
      <c r="T8" s="329"/>
      <c r="U8" s="442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39"/>
      <c r="E9" s="344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312"/>
      <c r="P9" s="26" t="s">
        <v>21</v>
      </c>
      <c r="Q9" s="347"/>
      <c r="R9" s="348"/>
      <c r="T9" s="329"/>
      <c r="U9" s="442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39"/>
      <c r="E10" s="344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3" t="str">
        <f>IFERROR(VLOOKUP($D$10,Proxy,2,FALSE),"")</f>
        <v/>
      </c>
      <c r="I10" s="329"/>
      <c r="J10" s="329"/>
      <c r="K10" s="329"/>
      <c r="L10" s="329"/>
      <c r="M10" s="329"/>
      <c r="N10" s="313"/>
      <c r="P10" s="26" t="s">
        <v>22</v>
      </c>
      <c r="Q10" s="447"/>
      <c r="R10" s="448"/>
      <c r="U10" s="24" t="s">
        <v>23</v>
      </c>
      <c r="V10" s="353" t="s">
        <v>24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67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63" t="s">
        <v>29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5"/>
      <c r="N12" s="65"/>
      <c r="P12" s="24" t="s">
        <v>30</v>
      </c>
      <c r="Q12" s="430"/>
      <c r="R12" s="377"/>
      <c r="S12" s="23"/>
      <c r="U12" s="24"/>
      <c r="V12" s="340"/>
      <c r="W12" s="329"/>
      <c r="AB12" s="51"/>
      <c r="AC12" s="51"/>
      <c r="AD12" s="51"/>
      <c r="AE12" s="51"/>
    </row>
    <row r="13" spans="1:32" s="314" customFormat="1" ht="23.25" customHeight="1" x14ac:dyDescent="0.2">
      <c r="A13" s="363" t="s">
        <v>31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5"/>
      <c r="N13" s="65"/>
      <c r="O13" s="26"/>
      <c r="P13" s="26" t="s">
        <v>32</v>
      </c>
      <c r="Q13" s="467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63" t="s">
        <v>33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9" t="s">
        <v>34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5"/>
      <c r="N15" s="66"/>
      <c r="P15" s="432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1" t="s">
        <v>36</v>
      </c>
      <c r="B17" s="341" t="s">
        <v>37</v>
      </c>
      <c r="C17" s="436" t="s">
        <v>38</v>
      </c>
      <c r="D17" s="341" t="s">
        <v>39</v>
      </c>
      <c r="E17" s="407"/>
      <c r="F17" s="341" t="s">
        <v>40</v>
      </c>
      <c r="G17" s="341" t="s">
        <v>41</v>
      </c>
      <c r="H17" s="341" t="s">
        <v>42</v>
      </c>
      <c r="I17" s="341" t="s">
        <v>43</v>
      </c>
      <c r="J17" s="341" t="s">
        <v>44</v>
      </c>
      <c r="K17" s="341" t="s">
        <v>45</v>
      </c>
      <c r="L17" s="341" t="s">
        <v>46</v>
      </c>
      <c r="M17" s="341" t="s">
        <v>47</v>
      </c>
      <c r="N17" s="341" t="s">
        <v>48</v>
      </c>
      <c r="O17" s="341" t="s">
        <v>49</v>
      </c>
      <c r="P17" s="341" t="s">
        <v>50</v>
      </c>
      <c r="Q17" s="406"/>
      <c r="R17" s="406"/>
      <c r="S17" s="406"/>
      <c r="T17" s="407"/>
      <c r="U17" s="519" t="s">
        <v>51</v>
      </c>
      <c r="V17" s="365"/>
      <c r="W17" s="341" t="s">
        <v>52</v>
      </c>
      <c r="X17" s="341" t="s">
        <v>53</v>
      </c>
      <c r="Y17" s="520" t="s">
        <v>54</v>
      </c>
      <c r="Z17" s="481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2"/>
      <c r="B18" s="342"/>
      <c r="C18" s="342"/>
      <c r="D18" s="408"/>
      <c r="E18" s="410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42"/>
      <c r="X18" s="342"/>
      <c r="Y18" s="521"/>
      <c r="Z18" s="482"/>
      <c r="AA18" s="462"/>
      <c r="AB18" s="462"/>
      <c r="AC18" s="462"/>
      <c r="AD18" s="503"/>
      <c r="AE18" s="504"/>
      <c r="AF18" s="505"/>
      <c r="AG18" s="69"/>
      <c r="BD18" s="68"/>
    </row>
    <row r="19" spans="1:68" ht="27.75" hidden="1" customHeight="1" x14ac:dyDescent="0.2">
      <c r="A19" s="366" t="s">
        <v>63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48"/>
      <c r="AB19" s="48"/>
      <c r="AC19" s="48"/>
    </row>
    <row r="20" spans="1:68" ht="16.5" hidden="1" customHeight="1" x14ac:dyDescent="0.25">
      <c r="A20" s="338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hidden="1" customHeight="1" x14ac:dyDescent="0.25">
      <c r="A21" s="336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30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6" t="s">
        <v>75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48"/>
      <c r="AB25" s="48"/>
      <c r="AC25" s="48"/>
    </row>
    <row r="26" spans="1:68" ht="16.5" hidden="1" customHeight="1" x14ac:dyDescent="0.25">
      <c r="A26" s="338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hidden="1" customHeight="1" x14ac:dyDescent="0.25">
      <c r="A27" s="336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6"/>
      <c r="AB27" s="316"/>
      <c r="AC27" s="316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6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8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5"/>
      <c r="R29" s="325"/>
      <c r="S29" s="325"/>
      <c r="T29" s="326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6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5"/>
      <c r="R30" s="325"/>
      <c r="S30" s="325"/>
      <c r="T30" s="326"/>
      <c r="U30" s="34"/>
      <c r="V30" s="34"/>
      <c r="W30" s="35" t="s">
        <v>70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9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0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hidden="1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30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hidden="1" customHeight="1" x14ac:dyDescent="0.25">
      <c r="A34" s="338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hidden="1" customHeight="1" x14ac:dyDescent="0.25">
      <c r="A35" s="336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70</v>
      </c>
      <c r="X36" s="320">
        <v>12</v>
      </c>
      <c r="Y36" s="32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5"/>
      <c r="R37" s="325"/>
      <c r="S37" s="325"/>
      <c r="T37" s="326"/>
      <c r="U37" s="34"/>
      <c r="V37" s="34"/>
      <c r="W37" s="35" t="s">
        <v>70</v>
      </c>
      <c r="X37" s="320">
        <v>24</v>
      </c>
      <c r="Y37" s="32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28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30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2">
        <f>IFERROR(SUM(X36:X37),"0")</f>
        <v>36</v>
      </c>
      <c r="Y38" s="322">
        <f>IFERROR(SUM(Y36:Y37),"0")</f>
        <v>36</v>
      </c>
      <c r="Z38" s="322">
        <f>IFERROR(IF(Z36="",0,Z36),"0")+IFERROR(IF(Z37="",0,Z37),"0")</f>
        <v>0.55800000000000005</v>
      </c>
      <c r="AA38" s="323"/>
      <c r="AB38" s="323"/>
      <c r="AC38" s="323"/>
    </row>
    <row r="39" spans="1:68" x14ac:dyDescent="0.2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30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2">
        <f>IFERROR(SUMPRODUCT(X36:X37*H36:H37),"0")</f>
        <v>216</v>
      </c>
      <c r="Y39" s="322">
        <f>IFERROR(SUMPRODUCT(Y36:Y37*H36:H37),"0")</f>
        <v>216</v>
      </c>
      <c r="Z39" s="37"/>
      <c r="AA39" s="323"/>
      <c r="AB39" s="323"/>
      <c r="AC39" s="323"/>
    </row>
    <row r="40" spans="1:68" ht="16.5" hidden="1" customHeight="1" x14ac:dyDescent="0.25">
      <c r="A40" s="338" t="s">
        <v>100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5"/>
      <c r="AB40" s="315"/>
      <c r="AC40" s="315"/>
    </row>
    <row r="41" spans="1:68" ht="14.25" hidden="1" customHeight="1" x14ac:dyDescent="0.25">
      <c r="A41" s="336" t="s">
        <v>101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16"/>
      <c r="AB41" s="316"/>
      <c r="AC41" s="316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5"/>
      <c r="R42" s="325"/>
      <c r="S42" s="325"/>
      <c r="T42" s="326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28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30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30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38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5"/>
      <c r="AB45" s="315"/>
      <c r="AC45" s="315"/>
    </row>
    <row r="46" spans="1:68" ht="14.25" hidden="1" customHeight="1" x14ac:dyDescent="0.25">
      <c r="A46" s="336" t="s">
        <v>64</v>
      </c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16"/>
      <c r="AB46" s="316"/>
      <c r="AC46" s="316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1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5"/>
      <c r="R54" s="325"/>
      <c r="S54" s="325"/>
      <c r="T54" s="326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5"/>
      <c r="R55" s="325"/>
      <c r="S55" s="325"/>
      <c r="T55" s="326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5"/>
      <c r="R56" s="325"/>
      <c r="S56" s="325"/>
      <c r="T56" s="326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5"/>
      <c r="R57" s="325"/>
      <c r="S57" s="325"/>
      <c r="T57" s="326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5"/>
      <c r="R58" s="325"/>
      <c r="S58" s="325"/>
      <c r="T58" s="326"/>
      <c r="U58" s="34"/>
      <c r="V58" s="34"/>
      <c r="W58" s="35" t="s">
        <v>70</v>
      </c>
      <c r="X58" s="320">
        <v>24</v>
      </c>
      <c r="Y58" s="321">
        <f t="shared" si="0"/>
        <v>24</v>
      </c>
      <c r="Z58" s="36">
        <f t="shared" si="1"/>
        <v>0.372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175.2</v>
      </c>
      <c r="BN58" s="67">
        <f t="shared" si="3"/>
        <v>175.2</v>
      </c>
      <c r="BO58" s="67">
        <f t="shared" si="4"/>
        <v>0.2857142857142857</v>
      </c>
      <c r="BP58" s="67">
        <f t="shared" si="5"/>
        <v>0.2857142857142857</v>
      </c>
    </row>
    <row r="59" spans="1:68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30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2">
        <f>IFERROR(SUMPRODUCT(X47:X58*H47:H58),"0")</f>
        <v>168</v>
      </c>
      <c r="Y60" s="322">
        <f>IFERROR(SUMPRODUCT(Y47:Y58*H47:H58),"0")</f>
        <v>168</v>
      </c>
      <c r="Z60" s="37"/>
      <c r="AA60" s="323"/>
      <c r="AB60" s="323"/>
      <c r="AC60" s="323"/>
    </row>
    <row r="61" spans="1:68" ht="16.5" hidden="1" customHeight="1" x14ac:dyDescent="0.25">
      <c r="A61" s="338" t="s">
        <v>133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5"/>
      <c r="AB61" s="315"/>
      <c r="AC61" s="315"/>
    </row>
    <row r="62" spans="1:68" ht="14.25" hidden="1" customHeight="1" x14ac:dyDescent="0.25">
      <c r="A62" s="336" t="s">
        <v>64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16"/>
      <c r="AB62" s="316"/>
      <c r="AC62" s="31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4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5"/>
      <c r="R63" s="325"/>
      <c r="S63" s="325"/>
      <c r="T63" s="326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5"/>
      <c r="R64" s="325"/>
      <c r="S64" s="325"/>
      <c r="T64" s="326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28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30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hidden="1" x14ac:dyDescent="0.2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30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6.5" hidden="1" customHeight="1" x14ac:dyDescent="0.25">
      <c r="A67" s="338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5"/>
      <c r="AB67" s="315"/>
      <c r="AC67" s="315"/>
    </row>
    <row r="68" spans="1:68" ht="14.25" hidden="1" customHeight="1" x14ac:dyDescent="0.25">
      <c r="A68" s="336" t="s">
        <v>141</v>
      </c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16"/>
      <c r="AB68" s="316"/>
      <c r="AC68" s="316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5"/>
      <c r="R69" s="325"/>
      <c r="S69" s="325"/>
      <c r="T69" s="326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28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30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30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38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5"/>
      <c r="AB72" s="315"/>
      <c r="AC72" s="315"/>
    </row>
    <row r="73" spans="1:68" ht="14.25" hidden="1" customHeight="1" x14ac:dyDescent="0.25">
      <c r="A73" s="336" t="s">
        <v>146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16"/>
      <c r="AB73" s="316"/>
      <c r="AC73" s="316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70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5"/>
      <c r="R75" s="325"/>
      <c r="S75" s="325"/>
      <c r="T75" s="326"/>
      <c r="U75" s="34"/>
      <c r="V75" s="34"/>
      <c r="W75" s="35" t="s">
        <v>70</v>
      </c>
      <c r="X75" s="320">
        <v>70</v>
      </c>
      <c r="Y75" s="32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28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30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2">
        <f>IFERROR(SUM(X74:X75),"0")</f>
        <v>70</v>
      </c>
      <c r="Y76" s="322">
        <f>IFERROR(SUM(Y74:Y75),"0")</f>
        <v>70</v>
      </c>
      <c r="Z76" s="322">
        <f>IFERROR(IF(Z74="",0,Z74),"0")+IFERROR(IF(Z75="",0,Z75),"0")</f>
        <v>1.2516</v>
      </c>
      <c r="AA76" s="323"/>
      <c r="AB76" s="323"/>
      <c r="AC76" s="323"/>
    </row>
    <row r="77" spans="1:68" x14ac:dyDescent="0.2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30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2">
        <f>IFERROR(SUMPRODUCT(X74:X75*H74:H75),"0")</f>
        <v>252</v>
      </c>
      <c r="Y77" s="322">
        <f>IFERROR(SUMPRODUCT(Y74:Y75*H74:H75),"0")</f>
        <v>252</v>
      </c>
      <c r="Z77" s="37"/>
      <c r="AA77" s="323"/>
      <c r="AB77" s="323"/>
      <c r="AC77" s="323"/>
    </row>
    <row r="78" spans="1:68" ht="16.5" hidden="1" customHeight="1" x14ac:dyDescent="0.25">
      <c r="A78" s="338" t="s">
        <v>153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5"/>
      <c r="AB78" s="315"/>
      <c r="AC78" s="315"/>
    </row>
    <row r="79" spans="1:68" ht="14.25" hidden="1" customHeight="1" x14ac:dyDescent="0.25">
      <c r="A79" s="336" t="s">
        <v>141</v>
      </c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16"/>
      <c r="AB79" s="316"/>
      <c r="AC79" s="316"/>
    </row>
    <row r="80" spans="1:68" ht="27" hidden="1" customHeight="1" x14ac:dyDescent="0.25">
      <c r="A80" s="54" t="s">
        <v>154</v>
      </c>
      <c r="B80" s="54" t="s">
        <v>155</v>
      </c>
      <c r="C80" s="31">
        <v>4301135295</v>
      </c>
      <c r="D80" s="331">
        <v>4607111035141</v>
      </c>
      <c r="E80" s="332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4301135285</v>
      </c>
      <c r="D81" s="331">
        <v>4607111036407</v>
      </c>
      <c r="E81" s="332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5"/>
      <c r="R81" s="325"/>
      <c r="S81" s="325"/>
      <c r="T81" s="326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31">
        <v>4607111033628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5" t="s">
        <v>162</v>
      </c>
      <c r="Q82" s="325"/>
      <c r="R82" s="325"/>
      <c r="S82" s="325"/>
      <c r="T82" s="326"/>
      <c r="U82" s="34"/>
      <c r="V82" s="34"/>
      <c r="W82" s="35" t="s">
        <v>70</v>
      </c>
      <c r="X82" s="320">
        <v>70</v>
      </c>
      <c r="Y82" s="321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1">
        <v>4607111033451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9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70</v>
      </c>
      <c r="X83" s="320">
        <v>70</v>
      </c>
      <c r="Y83" s="321">
        <f t="shared" si="6"/>
        <v>70</v>
      </c>
      <c r="Z83" s="36">
        <f t="shared" si="7"/>
        <v>1.2516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5"/>
      <c r="R84" s="325"/>
      <c r="S84" s="325"/>
      <c r="T84" s="326"/>
      <c r="U84" s="34"/>
      <c r="V84" s="34"/>
      <c r="W84" s="35" t="s">
        <v>70</v>
      </c>
      <c r="X84" s="320">
        <v>140</v>
      </c>
      <c r="Y84" s="321">
        <f t="shared" si="6"/>
        <v>140</v>
      </c>
      <c r="Z84" s="36">
        <f t="shared" si="7"/>
        <v>2.5032000000000001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602.50400000000002</v>
      </c>
      <c r="BN84" s="67">
        <f t="shared" si="9"/>
        <v>602.50400000000002</v>
      </c>
      <c r="BO84" s="67">
        <f t="shared" si="10"/>
        <v>2</v>
      </c>
      <c r="BP84" s="67">
        <f t="shared" si="11"/>
        <v>2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5"/>
      <c r="R85" s="325"/>
      <c r="S85" s="325"/>
      <c r="T85" s="326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8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30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2">
        <f>IFERROR(SUM(X80:X85),"0")</f>
        <v>280</v>
      </c>
      <c r="Y86" s="322">
        <f>IFERROR(SUM(Y80:Y85),"0")</f>
        <v>280</v>
      </c>
      <c r="Z86" s="322">
        <f>IFERROR(IF(Z80="",0,Z80),"0")+IFERROR(IF(Z81="",0,Z81),"0")+IFERROR(IF(Z82="",0,Z82),"0")+IFERROR(IF(Z83="",0,Z83),"0")+IFERROR(IF(Z84="",0,Z84),"0")+IFERROR(IF(Z85="",0,Z85),"0")</f>
        <v>5.0064000000000002</v>
      </c>
      <c r="AA86" s="323"/>
      <c r="AB86" s="323"/>
      <c r="AC86" s="323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30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2">
        <f>IFERROR(SUMPRODUCT(X80:X85*H80:H85),"0")</f>
        <v>1008</v>
      </c>
      <c r="Y87" s="322">
        <f>IFERROR(SUMPRODUCT(Y80:Y85*H80:H85),"0")</f>
        <v>1008</v>
      </c>
      <c r="Z87" s="37"/>
      <c r="AA87" s="323"/>
      <c r="AB87" s="323"/>
      <c r="AC87" s="323"/>
    </row>
    <row r="88" spans="1:68" ht="16.5" hidden="1" customHeight="1" x14ac:dyDescent="0.25">
      <c r="A88" s="338" t="s">
        <v>170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5"/>
      <c r="AB88" s="315"/>
      <c r="AC88" s="315"/>
    </row>
    <row r="89" spans="1:68" ht="14.25" hidden="1" customHeight="1" x14ac:dyDescent="0.25">
      <c r="A89" s="336" t="s">
        <v>171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6"/>
      <c r="AB89" s="316"/>
      <c r="AC89" s="316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5"/>
      <c r="R90" s="325"/>
      <c r="S90" s="325"/>
      <c r="T90" s="326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0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5"/>
      <c r="R91" s="325"/>
      <c r="S91" s="325"/>
      <c r="T91" s="326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178</v>
      </c>
      <c r="B92" s="54" t="s">
        <v>179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7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5"/>
      <c r="R92" s="325"/>
      <c r="S92" s="325"/>
      <c r="T92" s="326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28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30"/>
      <c r="P93" s="333" t="s">
        <v>73</v>
      </c>
      <c r="Q93" s="334"/>
      <c r="R93" s="334"/>
      <c r="S93" s="334"/>
      <c r="T93" s="334"/>
      <c r="U93" s="334"/>
      <c r="V93" s="335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30"/>
      <c r="P94" s="333" t="s">
        <v>73</v>
      </c>
      <c r="Q94" s="334"/>
      <c r="R94" s="334"/>
      <c r="S94" s="334"/>
      <c r="T94" s="334"/>
      <c r="U94" s="334"/>
      <c r="V94" s="335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38" t="s">
        <v>181</v>
      </c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15"/>
      <c r="AB95" s="315"/>
      <c r="AC95" s="315"/>
    </row>
    <row r="96" spans="1:68" ht="14.25" hidden="1" customHeight="1" x14ac:dyDescent="0.25">
      <c r="A96" s="336" t="s">
        <v>64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  <c r="AA96" s="316"/>
      <c r="AB96" s="316"/>
      <c r="AC96" s="316"/>
    </row>
    <row r="97" spans="1:68" ht="27" hidden="1" customHeight="1" x14ac:dyDescent="0.25">
      <c r="A97" s="54" t="s">
        <v>182</v>
      </c>
      <c r="B97" s="54" t="s">
        <v>183</v>
      </c>
      <c r="C97" s="31">
        <v>4301071051</v>
      </c>
      <c r="D97" s="331">
        <v>4607111039262</v>
      </c>
      <c r="E97" s="332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5"/>
      <c r="R97" s="325"/>
      <c r="S97" s="325"/>
      <c r="T97" s="326"/>
      <c r="U97" s="34"/>
      <c r="V97" s="34"/>
      <c r="W97" s="35" t="s">
        <v>70</v>
      </c>
      <c r="X97" s="320">
        <v>0</v>
      </c>
      <c r="Y97" s="321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1">
        <v>4607111034144</v>
      </c>
      <c r="E98" s="332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5"/>
      <c r="R98" s="325"/>
      <c r="S98" s="325"/>
      <c r="T98" s="326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4301071038</v>
      </c>
      <c r="D99" s="331">
        <v>4607111039248</v>
      </c>
      <c r="E99" s="332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5"/>
      <c r="R99" s="325"/>
      <c r="S99" s="325"/>
      <c r="T99" s="326"/>
      <c r="U99" s="34"/>
      <c r="V99" s="34"/>
      <c r="W99" s="35" t="s">
        <v>70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1">
        <v>4607111033987</v>
      </c>
      <c r="E100" s="332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8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25"/>
      <c r="R100" s="325"/>
      <c r="S100" s="325"/>
      <c r="T100" s="326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4301071049</v>
      </c>
      <c r="D101" s="331">
        <v>4607111039293</v>
      </c>
      <c r="E101" s="332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31">
        <v>4607111039279</v>
      </c>
      <c r="E102" s="332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84</v>
      </c>
      <c r="Y102" s="321">
        <f t="shared" si="12"/>
        <v>84</v>
      </c>
      <c r="Z102" s="36">
        <f t="shared" si="13"/>
        <v>1.302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613.19999999999993</v>
      </c>
      <c r="BN102" s="67">
        <f t="shared" si="15"/>
        <v>613.19999999999993</v>
      </c>
      <c r="BO102" s="67">
        <f t="shared" si="16"/>
        <v>1</v>
      </c>
      <c r="BP102" s="67">
        <f t="shared" si="17"/>
        <v>1</v>
      </c>
    </row>
    <row r="103" spans="1:68" x14ac:dyDescent="0.2">
      <c r="A103" s="328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30"/>
      <c r="P103" s="333" t="s">
        <v>73</v>
      </c>
      <c r="Q103" s="334"/>
      <c r="R103" s="334"/>
      <c r="S103" s="334"/>
      <c r="T103" s="334"/>
      <c r="U103" s="334"/>
      <c r="V103" s="335"/>
      <c r="W103" s="37" t="s">
        <v>70</v>
      </c>
      <c r="X103" s="322">
        <f>IFERROR(SUM(X97:X102),"0")</f>
        <v>84</v>
      </c>
      <c r="Y103" s="322">
        <f>IFERROR(SUM(Y97:Y102),"0")</f>
        <v>84</v>
      </c>
      <c r="Z103" s="322">
        <f>IFERROR(IF(Z97="",0,Z97),"0")+IFERROR(IF(Z98="",0,Z98),"0")+IFERROR(IF(Z99="",0,Z99),"0")+IFERROR(IF(Z100="",0,Z100),"0")+IFERROR(IF(Z101="",0,Z101),"0")+IFERROR(IF(Z102="",0,Z102),"0")</f>
        <v>1.302</v>
      </c>
      <c r="AA103" s="323"/>
      <c r="AB103" s="323"/>
      <c r="AC103" s="323"/>
    </row>
    <row r="104" spans="1:68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30"/>
      <c r="P104" s="333" t="s">
        <v>73</v>
      </c>
      <c r="Q104" s="334"/>
      <c r="R104" s="334"/>
      <c r="S104" s="334"/>
      <c r="T104" s="334"/>
      <c r="U104" s="334"/>
      <c r="V104" s="335"/>
      <c r="W104" s="37" t="s">
        <v>74</v>
      </c>
      <c r="X104" s="322">
        <f>IFERROR(SUMPRODUCT(X97:X102*H97:H102),"0")</f>
        <v>588</v>
      </c>
      <c r="Y104" s="322">
        <f>IFERROR(SUMPRODUCT(Y97:Y102*H97:H102),"0")</f>
        <v>588</v>
      </c>
      <c r="Z104" s="37"/>
      <c r="AA104" s="323"/>
      <c r="AB104" s="323"/>
      <c r="AC104" s="323"/>
    </row>
    <row r="105" spans="1:68" ht="16.5" hidden="1" customHeight="1" x14ac:dyDescent="0.25">
      <c r="A105" s="338" t="s">
        <v>195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15"/>
      <c r="AB105" s="315"/>
      <c r="AC105" s="315"/>
    </row>
    <row r="106" spans="1:68" ht="14.25" hidden="1" customHeight="1" x14ac:dyDescent="0.25">
      <c r="A106" s="336" t="s">
        <v>141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31">
        <v>4607111034014</v>
      </c>
      <c r="E107" s="332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25"/>
      <c r="R107" s="325"/>
      <c r="S107" s="325"/>
      <c r="T107" s="326"/>
      <c r="U107" s="34"/>
      <c r="V107" s="34"/>
      <c r="W107" s="35" t="s">
        <v>70</v>
      </c>
      <c r="X107" s="320">
        <v>140</v>
      </c>
      <c r="Y107" s="321">
        <f>IFERROR(IF(X107="","",X107),"")</f>
        <v>140</v>
      </c>
      <c r="Z107" s="36">
        <f>IFERROR(IF(X107="","",X107*0.01788),"")</f>
        <v>2.5032000000000001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518.50400000000002</v>
      </c>
      <c r="BN107" s="67">
        <f>IFERROR(Y107*I107,"0")</f>
        <v>518.50400000000002</v>
      </c>
      <c r="BO107" s="67">
        <f>IFERROR(X107/J107,"0")</f>
        <v>2</v>
      </c>
      <c r="BP107" s="67">
        <f>IFERROR(Y107/J107,"0")</f>
        <v>2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31">
        <v>4607111033994</v>
      </c>
      <c r="E108" s="332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25"/>
      <c r="R108" s="325"/>
      <c r="S108" s="325"/>
      <c r="T108" s="326"/>
      <c r="U108" s="34"/>
      <c r="V108" s="34"/>
      <c r="W108" s="35" t="s">
        <v>70</v>
      </c>
      <c r="X108" s="320">
        <v>140</v>
      </c>
      <c r="Y108" s="321">
        <f>IFERROR(IF(X108="","",X108),"")</f>
        <v>140</v>
      </c>
      <c r="Z108" s="36">
        <f>IFERROR(IF(X108="","",X108*0.01788),"")</f>
        <v>2.5032000000000001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518.50400000000002</v>
      </c>
      <c r="BN108" s="67">
        <f>IFERROR(Y108*I108,"0")</f>
        <v>518.50400000000002</v>
      </c>
      <c r="BO108" s="67">
        <f>IFERROR(X108/J108,"0")</f>
        <v>2</v>
      </c>
      <c r="BP108" s="67">
        <f>IFERROR(Y108/J108,"0")</f>
        <v>2</v>
      </c>
    </row>
    <row r="109" spans="1:68" x14ac:dyDescent="0.2">
      <c r="A109" s="328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30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2">
        <f>IFERROR(SUM(X107:X108),"0")</f>
        <v>280</v>
      </c>
      <c r="Y109" s="322">
        <f>IFERROR(SUM(Y107:Y108),"0")</f>
        <v>280</v>
      </c>
      <c r="Z109" s="322">
        <f>IFERROR(IF(Z107="",0,Z107),"0")+IFERROR(IF(Z108="",0,Z108),"0")</f>
        <v>5.0064000000000002</v>
      </c>
      <c r="AA109" s="323"/>
      <c r="AB109" s="323"/>
      <c r="AC109" s="323"/>
    </row>
    <row r="110" spans="1:68" x14ac:dyDescent="0.2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30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2">
        <f>IFERROR(SUMPRODUCT(X107:X108*H107:H108),"0")</f>
        <v>840</v>
      </c>
      <c r="Y110" s="322">
        <f>IFERROR(SUMPRODUCT(Y107:Y108*H107:H108),"0")</f>
        <v>840</v>
      </c>
      <c r="Z110" s="37"/>
      <c r="AA110" s="323"/>
      <c r="AB110" s="323"/>
      <c r="AC110" s="323"/>
    </row>
    <row r="111" spans="1:68" ht="16.5" hidden="1" customHeight="1" x14ac:dyDescent="0.25">
      <c r="A111" s="338" t="s">
        <v>201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  <c r="AA111" s="315"/>
      <c r="AB111" s="315"/>
      <c r="AC111" s="315"/>
    </row>
    <row r="112" spans="1:68" ht="14.25" hidden="1" customHeight="1" x14ac:dyDescent="0.25">
      <c r="A112" s="336" t="s">
        <v>141</v>
      </c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  <c r="AA112" s="316"/>
      <c r="AB112" s="316"/>
      <c r="AC112" s="316"/>
    </row>
    <row r="113" spans="1:68" ht="27" hidden="1" customHeight="1" x14ac:dyDescent="0.25">
      <c r="A113" s="54" t="s">
        <v>202</v>
      </c>
      <c r="B113" s="54" t="s">
        <v>203</v>
      </c>
      <c r="C113" s="31">
        <v>4301135311</v>
      </c>
      <c r="D113" s="331">
        <v>4607111039095</v>
      </c>
      <c r="E113" s="332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40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25"/>
      <c r="R113" s="325"/>
      <c r="S113" s="325"/>
      <c r="T113" s="326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205</v>
      </c>
      <c r="B114" s="54" t="s">
        <v>206</v>
      </c>
      <c r="C114" s="31">
        <v>4301135300</v>
      </c>
      <c r="D114" s="331">
        <v>4607111039101</v>
      </c>
      <c r="E114" s="332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69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25"/>
      <c r="R114" s="325"/>
      <c r="S114" s="325"/>
      <c r="T114" s="326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31">
        <v>4607111034199</v>
      </c>
      <c r="E115" s="332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3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25"/>
      <c r="R115" s="325"/>
      <c r="S115" s="325"/>
      <c r="T115" s="326"/>
      <c r="U115" s="34"/>
      <c r="V115" s="34"/>
      <c r="W115" s="35" t="s">
        <v>70</v>
      </c>
      <c r="X115" s="320">
        <v>70</v>
      </c>
      <c r="Y115" s="321">
        <f>IFERROR(IF(X115="","",X115),"")</f>
        <v>70</v>
      </c>
      <c r="Z115" s="36">
        <f>IFERROR(IF(X115="","",X115*0.01788),"")</f>
        <v>1.2516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328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30"/>
      <c r="P116" s="333" t="s">
        <v>73</v>
      </c>
      <c r="Q116" s="334"/>
      <c r="R116" s="334"/>
      <c r="S116" s="334"/>
      <c r="T116" s="334"/>
      <c r="U116" s="334"/>
      <c r="V116" s="335"/>
      <c r="W116" s="37" t="s">
        <v>70</v>
      </c>
      <c r="X116" s="322">
        <f>IFERROR(SUM(X113:X115),"0")</f>
        <v>70</v>
      </c>
      <c r="Y116" s="322">
        <f>IFERROR(SUM(Y113:Y115),"0")</f>
        <v>70</v>
      </c>
      <c r="Z116" s="322">
        <f>IFERROR(IF(Z113="",0,Z113),"0")+IFERROR(IF(Z114="",0,Z114),"0")+IFERROR(IF(Z115="",0,Z115),"0")</f>
        <v>1.2516</v>
      </c>
      <c r="AA116" s="323"/>
      <c r="AB116" s="323"/>
      <c r="AC116" s="323"/>
    </row>
    <row r="117" spans="1:68" x14ac:dyDescent="0.2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30"/>
      <c r="P117" s="333" t="s">
        <v>73</v>
      </c>
      <c r="Q117" s="334"/>
      <c r="R117" s="334"/>
      <c r="S117" s="334"/>
      <c r="T117" s="334"/>
      <c r="U117" s="334"/>
      <c r="V117" s="335"/>
      <c r="W117" s="37" t="s">
        <v>74</v>
      </c>
      <c r="X117" s="322">
        <f>IFERROR(SUMPRODUCT(X113:X115*H113:H115),"0")</f>
        <v>210</v>
      </c>
      <c r="Y117" s="322">
        <f>IFERROR(SUMPRODUCT(Y113:Y115*H113:H115),"0")</f>
        <v>210</v>
      </c>
      <c r="Z117" s="37"/>
      <c r="AA117" s="323"/>
      <c r="AB117" s="323"/>
      <c r="AC117" s="323"/>
    </row>
    <row r="118" spans="1:68" ht="16.5" hidden="1" customHeight="1" x14ac:dyDescent="0.25">
      <c r="A118" s="338" t="s">
        <v>210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315"/>
      <c r="AB118" s="315"/>
      <c r="AC118" s="315"/>
    </row>
    <row r="119" spans="1:68" ht="14.25" hidden="1" customHeight="1" x14ac:dyDescent="0.25">
      <c r="A119" s="336" t="s">
        <v>141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316"/>
      <c r="AB119" s="316"/>
      <c r="AC119" s="316"/>
    </row>
    <row r="120" spans="1:68" ht="27" hidden="1" customHeight="1" x14ac:dyDescent="0.25">
      <c r="A120" s="54" t="s">
        <v>211</v>
      </c>
      <c r="B120" s="54" t="s">
        <v>212</v>
      </c>
      <c r="C120" s="31">
        <v>4301135275</v>
      </c>
      <c r="D120" s="331">
        <v>4607111034380</v>
      </c>
      <c r="E120" s="332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25"/>
      <c r="R120" s="325"/>
      <c r="S120" s="325"/>
      <c r="T120" s="326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214</v>
      </c>
      <c r="B121" s="54" t="s">
        <v>215</v>
      </c>
      <c r="C121" s="31">
        <v>4301135277</v>
      </c>
      <c r="D121" s="331">
        <v>4607111034397</v>
      </c>
      <c r="E121" s="332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25"/>
      <c r="R121" s="325"/>
      <c r="S121" s="325"/>
      <c r="T121" s="326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28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30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2">
        <f>IFERROR(SUM(X120:X121),"0")</f>
        <v>0</v>
      </c>
      <c r="Y122" s="322">
        <f>IFERROR(SUM(Y120:Y121),"0")</f>
        <v>0</v>
      </c>
      <c r="Z122" s="322">
        <f>IFERROR(IF(Z120="",0,Z120),"0")+IFERROR(IF(Z121="",0,Z121),"0")</f>
        <v>0</v>
      </c>
      <c r="AA122" s="323"/>
      <c r="AB122" s="323"/>
      <c r="AC122" s="323"/>
    </row>
    <row r="123" spans="1:68" hidden="1" x14ac:dyDescent="0.2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30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2">
        <f>IFERROR(SUMPRODUCT(X120:X121*H120:H121),"0")</f>
        <v>0</v>
      </c>
      <c r="Y123" s="322">
        <f>IFERROR(SUMPRODUCT(Y120:Y121*H120:H121),"0")</f>
        <v>0</v>
      </c>
      <c r="Z123" s="37"/>
      <c r="AA123" s="323"/>
      <c r="AB123" s="323"/>
      <c r="AC123" s="323"/>
    </row>
    <row r="124" spans="1:68" ht="16.5" hidden="1" customHeight="1" x14ac:dyDescent="0.25">
      <c r="A124" s="338" t="s">
        <v>216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315"/>
      <c r="AB124" s="315"/>
      <c r="AC124" s="315"/>
    </row>
    <row r="125" spans="1:68" ht="14.25" hidden="1" customHeight="1" x14ac:dyDescent="0.25">
      <c r="A125" s="336" t="s">
        <v>141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16"/>
      <c r="AB125" s="316"/>
      <c r="AC125" s="316"/>
    </row>
    <row r="126" spans="1:68" ht="27" hidden="1" customHeight="1" x14ac:dyDescent="0.25">
      <c r="A126" s="54" t="s">
        <v>217</v>
      </c>
      <c r="B126" s="54" t="s">
        <v>218</v>
      </c>
      <c r="C126" s="31">
        <v>4301135570</v>
      </c>
      <c r="D126" s="331">
        <v>4607111035806</v>
      </c>
      <c r="E126" s="332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25"/>
      <c r="R126" s="325"/>
      <c r="S126" s="325"/>
      <c r="T126" s="326"/>
      <c r="U126" s="34"/>
      <c r="V126" s="34"/>
      <c r="W126" s="35" t="s">
        <v>70</v>
      </c>
      <c r="X126" s="320">
        <v>0</v>
      </c>
      <c r="Y126" s="321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28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30"/>
      <c r="P127" s="333" t="s">
        <v>73</v>
      </c>
      <c r="Q127" s="334"/>
      <c r="R127" s="334"/>
      <c r="S127" s="334"/>
      <c r="T127" s="334"/>
      <c r="U127" s="334"/>
      <c r="V127" s="335"/>
      <c r="W127" s="37" t="s">
        <v>70</v>
      </c>
      <c r="X127" s="322">
        <f>IFERROR(SUM(X126:X126),"0")</f>
        <v>0</v>
      </c>
      <c r="Y127" s="322">
        <f>IFERROR(SUM(Y126:Y126),"0")</f>
        <v>0</v>
      </c>
      <c r="Z127" s="322">
        <f>IFERROR(IF(Z126="",0,Z126),"0")</f>
        <v>0</v>
      </c>
      <c r="AA127" s="323"/>
      <c r="AB127" s="323"/>
      <c r="AC127" s="323"/>
    </row>
    <row r="128" spans="1:68" hidden="1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30"/>
      <c r="P128" s="333" t="s">
        <v>73</v>
      </c>
      <c r="Q128" s="334"/>
      <c r="R128" s="334"/>
      <c r="S128" s="334"/>
      <c r="T128" s="334"/>
      <c r="U128" s="334"/>
      <c r="V128" s="335"/>
      <c r="W128" s="37" t="s">
        <v>74</v>
      </c>
      <c r="X128" s="322">
        <f>IFERROR(SUMPRODUCT(X126:X126*H126:H126),"0")</f>
        <v>0</v>
      </c>
      <c r="Y128" s="322">
        <f>IFERROR(SUMPRODUCT(Y126:Y126*H126:H126),"0")</f>
        <v>0</v>
      </c>
      <c r="Z128" s="37"/>
      <c r="AA128" s="323"/>
      <c r="AB128" s="323"/>
      <c r="AC128" s="323"/>
    </row>
    <row r="129" spans="1:68" ht="16.5" hidden="1" customHeight="1" x14ac:dyDescent="0.25">
      <c r="A129" s="338" t="s">
        <v>221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5"/>
      <c r="AB129" s="315"/>
      <c r="AC129" s="315"/>
    </row>
    <row r="130" spans="1:68" ht="14.25" hidden="1" customHeight="1" x14ac:dyDescent="0.25">
      <c r="A130" s="336" t="s">
        <v>141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316"/>
      <c r="AB130" s="316"/>
      <c r="AC130" s="316"/>
    </row>
    <row r="131" spans="1:68" ht="16.5" hidden="1" customHeight="1" x14ac:dyDescent="0.25">
      <c r="A131" s="54" t="s">
        <v>222</v>
      </c>
      <c r="B131" s="54" t="s">
        <v>223</v>
      </c>
      <c r="C131" s="31">
        <v>4301135596</v>
      </c>
      <c r="D131" s="331">
        <v>4607111039613</v>
      </c>
      <c r="E131" s="332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15" t="s">
        <v>224</v>
      </c>
      <c r="Q131" s="325"/>
      <c r="R131" s="325"/>
      <c r="S131" s="325"/>
      <c r="T131" s="326"/>
      <c r="U131" s="34"/>
      <c r="V131" s="34"/>
      <c r="W131" s="35" t="s">
        <v>70</v>
      </c>
      <c r="X131" s="320">
        <v>0</v>
      </c>
      <c r="Y131" s="321">
        <f>IFERROR(IF(X131="","",X131),"")</f>
        <v>0</v>
      </c>
      <c r="Z131" s="36">
        <f>IFERROR(IF(X131="","",X131*0.00936),"")</f>
        <v>0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28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30"/>
      <c r="P132" s="333" t="s">
        <v>73</v>
      </c>
      <c r="Q132" s="334"/>
      <c r="R132" s="334"/>
      <c r="S132" s="334"/>
      <c r="T132" s="334"/>
      <c r="U132" s="334"/>
      <c r="V132" s="335"/>
      <c r="W132" s="37" t="s">
        <v>70</v>
      </c>
      <c r="X132" s="322">
        <f>IFERROR(SUM(X131:X131),"0")</f>
        <v>0</v>
      </c>
      <c r="Y132" s="322">
        <f>IFERROR(SUM(Y131:Y131),"0")</f>
        <v>0</v>
      </c>
      <c r="Z132" s="322">
        <f>IFERROR(IF(Z131="",0,Z131),"0")</f>
        <v>0</v>
      </c>
      <c r="AA132" s="323"/>
      <c r="AB132" s="323"/>
      <c r="AC132" s="323"/>
    </row>
    <row r="133" spans="1:68" hidden="1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30"/>
      <c r="P133" s="333" t="s">
        <v>73</v>
      </c>
      <c r="Q133" s="334"/>
      <c r="R133" s="334"/>
      <c r="S133" s="334"/>
      <c r="T133" s="334"/>
      <c r="U133" s="334"/>
      <c r="V133" s="335"/>
      <c r="W133" s="37" t="s">
        <v>74</v>
      </c>
      <c r="X133" s="322">
        <f>IFERROR(SUMPRODUCT(X131:X131*H131:H131),"0")</f>
        <v>0</v>
      </c>
      <c r="Y133" s="322">
        <f>IFERROR(SUMPRODUCT(Y131:Y131*H131:H131),"0")</f>
        <v>0</v>
      </c>
      <c r="Z133" s="37"/>
      <c r="AA133" s="323"/>
      <c r="AB133" s="323"/>
      <c r="AC133" s="323"/>
    </row>
    <row r="134" spans="1:68" ht="16.5" hidden="1" customHeight="1" x14ac:dyDescent="0.25">
      <c r="A134" s="338" t="s">
        <v>225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5"/>
      <c r="AB134" s="315"/>
      <c r="AC134" s="315"/>
    </row>
    <row r="135" spans="1:68" ht="14.25" hidden="1" customHeight="1" x14ac:dyDescent="0.25">
      <c r="A135" s="336" t="s">
        <v>226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316"/>
      <c r="AB135" s="316"/>
      <c r="AC135" s="316"/>
    </row>
    <row r="136" spans="1:68" ht="27" hidden="1" customHeight="1" x14ac:dyDescent="0.25">
      <c r="A136" s="54" t="s">
        <v>227</v>
      </c>
      <c r="B136" s="54" t="s">
        <v>228</v>
      </c>
      <c r="C136" s="31">
        <v>4301071054</v>
      </c>
      <c r="D136" s="331">
        <v>4607111035639</v>
      </c>
      <c r="E136" s="332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3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25"/>
      <c r="R136" s="325"/>
      <c r="S136" s="325"/>
      <c r="T136" s="326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231</v>
      </c>
      <c r="B137" s="54" t="s">
        <v>232</v>
      </c>
      <c r="C137" s="31">
        <v>4301135540</v>
      </c>
      <c r="D137" s="331">
        <v>4607111035646</v>
      </c>
      <c r="E137" s="332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3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25"/>
      <c r="R137" s="325"/>
      <c r="S137" s="325"/>
      <c r="T137" s="326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28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30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hidden="1" x14ac:dyDescent="0.2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30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hidden="1" customHeight="1" x14ac:dyDescent="0.25">
      <c r="A140" s="338" t="s">
        <v>233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  <c r="AA140" s="315"/>
      <c r="AB140" s="315"/>
      <c r="AC140" s="315"/>
    </row>
    <row r="141" spans="1:68" ht="14.25" hidden="1" customHeight="1" x14ac:dyDescent="0.25">
      <c r="A141" s="336" t="s">
        <v>141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  <c r="AA141" s="316"/>
      <c r="AB141" s="316"/>
      <c r="AC141" s="316"/>
    </row>
    <row r="142" spans="1:68" ht="27" hidden="1" customHeight="1" x14ac:dyDescent="0.25">
      <c r="A142" s="54" t="s">
        <v>234</v>
      </c>
      <c r="B142" s="54" t="s">
        <v>235</v>
      </c>
      <c r="C142" s="31">
        <v>4301135281</v>
      </c>
      <c r="D142" s="331">
        <v>4607111036568</v>
      </c>
      <c r="E142" s="332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25"/>
      <c r="R142" s="325"/>
      <c r="S142" s="325"/>
      <c r="T142" s="326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28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30"/>
      <c r="P143" s="333" t="s">
        <v>73</v>
      </c>
      <c r="Q143" s="334"/>
      <c r="R143" s="334"/>
      <c r="S143" s="334"/>
      <c r="T143" s="334"/>
      <c r="U143" s="334"/>
      <c r="V143" s="335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hidden="1" x14ac:dyDescent="0.2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30"/>
      <c r="P144" s="333" t="s">
        <v>73</v>
      </c>
      <c r="Q144" s="334"/>
      <c r="R144" s="334"/>
      <c r="S144" s="334"/>
      <c r="T144" s="334"/>
      <c r="U144" s="334"/>
      <c r="V144" s="335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hidden="1" customHeight="1" x14ac:dyDescent="0.2">
      <c r="A145" s="366" t="s">
        <v>237</v>
      </c>
      <c r="B145" s="367"/>
      <c r="C145" s="367"/>
      <c r="D145" s="367"/>
      <c r="E145" s="367"/>
      <c r="F145" s="367"/>
      <c r="G145" s="367"/>
      <c r="H145" s="367"/>
      <c r="I145" s="367"/>
      <c r="J145" s="367"/>
      <c r="K145" s="367"/>
      <c r="L145" s="367"/>
      <c r="M145" s="367"/>
      <c r="N145" s="367"/>
      <c r="O145" s="367"/>
      <c r="P145" s="367"/>
      <c r="Q145" s="367"/>
      <c r="R145" s="367"/>
      <c r="S145" s="367"/>
      <c r="T145" s="367"/>
      <c r="U145" s="367"/>
      <c r="V145" s="367"/>
      <c r="W145" s="367"/>
      <c r="X145" s="367"/>
      <c r="Y145" s="367"/>
      <c r="Z145" s="367"/>
      <c r="AA145" s="48"/>
      <c r="AB145" s="48"/>
      <c r="AC145" s="48"/>
    </row>
    <row r="146" spans="1:68" ht="16.5" hidden="1" customHeight="1" x14ac:dyDescent="0.25">
      <c r="A146" s="338" t="s">
        <v>238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  <c r="AA146" s="315"/>
      <c r="AB146" s="315"/>
      <c r="AC146" s="315"/>
    </row>
    <row r="147" spans="1:68" ht="14.25" hidden="1" customHeight="1" x14ac:dyDescent="0.25">
      <c r="A147" s="336" t="s">
        <v>141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16"/>
      <c r="AB147" s="316"/>
      <c r="AC147" s="316"/>
    </row>
    <row r="148" spans="1:68" ht="27" hidden="1" customHeight="1" x14ac:dyDescent="0.25">
      <c r="A148" s="54" t="s">
        <v>239</v>
      </c>
      <c r="B148" s="54" t="s">
        <v>240</v>
      </c>
      <c r="C148" s="31">
        <v>4301135317</v>
      </c>
      <c r="D148" s="331">
        <v>4607111039057</v>
      </c>
      <c r="E148" s="332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86" t="s">
        <v>241</v>
      </c>
      <c r="Q148" s="325"/>
      <c r="R148" s="325"/>
      <c r="S148" s="325"/>
      <c r="T148" s="326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28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30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hidden="1" x14ac:dyDescent="0.2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30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hidden="1" customHeight="1" x14ac:dyDescent="0.25">
      <c r="A151" s="338" t="s">
        <v>242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5"/>
      <c r="AB151" s="315"/>
      <c r="AC151" s="315"/>
    </row>
    <row r="152" spans="1:68" ht="14.25" hidden="1" customHeight="1" x14ac:dyDescent="0.25">
      <c r="A152" s="336" t="s">
        <v>64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  <c r="AA152" s="316"/>
      <c r="AB152" s="316"/>
      <c r="AC152" s="316"/>
    </row>
    <row r="153" spans="1:68" ht="16.5" hidden="1" customHeight="1" x14ac:dyDescent="0.25">
      <c r="A153" s="54" t="s">
        <v>243</v>
      </c>
      <c r="B153" s="54" t="s">
        <v>244</v>
      </c>
      <c r="C153" s="31">
        <v>4301071062</v>
      </c>
      <c r="D153" s="331">
        <v>4607111036384</v>
      </c>
      <c r="E153" s="332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27" t="s">
        <v>245</v>
      </c>
      <c r="Q153" s="325"/>
      <c r="R153" s="325"/>
      <c r="S153" s="325"/>
      <c r="T153" s="326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247</v>
      </c>
      <c r="B154" s="54" t="s">
        <v>248</v>
      </c>
      <c r="C154" s="31">
        <v>4301071056</v>
      </c>
      <c r="D154" s="331">
        <v>4640242180250</v>
      </c>
      <c r="E154" s="332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27" t="s">
        <v>249</v>
      </c>
      <c r="Q154" s="325"/>
      <c r="R154" s="325"/>
      <c r="S154" s="325"/>
      <c r="T154" s="326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251</v>
      </c>
      <c r="B155" s="54" t="s">
        <v>252</v>
      </c>
      <c r="C155" s="31">
        <v>4301071050</v>
      </c>
      <c r="D155" s="331">
        <v>4607111036216</v>
      </c>
      <c r="E155" s="332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4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25"/>
      <c r="R155" s="325"/>
      <c r="S155" s="325"/>
      <c r="T155" s="326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254</v>
      </c>
      <c r="B156" s="54" t="s">
        <v>255</v>
      </c>
      <c r="C156" s="31">
        <v>4301071061</v>
      </c>
      <c r="D156" s="331">
        <v>4607111036278</v>
      </c>
      <c r="E156" s="332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25"/>
      <c r="R156" s="325"/>
      <c r="S156" s="325"/>
      <c r="T156" s="326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28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30"/>
      <c r="P157" s="333" t="s">
        <v>73</v>
      </c>
      <c r="Q157" s="334"/>
      <c r="R157" s="334"/>
      <c r="S157" s="334"/>
      <c r="T157" s="334"/>
      <c r="U157" s="334"/>
      <c r="V157" s="335"/>
      <c r="W157" s="37" t="s">
        <v>70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hidden="1" x14ac:dyDescent="0.2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30"/>
      <c r="P158" s="333" t="s">
        <v>73</v>
      </c>
      <c r="Q158" s="334"/>
      <c r="R158" s="334"/>
      <c r="S158" s="334"/>
      <c r="T158" s="334"/>
      <c r="U158" s="334"/>
      <c r="V158" s="335"/>
      <c r="W158" s="37" t="s">
        <v>74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hidden="1" customHeight="1" x14ac:dyDescent="0.25">
      <c r="A159" s="336" t="s">
        <v>257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16"/>
      <c r="AB159" s="316"/>
      <c r="AC159" s="316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31">
        <v>4607111036827</v>
      </c>
      <c r="E160" s="332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31">
        <v>4607111036834</v>
      </c>
      <c r="E161" s="332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25"/>
      <c r="R161" s="325"/>
      <c r="S161" s="325"/>
      <c r="T161" s="326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28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30"/>
      <c r="P162" s="333" t="s">
        <v>73</v>
      </c>
      <c r="Q162" s="334"/>
      <c r="R162" s="334"/>
      <c r="S162" s="334"/>
      <c r="T162" s="334"/>
      <c r="U162" s="334"/>
      <c r="V162" s="335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hidden="1" x14ac:dyDescent="0.2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30"/>
      <c r="P163" s="333" t="s">
        <v>73</v>
      </c>
      <c r="Q163" s="334"/>
      <c r="R163" s="334"/>
      <c r="S163" s="334"/>
      <c r="T163" s="334"/>
      <c r="U163" s="334"/>
      <c r="V163" s="335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hidden="1" customHeight="1" x14ac:dyDescent="0.2">
      <c r="A164" s="366" t="s">
        <v>263</v>
      </c>
      <c r="B164" s="367"/>
      <c r="C164" s="367"/>
      <c r="D164" s="367"/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  <c r="V164" s="367"/>
      <c r="W164" s="367"/>
      <c r="X164" s="367"/>
      <c r="Y164" s="367"/>
      <c r="Z164" s="367"/>
      <c r="AA164" s="48"/>
      <c r="AB164" s="48"/>
      <c r="AC164" s="48"/>
    </row>
    <row r="165" spans="1:68" ht="16.5" hidden="1" customHeight="1" x14ac:dyDescent="0.25">
      <c r="A165" s="338" t="s">
        <v>264</v>
      </c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  <c r="AA165" s="315"/>
      <c r="AB165" s="315"/>
      <c r="AC165" s="315"/>
    </row>
    <row r="166" spans="1:68" ht="14.25" hidden="1" customHeight="1" x14ac:dyDescent="0.25">
      <c r="A166" s="336" t="s">
        <v>77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31">
        <v>4607111035721</v>
      </c>
      <c r="E167" s="332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2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25"/>
      <c r="R167" s="325"/>
      <c r="S167" s="325"/>
      <c r="T167" s="326"/>
      <c r="U167" s="34"/>
      <c r="V167" s="34"/>
      <c r="W167" s="35" t="s">
        <v>70</v>
      </c>
      <c r="X167" s="320">
        <v>70</v>
      </c>
      <c r="Y167" s="321">
        <f>IFERROR(IF(X167="","",X167),"")</f>
        <v>70</v>
      </c>
      <c r="Z167" s="36">
        <f>IFERROR(IF(X167="","",X167*0.01788),"")</f>
        <v>1.2516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237.16</v>
      </c>
      <c r="BN167" s="67">
        <f>IFERROR(Y167*I167,"0")</f>
        <v>237.16</v>
      </c>
      <c r="BO167" s="67">
        <f>IFERROR(X167/J167,"0")</f>
        <v>1</v>
      </c>
      <c r="BP167" s="67">
        <f>IFERROR(Y167/J167,"0")</f>
        <v>1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31">
        <v>4607111035691</v>
      </c>
      <c r="E168" s="332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9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25"/>
      <c r="R168" s="325"/>
      <c r="S168" s="325"/>
      <c r="T168" s="326"/>
      <c r="U168" s="34"/>
      <c r="V168" s="34"/>
      <c r="W168" s="35" t="s">
        <v>70</v>
      </c>
      <c r="X168" s="320">
        <v>42</v>
      </c>
      <c r="Y168" s="32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31">
        <v>4607111038487</v>
      </c>
      <c r="E169" s="332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3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25"/>
      <c r="R169" s="325"/>
      <c r="S169" s="325"/>
      <c r="T169" s="326"/>
      <c r="U169" s="34"/>
      <c r="V169" s="34"/>
      <c r="W169" s="35" t="s">
        <v>70</v>
      </c>
      <c r="X169" s="320">
        <v>28</v>
      </c>
      <c r="Y169" s="321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104.608</v>
      </c>
      <c r="BN169" s="67">
        <f>IFERROR(Y169*I169,"0")</f>
        <v>104.608</v>
      </c>
      <c r="BO169" s="67">
        <f>IFERROR(X169/J169,"0")</f>
        <v>0.4</v>
      </c>
      <c r="BP169" s="67">
        <f>IFERROR(Y169/J169,"0")</f>
        <v>0.4</v>
      </c>
    </row>
    <row r="170" spans="1:68" x14ac:dyDescent="0.2">
      <c r="A170" s="328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30"/>
      <c r="P170" s="333" t="s">
        <v>73</v>
      </c>
      <c r="Q170" s="334"/>
      <c r="R170" s="334"/>
      <c r="S170" s="334"/>
      <c r="T170" s="334"/>
      <c r="U170" s="334"/>
      <c r="V170" s="335"/>
      <c r="W170" s="37" t="s">
        <v>70</v>
      </c>
      <c r="X170" s="322">
        <f>IFERROR(SUM(X167:X169),"0")</f>
        <v>140</v>
      </c>
      <c r="Y170" s="322">
        <f>IFERROR(SUM(Y167:Y169),"0")</f>
        <v>140</v>
      </c>
      <c r="Z170" s="322">
        <f>IFERROR(IF(Z167="",0,Z167),"0")+IFERROR(IF(Z168="",0,Z168),"0")+IFERROR(IF(Z169="",0,Z169),"0")</f>
        <v>2.5031999999999996</v>
      </c>
      <c r="AA170" s="323"/>
      <c r="AB170" s="323"/>
      <c r="AC170" s="323"/>
    </row>
    <row r="171" spans="1:68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30"/>
      <c r="P171" s="333" t="s">
        <v>73</v>
      </c>
      <c r="Q171" s="334"/>
      <c r="R171" s="334"/>
      <c r="S171" s="334"/>
      <c r="T171" s="334"/>
      <c r="U171" s="334"/>
      <c r="V171" s="335"/>
      <c r="W171" s="37" t="s">
        <v>74</v>
      </c>
      <c r="X171" s="322">
        <f>IFERROR(SUMPRODUCT(X167:X169*H167:H169),"0")</f>
        <v>420</v>
      </c>
      <c r="Y171" s="322">
        <f>IFERROR(SUMPRODUCT(Y167:Y169*H167:H169),"0")</f>
        <v>420</v>
      </c>
      <c r="Z171" s="37"/>
      <c r="AA171" s="323"/>
      <c r="AB171" s="323"/>
      <c r="AC171" s="323"/>
    </row>
    <row r="172" spans="1:68" ht="14.25" hidden="1" customHeight="1" x14ac:dyDescent="0.25">
      <c r="A172" s="336" t="s">
        <v>274</v>
      </c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  <c r="AA172" s="316"/>
      <c r="AB172" s="316"/>
      <c r="AC172" s="316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31">
        <v>4680115885875</v>
      </c>
      <c r="E173" s="332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80" t="s">
        <v>279</v>
      </c>
      <c r="Q173" s="325"/>
      <c r="R173" s="325"/>
      <c r="S173" s="325"/>
      <c r="T173" s="326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31">
        <v>4680115881204</v>
      </c>
      <c r="E174" s="332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25"/>
      <c r="R174" s="325"/>
      <c r="S174" s="325"/>
      <c r="T174" s="326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28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30"/>
      <c r="P175" s="333" t="s">
        <v>73</v>
      </c>
      <c r="Q175" s="334"/>
      <c r="R175" s="334"/>
      <c r="S175" s="334"/>
      <c r="T175" s="334"/>
      <c r="U175" s="334"/>
      <c r="V175" s="335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hidden="1" x14ac:dyDescent="0.2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30"/>
      <c r="P176" s="333" t="s">
        <v>73</v>
      </c>
      <c r="Q176" s="334"/>
      <c r="R176" s="334"/>
      <c r="S176" s="334"/>
      <c r="T176" s="334"/>
      <c r="U176" s="334"/>
      <c r="V176" s="335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hidden="1" customHeight="1" x14ac:dyDescent="0.2">
      <c r="A177" s="366" t="s">
        <v>285</v>
      </c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7"/>
      <c r="N177" s="367"/>
      <c r="O177" s="367"/>
      <c r="P177" s="367"/>
      <c r="Q177" s="367"/>
      <c r="R177" s="367"/>
      <c r="S177" s="367"/>
      <c r="T177" s="367"/>
      <c r="U177" s="367"/>
      <c r="V177" s="367"/>
      <c r="W177" s="367"/>
      <c r="X177" s="367"/>
      <c r="Y177" s="367"/>
      <c r="Z177" s="367"/>
      <c r="AA177" s="48"/>
      <c r="AB177" s="48"/>
      <c r="AC177" s="48"/>
    </row>
    <row r="178" spans="1:68" ht="16.5" hidden="1" customHeight="1" x14ac:dyDescent="0.25">
      <c r="A178" s="338" t="s">
        <v>286</v>
      </c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  <c r="AA178" s="315"/>
      <c r="AB178" s="315"/>
      <c r="AC178" s="315"/>
    </row>
    <row r="179" spans="1:68" ht="14.25" hidden="1" customHeight="1" x14ac:dyDescent="0.25">
      <c r="A179" s="336" t="s">
        <v>141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16"/>
      <c r="AB179" s="316"/>
      <c r="AC179" s="316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31">
        <v>4620207490198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25"/>
      <c r="R180" s="325"/>
      <c r="S180" s="325"/>
      <c r="T180" s="326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31">
        <v>4620207490235</v>
      </c>
      <c r="E181" s="332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0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25"/>
      <c r="R181" s="325"/>
      <c r="S181" s="325"/>
      <c r="T181" s="326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31">
        <v>4620207490259</v>
      </c>
      <c r="E182" s="332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25"/>
      <c r="R182" s="325"/>
      <c r="S182" s="325"/>
      <c r="T182" s="326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28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30"/>
      <c r="P183" s="333" t="s">
        <v>73</v>
      </c>
      <c r="Q183" s="334"/>
      <c r="R183" s="334"/>
      <c r="S183" s="334"/>
      <c r="T183" s="334"/>
      <c r="U183" s="334"/>
      <c r="V183" s="335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hidden="1" x14ac:dyDescent="0.2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30"/>
      <c r="P184" s="333" t="s">
        <v>73</v>
      </c>
      <c r="Q184" s="334"/>
      <c r="R184" s="334"/>
      <c r="S184" s="334"/>
      <c r="T184" s="334"/>
      <c r="U184" s="334"/>
      <c r="V184" s="335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hidden="1" customHeight="1" x14ac:dyDescent="0.25">
      <c r="A185" s="338" t="s">
        <v>295</v>
      </c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  <c r="AA185" s="315"/>
      <c r="AB185" s="315"/>
      <c r="AC185" s="315"/>
    </row>
    <row r="186" spans="1:68" ht="14.25" hidden="1" customHeight="1" x14ac:dyDescent="0.25">
      <c r="A186" s="336" t="s">
        <v>64</v>
      </c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  <c r="AA186" s="316"/>
      <c r="AB186" s="316"/>
      <c r="AC186" s="316"/>
    </row>
    <row r="187" spans="1:68" ht="16.5" hidden="1" customHeight="1" x14ac:dyDescent="0.25">
      <c r="A187" s="54" t="s">
        <v>296</v>
      </c>
      <c r="B187" s="54" t="s">
        <v>297</v>
      </c>
      <c r="C187" s="31">
        <v>4301070948</v>
      </c>
      <c r="D187" s="331">
        <v>4607111037022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41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25"/>
      <c r="R187" s="325"/>
      <c r="S187" s="325"/>
      <c r="T187" s="326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31">
        <v>4607111038494</v>
      </c>
      <c r="E188" s="332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25"/>
      <c r="R188" s="325"/>
      <c r="S188" s="325"/>
      <c r="T188" s="326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31">
        <v>4607111038135</v>
      </c>
      <c r="E189" s="332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25"/>
      <c r="R189" s="325"/>
      <c r="S189" s="325"/>
      <c r="T189" s="326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28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30"/>
      <c r="P190" s="333" t="s">
        <v>73</v>
      </c>
      <c r="Q190" s="334"/>
      <c r="R190" s="334"/>
      <c r="S190" s="334"/>
      <c r="T190" s="334"/>
      <c r="U190" s="334"/>
      <c r="V190" s="335"/>
      <c r="W190" s="37" t="s">
        <v>70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hidden="1" x14ac:dyDescent="0.2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30"/>
      <c r="P191" s="333" t="s">
        <v>73</v>
      </c>
      <c r="Q191" s="334"/>
      <c r="R191" s="334"/>
      <c r="S191" s="334"/>
      <c r="T191" s="334"/>
      <c r="U191" s="334"/>
      <c r="V191" s="335"/>
      <c r="W191" s="37" t="s">
        <v>74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hidden="1" customHeight="1" x14ac:dyDescent="0.25">
      <c r="A192" s="338" t="s">
        <v>305</v>
      </c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  <c r="AA192" s="315"/>
      <c r="AB192" s="315"/>
      <c r="AC192" s="315"/>
    </row>
    <row r="193" spans="1:68" ht="14.25" hidden="1" customHeight="1" x14ac:dyDescent="0.25">
      <c r="A193" s="336" t="s">
        <v>64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  <c r="AA193" s="316"/>
      <c r="AB193" s="316"/>
      <c r="AC193" s="316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31">
        <v>4607111038654</v>
      </c>
      <c r="E194" s="332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25"/>
      <c r="R194" s="325"/>
      <c r="S194" s="325"/>
      <c r="T194" s="326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31">
        <v>4607111038586</v>
      </c>
      <c r="E195" s="332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3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25"/>
      <c r="R195" s="325"/>
      <c r="S195" s="325"/>
      <c r="T195" s="326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31">
        <v>4607111038609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0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25"/>
      <c r="R196" s="325"/>
      <c r="S196" s="325"/>
      <c r="T196" s="326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31">
        <v>4607111038630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25"/>
      <c r="R197" s="325"/>
      <c r="S197" s="325"/>
      <c r="T197" s="326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31">
        <v>4607111038616</v>
      </c>
      <c r="E198" s="332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31">
        <v>4607111038623</v>
      </c>
      <c r="E199" s="332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28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30"/>
      <c r="P200" s="333" t="s">
        <v>73</v>
      </c>
      <c r="Q200" s="334"/>
      <c r="R200" s="334"/>
      <c r="S200" s="334"/>
      <c r="T200" s="334"/>
      <c r="U200" s="334"/>
      <c r="V200" s="335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hidden="1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30"/>
      <c r="P201" s="333" t="s">
        <v>73</v>
      </c>
      <c r="Q201" s="334"/>
      <c r="R201" s="334"/>
      <c r="S201" s="334"/>
      <c r="T201" s="334"/>
      <c r="U201" s="334"/>
      <c r="V201" s="335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hidden="1" customHeight="1" x14ac:dyDescent="0.25">
      <c r="A202" s="338" t="s">
        <v>320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  <c r="AA202" s="315"/>
      <c r="AB202" s="315"/>
      <c r="AC202" s="315"/>
    </row>
    <row r="203" spans="1:68" ht="14.25" hidden="1" customHeight="1" x14ac:dyDescent="0.25">
      <c r="A203" s="336" t="s">
        <v>64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  <c r="AA203" s="316"/>
      <c r="AB203" s="316"/>
      <c r="AC203" s="316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31">
        <v>4607111035882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25"/>
      <c r="R204" s="325"/>
      <c r="S204" s="325"/>
      <c r="T204" s="326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324</v>
      </c>
      <c r="B205" s="54" t="s">
        <v>325</v>
      </c>
      <c r="C205" s="31">
        <v>4301070921</v>
      </c>
      <c r="D205" s="331">
        <v>4607111035905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5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25"/>
      <c r="R205" s="325"/>
      <c r="S205" s="325"/>
      <c r="T205" s="326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31">
        <v>4607111035912</v>
      </c>
      <c r="E206" s="332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25"/>
      <c r="R206" s="325"/>
      <c r="S206" s="325"/>
      <c r="T206" s="326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4301070920</v>
      </c>
      <c r="D207" s="331">
        <v>4607111035929</v>
      </c>
      <c r="E207" s="332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25"/>
      <c r="R207" s="325"/>
      <c r="S207" s="325"/>
      <c r="T207" s="326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28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30"/>
      <c r="P208" s="333" t="s">
        <v>73</v>
      </c>
      <c r="Q208" s="334"/>
      <c r="R208" s="334"/>
      <c r="S208" s="334"/>
      <c r="T208" s="334"/>
      <c r="U208" s="334"/>
      <c r="V208" s="335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hidden="1" x14ac:dyDescent="0.2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30"/>
      <c r="P209" s="333" t="s">
        <v>73</v>
      </c>
      <c r="Q209" s="334"/>
      <c r="R209" s="334"/>
      <c r="S209" s="334"/>
      <c r="T209" s="334"/>
      <c r="U209" s="334"/>
      <c r="V209" s="335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hidden="1" customHeight="1" x14ac:dyDescent="0.25">
      <c r="A210" s="338" t="s">
        <v>331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15"/>
      <c r="AB210" s="315"/>
      <c r="AC210" s="315"/>
    </row>
    <row r="211" spans="1:68" ht="14.25" hidden="1" customHeight="1" x14ac:dyDescent="0.25">
      <c r="A211" s="336" t="s">
        <v>64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16"/>
      <c r="AB211" s="316"/>
      <c r="AC211" s="316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31">
        <v>4607111037213</v>
      </c>
      <c r="E212" s="332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25"/>
      <c r="R212" s="325"/>
      <c r="S212" s="325"/>
      <c r="T212" s="326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28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30"/>
      <c r="P213" s="333" t="s">
        <v>73</v>
      </c>
      <c r="Q213" s="334"/>
      <c r="R213" s="334"/>
      <c r="S213" s="334"/>
      <c r="T213" s="334"/>
      <c r="U213" s="334"/>
      <c r="V213" s="335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hidden="1" x14ac:dyDescent="0.2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30"/>
      <c r="P214" s="333" t="s">
        <v>73</v>
      </c>
      <c r="Q214" s="334"/>
      <c r="R214" s="334"/>
      <c r="S214" s="334"/>
      <c r="T214" s="334"/>
      <c r="U214" s="334"/>
      <c r="V214" s="335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hidden="1" customHeight="1" x14ac:dyDescent="0.25">
      <c r="A215" s="338" t="s">
        <v>335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5"/>
      <c r="AB215" s="315"/>
      <c r="AC215" s="315"/>
    </row>
    <row r="216" spans="1:68" ht="14.25" hidden="1" customHeight="1" x14ac:dyDescent="0.25">
      <c r="A216" s="336" t="s">
        <v>274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16"/>
      <c r="AB216" s="316"/>
      <c r="AC216" s="316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31">
        <v>4680115881334</v>
      </c>
      <c r="E217" s="332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25"/>
      <c r="R217" s="325"/>
      <c r="S217" s="325"/>
      <c r="T217" s="326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28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30"/>
      <c r="P218" s="333" t="s">
        <v>73</v>
      </c>
      <c r="Q218" s="334"/>
      <c r="R218" s="334"/>
      <c r="S218" s="334"/>
      <c r="T218" s="334"/>
      <c r="U218" s="334"/>
      <c r="V218" s="335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hidden="1" x14ac:dyDescent="0.2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30"/>
      <c r="P219" s="333" t="s">
        <v>73</v>
      </c>
      <c r="Q219" s="334"/>
      <c r="R219" s="334"/>
      <c r="S219" s="334"/>
      <c r="T219" s="334"/>
      <c r="U219" s="334"/>
      <c r="V219" s="335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hidden="1" customHeight="1" x14ac:dyDescent="0.25">
      <c r="A220" s="338" t="s">
        <v>339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5"/>
      <c r="AB220" s="315"/>
      <c r="AC220" s="315"/>
    </row>
    <row r="221" spans="1:68" ht="14.25" hidden="1" customHeight="1" x14ac:dyDescent="0.25">
      <c r="A221" s="336" t="s">
        <v>64</v>
      </c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  <c r="AA221" s="316"/>
      <c r="AB221" s="316"/>
      <c r="AC221" s="316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31">
        <v>4607111039019</v>
      </c>
      <c r="E222" s="332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25"/>
      <c r="R222" s="325"/>
      <c r="S222" s="325"/>
      <c r="T222" s="326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31">
        <v>4607111038708</v>
      </c>
      <c r="E223" s="332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25"/>
      <c r="R223" s="325"/>
      <c r="S223" s="325"/>
      <c r="T223" s="326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28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30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hidden="1" x14ac:dyDescent="0.2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30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hidden="1" customHeight="1" x14ac:dyDescent="0.2">
      <c r="A226" s="366" t="s">
        <v>345</v>
      </c>
      <c r="B226" s="367"/>
      <c r="C226" s="367"/>
      <c r="D226" s="367"/>
      <c r="E226" s="367"/>
      <c r="F226" s="367"/>
      <c r="G226" s="367"/>
      <c r="H226" s="367"/>
      <c r="I226" s="367"/>
      <c r="J226" s="367"/>
      <c r="K226" s="367"/>
      <c r="L226" s="367"/>
      <c r="M226" s="367"/>
      <c r="N226" s="367"/>
      <c r="O226" s="367"/>
      <c r="P226" s="367"/>
      <c r="Q226" s="367"/>
      <c r="R226" s="367"/>
      <c r="S226" s="367"/>
      <c r="T226" s="367"/>
      <c r="U226" s="367"/>
      <c r="V226" s="367"/>
      <c r="W226" s="367"/>
      <c r="X226" s="367"/>
      <c r="Y226" s="367"/>
      <c r="Z226" s="367"/>
      <c r="AA226" s="48"/>
      <c r="AB226" s="48"/>
      <c r="AC226" s="48"/>
    </row>
    <row r="227" spans="1:68" ht="16.5" hidden="1" customHeight="1" x14ac:dyDescent="0.25">
      <c r="A227" s="338" t="s">
        <v>346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  <c r="AA227" s="315"/>
      <c r="AB227" s="315"/>
      <c r="AC227" s="315"/>
    </row>
    <row r="228" spans="1:68" ht="14.25" hidden="1" customHeight="1" x14ac:dyDescent="0.25">
      <c r="A228" s="336" t="s">
        <v>64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316"/>
      <c r="AB228" s="316"/>
      <c r="AC228" s="316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31">
        <v>4607111036162</v>
      </c>
      <c r="E229" s="332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25"/>
      <c r="R229" s="325"/>
      <c r="S229" s="325"/>
      <c r="T229" s="326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28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30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hidden="1" x14ac:dyDescent="0.2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30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hidden="1" customHeight="1" x14ac:dyDescent="0.2">
      <c r="A232" s="366" t="s">
        <v>350</v>
      </c>
      <c r="B232" s="367"/>
      <c r="C232" s="367"/>
      <c r="D232" s="367"/>
      <c r="E232" s="367"/>
      <c r="F232" s="367"/>
      <c r="G232" s="367"/>
      <c r="H232" s="367"/>
      <c r="I232" s="367"/>
      <c r="J232" s="367"/>
      <c r="K232" s="367"/>
      <c r="L232" s="367"/>
      <c r="M232" s="367"/>
      <c r="N232" s="367"/>
      <c r="O232" s="367"/>
      <c r="P232" s="367"/>
      <c r="Q232" s="367"/>
      <c r="R232" s="367"/>
      <c r="S232" s="367"/>
      <c r="T232" s="367"/>
      <c r="U232" s="367"/>
      <c r="V232" s="367"/>
      <c r="W232" s="367"/>
      <c r="X232" s="367"/>
      <c r="Y232" s="367"/>
      <c r="Z232" s="367"/>
      <c r="AA232" s="48"/>
      <c r="AB232" s="48"/>
      <c r="AC232" s="48"/>
    </row>
    <row r="233" spans="1:68" ht="16.5" hidden="1" customHeight="1" x14ac:dyDescent="0.25">
      <c r="A233" s="338" t="s">
        <v>351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  <c r="AA233" s="315"/>
      <c r="AB233" s="315"/>
      <c r="AC233" s="315"/>
    </row>
    <row r="234" spans="1:68" ht="14.25" hidden="1" customHeight="1" x14ac:dyDescent="0.25">
      <c r="A234" s="336" t="s">
        <v>64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316"/>
      <c r="AB234" s="316"/>
      <c r="AC234" s="316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31">
        <v>4607111035899</v>
      </c>
      <c r="E235" s="332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39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25"/>
      <c r="R235" s="325"/>
      <c r="S235" s="325"/>
      <c r="T235" s="326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31">
        <v>4607111038180</v>
      </c>
      <c r="E236" s="332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25"/>
      <c r="R236" s="325"/>
      <c r="S236" s="325"/>
      <c r="T236" s="326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28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30"/>
      <c r="P237" s="333" t="s">
        <v>73</v>
      </c>
      <c r="Q237" s="334"/>
      <c r="R237" s="334"/>
      <c r="S237" s="334"/>
      <c r="T237" s="334"/>
      <c r="U237" s="334"/>
      <c r="V237" s="335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hidden="1" x14ac:dyDescent="0.2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30"/>
      <c r="P238" s="333" t="s">
        <v>73</v>
      </c>
      <c r="Q238" s="334"/>
      <c r="R238" s="334"/>
      <c r="S238" s="334"/>
      <c r="T238" s="334"/>
      <c r="U238" s="334"/>
      <c r="V238" s="335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hidden="1" customHeight="1" x14ac:dyDescent="0.25">
      <c r="A239" s="338" t="s">
        <v>357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  <c r="AA239" s="315"/>
      <c r="AB239" s="315"/>
      <c r="AC239" s="315"/>
    </row>
    <row r="240" spans="1:68" ht="14.25" hidden="1" customHeight="1" x14ac:dyDescent="0.25">
      <c r="A240" s="336" t="s">
        <v>64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316"/>
      <c r="AB240" s="316"/>
      <c r="AC240" s="316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31">
        <v>4607111036711</v>
      </c>
      <c r="E241" s="332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5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25"/>
      <c r="R241" s="325"/>
      <c r="S241" s="325"/>
      <c r="T241" s="326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28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30"/>
      <c r="P242" s="333" t="s">
        <v>73</v>
      </c>
      <c r="Q242" s="334"/>
      <c r="R242" s="334"/>
      <c r="S242" s="334"/>
      <c r="T242" s="334"/>
      <c r="U242" s="334"/>
      <c r="V242" s="335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hidden="1" x14ac:dyDescent="0.2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30"/>
      <c r="P243" s="333" t="s">
        <v>73</v>
      </c>
      <c r="Q243" s="334"/>
      <c r="R243" s="334"/>
      <c r="S243" s="334"/>
      <c r="T243" s="334"/>
      <c r="U243" s="334"/>
      <c r="V243" s="335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hidden="1" customHeight="1" x14ac:dyDescent="0.2">
      <c r="A244" s="366" t="s">
        <v>360</v>
      </c>
      <c r="B244" s="367"/>
      <c r="C244" s="367"/>
      <c r="D244" s="367"/>
      <c r="E244" s="367"/>
      <c r="F244" s="367"/>
      <c r="G244" s="367"/>
      <c r="H244" s="367"/>
      <c r="I244" s="367"/>
      <c r="J244" s="367"/>
      <c r="K244" s="367"/>
      <c r="L244" s="367"/>
      <c r="M244" s="367"/>
      <c r="N244" s="367"/>
      <c r="O244" s="367"/>
      <c r="P244" s="367"/>
      <c r="Q244" s="367"/>
      <c r="R244" s="367"/>
      <c r="S244" s="367"/>
      <c r="T244" s="367"/>
      <c r="U244" s="367"/>
      <c r="V244" s="367"/>
      <c r="W244" s="367"/>
      <c r="X244" s="367"/>
      <c r="Y244" s="367"/>
      <c r="Z244" s="367"/>
      <c r="AA244" s="48"/>
      <c r="AB244" s="48"/>
      <c r="AC244" s="48"/>
    </row>
    <row r="245" spans="1:68" ht="16.5" hidden="1" customHeight="1" x14ac:dyDescent="0.25">
      <c r="A245" s="338" t="s">
        <v>361</v>
      </c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  <c r="AA245" s="315"/>
      <c r="AB245" s="315"/>
      <c r="AC245" s="315"/>
    </row>
    <row r="246" spans="1:68" ht="14.25" hidden="1" customHeight="1" x14ac:dyDescent="0.25">
      <c r="A246" s="336" t="s">
        <v>362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6"/>
      <c r="AB246" s="316"/>
      <c r="AC246" s="316"/>
    </row>
    <row r="247" spans="1:68" ht="27" hidden="1" customHeight="1" x14ac:dyDescent="0.25">
      <c r="A247" s="54" t="s">
        <v>363</v>
      </c>
      <c r="B247" s="54" t="s">
        <v>364</v>
      </c>
      <c r="C247" s="31">
        <v>4301133004</v>
      </c>
      <c r="D247" s="331">
        <v>4607111039774</v>
      </c>
      <c r="E247" s="332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68" t="s">
        <v>365</v>
      </c>
      <c r="Q247" s="325"/>
      <c r="R247" s="325"/>
      <c r="S247" s="325"/>
      <c r="T247" s="326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28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30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30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hidden="1" customHeight="1" x14ac:dyDescent="0.25">
      <c r="A250" s="336" t="s">
        <v>141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6"/>
      <c r="AB250" s="316"/>
      <c r="AC250" s="316"/>
    </row>
    <row r="251" spans="1:68" ht="37.5" hidden="1" customHeight="1" x14ac:dyDescent="0.25">
      <c r="A251" s="54" t="s">
        <v>368</v>
      </c>
      <c r="B251" s="54" t="s">
        <v>369</v>
      </c>
      <c r="C251" s="31">
        <v>4301135400</v>
      </c>
      <c r="D251" s="331">
        <v>4607111039361</v>
      </c>
      <c r="E251" s="332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30"/>
      <c r="P252" s="333" t="s">
        <v>73</v>
      </c>
      <c r="Q252" s="334"/>
      <c r="R252" s="334"/>
      <c r="S252" s="334"/>
      <c r="T252" s="334"/>
      <c r="U252" s="334"/>
      <c r="V252" s="335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30"/>
      <c r="P253" s="333" t="s">
        <v>73</v>
      </c>
      <c r="Q253" s="334"/>
      <c r="R253" s="334"/>
      <c r="S253" s="334"/>
      <c r="T253" s="334"/>
      <c r="U253" s="334"/>
      <c r="V253" s="335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hidden="1" customHeight="1" x14ac:dyDescent="0.2">
      <c r="A254" s="366" t="s">
        <v>238</v>
      </c>
      <c r="B254" s="367"/>
      <c r="C254" s="367"/>
      <c r="D254" s="367"/>
      <c r="E254" s="367"/>
      <c r="F254" s="367"/>
      <c r="G254" s="367"/>
      <c r="H254" s="367"/>
      <c r="I254" s="367"/>
      <c r="J254" s="367"/>
      <c r="K254" s="367"/>
      <c r="L254" s="367"/>
      <c r="M254" s="367"/>
      <c r="N254" s="367"/>
      <c r="O254" s="367"/>
      <c r="P254" s="367"/>
      <c r="Q254" s="367"/>
      <c r="R254" s="367"/>
      <c r="S254" s="367"/>
      <c r="T254" s="367"/>
      <c r="U254" s="367"/>
      <c r="V254" s="367"/>
      <c r="W254" s="367"/>
      <c r="X254" s="367"/>
      <c r="Y254" s="367"/>
      <c r="Z254" s="367"/>
      <c r="AA254" s="48"/>
      <c r="AB254" s="48"/>
      <c r="AC254" s="48"/>
    </row>
    <row r="255" spans="1:68" ht="16.5" hidden="1" customHeight="1" x14ac:dyDescent="0.25">
      <c r="A255" s="338" t="s">
        <v>238</v>
      </c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  <c r="AA255" s="315"/>
      <c r="AB255" s="315"/>
      <c r="AC255" s="315"/>
    </row>
    <row r="256" spans="1:68" ht="14.25" hidden="1" customHeight="1" x14ac:dyDescent="0.25">
      <c r="A256" s="336" t="s">
        <v>64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16"/>
      <c r="AB256" s="316"/>
      <c r="AC256" s="316"/>
    </row>
    <row r="257" spans="1:68" ht="27" hidden="1" customHeight="1" x14ac:dyDescent="0.25">
      <c r="A257" s="54" t="s">
        <v>370</v>
      </c>
      <c r="B257" s="54" t="s">
        <v>371</v>
      </c>
      <c r="C257" s="31">
        <v>4301071014</v>
      </c>
      <c r="D257" s="331">
        <v>4640242181264</v>
      </c>
      <c r="E257" s="332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9" t="s">
        <v>372</v>
      </c>
      <c r="Q257" s="325"/>
      <c r="R257" s="325"/>
      <c r="S257" s="325"/>
      <c r="T257" s="326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4301071021</v>
      </c>
      <c r="D258" s="331">
        <v>4640242181325</v>
      </c>
      <c r="E258" s="332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17" t="s">
        <v>376</v>
      </c>
      <c r="Q258" s="325"/>
      <c r="R258" s="325"/>
      <c r="S258" s="325"/>
      <c r="T258" s="326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4301070993</v>
      </c>
      <c r="D259" s="331">
        <v>4640242180670</v>
      </c>
      <c r="E259" s="332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85" t="s">
        <v>379</v>
      </c>
      <c r="Q259" s="325"/>
      <c r="R259" s="325"/>
      <c r="S259" s="325"/>
      <c r="T259" s="326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28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30"/>
      <c r="P260" s="333" t="s">
        <v>73</v>
      </c>
      <c r="Q260" s="334"/>
      <c r="R260" s="334"/>
      <c r="S260" s="334"/>
      <c r="T260" s="334"/>
      <c r="U260" s="334"/>
      <c r="V260" s="335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hidden="1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30"/>
      <c r="P261" s="333" t="s">
        <v>73</v>
      </c>
      <c r="Q261" s="334"/>
      <c r="R261" s="334"/>
      <c r="S261" s="334"/>
      <c r="T261" s="334"/>
      <c r="U261" s="334"/>
      <c r="V261" s="335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hidden="1" customHeight="1" x14ac:dyDescent="0.25">
      <c r="A262" s="336" t="s">
        <v>146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6"/>
      <c r="AB262" s="316"/>
      <c r="AC262" s="316"/>
    </row>
    <row r="263" spans="1:68" ht="27" hidden="1" customHeight="1" x14ac:dyDescent="0.25">
      <c r="A263" s="54" t="s">
        <v>381</v>
      </c>
      <c r="B263" s="54" t="s">
        <v>382</v>
      </c>
      <c r="C263" s="31">
        <v>4301131019</v>
      </c>
      <c r="D263" s="331">
        <v>4640242180427</v>
      </c>
      <c r="E263" s="332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IFERROR(IF(X263="","",X263*0.00502),"")</f>
        <v>0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28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30"/>
      <c r="P264" s="333" t="s">
        <v>73</v>
      </c>
      <c r="Q264" s="334"/>
      <c r="R264" s="334"/>
      <c r="S264" s="334"/>
      <c r="T264" s="334"/>
      <c r="U264" s="334"/>
      <c r="V264" s="335"/>
      <c r="W264" s="37" t="s">
        <v>70</v>
      </c>
      <c r="X264" s="322">
        <f>IFERROR(SUM(X263:X263),"0")</f>
        <v>0</v>
      </c>
      <c r="Y264" s="322">
        <f>IFERROR(SUM(Y263:Y263),"0")</f>
        <v>0</v>
      </c>
      <c r="Z264" s="322">
        <f>IFERROR(IF(Z263="",0,Z263),"0")</f>
        <v>0</v>
      </c>
      <c r="AA264" s="323"/>
      <c r="AB264" s="323"/>
      <c r="AC264" s="323"/>
    </row>
    <row r="265" spans="1:68" hidden="1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30"/>
      <c r="P265" s="333" t="s">
        <v>73</v>
      </c>
      <c r="Q265" s="334"/>
      <c r="R265" s="334"/>
      <c r="S265" s="334"/>
      <c r="T265" s="334"/>
      <c r="U265" s="334"/>
      <c r="V265" s="335"/>
      <c r="W265" s="37" t="s">
        <v>74</v>
      </c>
      <c r="X265" s="322">
        <f>IFERROR(SUMPRODUCT(X263:X263*H263:H263),"0")</f>
        <v>0</v>
      </c>
      <c r="Y265" s="322">
        <f>IFERROR(SUMPRODUCT(Y263:Y263*H263:H263),"0")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36" t="s">
        <v>77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31">
        <v>4640242180397</v>
      </c>
      <c r="E267" s="332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45" t="s">
        <v>387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168</v>
      </c>
      <c r="Y267" s="321">
        <f>IFERROR(IF(X267="","",X267),"")</f>
        <v>168</v>
      </c>
      <c r="Z267" s="36">
        <f>IFERROR(IF(X267="","",X267*0.0155),"")</f>
        <v>2.6040000000000001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1051.68</v>
      </c>
      <c r="BN267" s="67">
        <f>IFERROR(Y267*I267,"0")</f>
        <v>1051.68</v>
      </c>
      <c r="BO267" s="67">
        <f>IFERROR(X267/J267,"0")</f>
        <v>2</v>
      </c>
      <c r="BP267" s="67">
        <f>IFERROR(Y267/J267,"0")</f>
        <v>2</v>
      </c>
    </row>
    <row r="268" spans="1:68" ht="27" hidden="1" customHeight="1" x14ac:dyDescent="0.25">
      <c r="A268" s="54" t="s">
        <v>389</v>
      </c>
      <c r="B268" s="54" t="s">
        <v>390</v>
      </c>
      <c r="C268" s="31">
        <v>4301132104</v>
      </c>
      <c r="D268" s="331">
        <v>4640242181219</v>
      </c>
      <c r="E268" s="332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90" t="s">
        <v>391</v>
      </c>
      <c r="Q268" s="325"/>
      <c r="R268" s="325"/>
      <c r="S268" s="325"/>
      <c r="T268" s="326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28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30"/>
      <c r="P269" s="333" t="s">
        <v>73</v>
      </c>
      <c r="Q269" s="334"/>
      <c r="R269" s="334"/>
      <c r="S269" s="334"/>
      <c r="T269" s="334"/>
      <c r="U269" s="334"/>
      <c r="V269" s="335"/>
      <c r="W269" s="37" t="s">
        <v>70</v>
      </c>
      <c r="X269" s="322">
        <f>IFERROR(SUM(X267:X268),"0")</f>
        <v>168</v>
      </c>
      <c r="Y269" s="322">
        <f>IFERROR(SUM(Y267:Y268),"0")</f>
        <v>168</v>
      </c>
      <c r="Z269" s="322">
        <f>IFERROR(IF(Z267="",0,Z267),"0")+IFERROR(IF(Z268="",0,Z268),"0")</f>
        <v>2.6040000000000001</v>
      </c>
      <c r="AA269" s="323"/>
      <c r="AB269" s="323"/>
      <c r="AC269" s="323"/>
    </row>
    <row r="270" spans="1:68" x14ac:dyDescent="0.2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30"/>
      <c r="P270" s="333" t="s">
        <v>73</v>
      </c>
      <c r="Q270" s="334"/>
      <c r="R270" s="334"/>
      <c r="S270" s="334"/>
      <c r="T270" s="334"/>
      <c r="U270" s="334"/>
      <c r="V270" s="335"/>
      <c r="W270" s="37" t="s">
        <v>74</v>
      </c>
      <c r="X270" s="322">
        <f>IFERROR(SUMPRODUCT(X267:X268*H267:H268),"0")</f>
        <v>1008</v>
      </c>
      <c r="Y270" s="322">
        <f>IFERROR(SUMPRODUCT(Y267:Y268*H267:H268),"0")</f>
        <v>1008</v>
      </c>
      <c r="Z270" s="37"/>
      <c r="AA270" s="323"/>
      <c r="AB270" s="323"/>
      <c r="AC270" s="323"/>
    </row>
    <row r="271" spans="1:68" ht="14.25" hidden="1" customHeight="1" x14ac:dyDescent="0.25">
      <c r="A271" s="336" t="s">
        <v>171</v>
      </c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16"/>
      <c r="AB271" s="316"/>
      <c r="AC271" s="316"/>
    </row>
    <row r="272" spans="1:68" ht="27" hidden="1" customHeight="1" x14ac:dyDescent="0.25">
      <c r="A272" s="54" t="s">
        <v>392</v>
      </c>
      <c r="B272" s="54" t="s">
        <v>393</v>
      </c>
      <c r="C272" s="31">
        <v>4301136028</v>
      </c>
      <c r="D272" s="331">
        <v>4640242180304</v>
      </c>
      <c r="E272" s="332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22" t="s">
        <v>394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31">
        <v>4640242180236</v>
      </c>
      <c r="E273" s="332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98" t="s">
        <v>398</v>
      </c>
      <c r="Q273" s="325"/>
      <c r="R273" s="325"/>
      <c r="S273" s="325"/>
      <c r="T273" s="326"/>
      <c r="U273" s="34"/>
      <c r="V273" s="34"/>
      <c r="W273" s="35" t="s">
        <v>70</v>
      </c>
      <c r="X273" s="320">
        <v>252</v>
      </c>
      <c r="Y273" s="321">
        <f>IFERROR(IF(X273="","",X273),"")</f>
        <v>252</v>
      </c>
      <c r="Z273" s="36">
        <f>IFERROR(IF(X273="","",X273*0.0155),"")</f>
        <v>3.9060000000000001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1319.22</v>
      </c>
      <c r="BN273" s="67">
        <f>IFERROR(Y273*I273,"0")</f>
        <v>1319.22</v>
      </c>
      <c r="BO273" s="67">
        <f>IFERROR(X273/J273,"0")</f>
        <v>3</v>
      </c>
      <c r="BP273" s="67">
        <f>IFERROR(Y273/J273,"0")</f>
        <v>3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4301136029</v>
      </c>
      <c r="D274" s="331">
        <v>4640242180410</v>
      </c>
      <c r="E274" s="332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25"/>
      <c r="R274" s="325"/>
      <c r="S274" s="325"/>
      <c r="T274" s="326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28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30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2">
        <f>IFERROR(SUM(X272:X274),"0")</f>
        <v>252</v>
      </c>
      <c r="Y275" s="322">
        <f>IFERROR(SUM(Y272:Y274),"0")</f>
        <v>252</v>
      </c>
      <c r="Z275" s="322">
        <f>IFERROR(IF(Z272="",0,Z272),"0")+IFERROR(IF(Z273="",0,Z273),"0")+IFERROR(IF(Z274="",0,Z274),"0")</f>
        <v>3.9060000000000001</v>
      </c>
      <c r="AA275" s="323"/>
      <c r="AB275" s="323"/>
      <c r="AC275" s="323"/>
    </row>
    <row r="276" spans="1:68" x14ac:dyDescent="0.2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30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2">
        <f>IFERROR(SUMPRODUCT(X272:X274*H272:H274),"0")</f>
        <v>1260</v>
      </c>
      <c r="Y276" s="322">
        <f>IFERROR(SUMPRODUCT(Y272:Y274*H272:H274),"0")</f>
        <v>1260</v>
      </c>
      <c r="Z276" s="37"/>
      <c r="AA276" s="323"/>
      <c r="AB276" s="323"/>
      <c r="AC276" s="323"/>
    </row>
    <row r="277" spans="1:68" ht="14.25" hidden="1" customHeight="1" x14ac:dyDescent="0.25">
      <c r="A277" s="336" t="s">
        <v>141</v>
      </c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  <c r="AA277" s="316"/>
      <c r="AB277" s="316"/>
      <c r="AC277" s="316"/>
    </row>
    <row r="278" spans="1:68" ht="27" hidden="1" customHeight="1" x14ac:dyDescent="0.25">
      <c r="A278" s="54" t="s">
        <v>401</v>
      </c>
      <c r="B278" s="54" t="s">
        <v>402</v>
      </c>
      <c r="C278" s="31">
        <v>4301135723</v>
      </c>
      <c r="D278" s="331">
        <v>4640242181783</v>
      </c>
      <c r="E278" s="332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3" t="s">
        <v>403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hidden="1" customHeight="1" x14ac:dyDescent="0.25">
      <c r="A279" s="54" t="s">
        <v>405</v>
      </c>
      <c r="B279" s="54" t="s">
        <v>406</v>
      </c>
      <c r="C279" s="31">
        <v>4301135504</v>
      </c>
      <c r="D279" s="331">
        <v>4640242181554</v>
      </c>
      <c r="E279" s="332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4" t="s">
        <v>407</v>
      </c>
      <c r="Q279" s="325"/>
      <c r="R279" s="325"/>
      <c r="S279" s="325"/>
      <c r="T279" s="326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31">
        <v>4640242181561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359" t="s">
        <v>411</v>
      </c>
      <c r="Q280" s="325"/>
      <c r="R280" s="325"/>
      <c r="S280" s="325"/>
      <c r="T280" s="326"/>
      <c r="U280" s="34"/>
      <c r="V280" s="34"/>
      <c r="W280" s="35" t="s">
        <v>70</v>
      </c>
      <c r="X280" s="320">
        <v>378</v>
      </c>
      <c r="Y280" s="321">
        <f t="shared" si="24"/>
        <v>378</v>
      </c>
      <c r="Z280" s="36">
        <f>IFERROR(IF(X280="","",X280*0.00936),"")</f>
        <v>3.5380799999999999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1471.1759999999999</v>
      </c>
      <c r="BN280" s="67">
        <f t="shared" si="26"/>
        <v>1471.1759999999999</v>
      </c>
      <c r="BO280" s="67">
        <f t="shared" si="27"/>
        <v>3</v>
      </c>
      <c r="BP280" s="67">
        <f t="shared" si="28"/>
        <v>3</v>
      </c>
    </row>
    <row r="281" spans="1:68" ht="37.5" hidden="1" customHeight="1" x14ac:dyDescent="0.25">
      <c r="A281" s="54" t="s">
        <v>413</v>
      </c>
      <c r="B281" s="54" t="s">
        <v>414</v>
      </c>
      <c r="C281" s="31">
        <v>4301135552</v>
      </c>
      <c r="D281" s="331">
        <v>4640242181431</v>
      </c>
      <c r="E281" s="332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415</v>
      </c>
      <c r="Q281" s="325"/>
      <c r="R281" s="325"/>
      <c r="S281" s="325"/>
      <c r="T281" s="326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31">
        <v>4640242181424</v>
      </c>
      <c r="E282" s="332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58" t="s">
        <v>419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252</v>
      </c>
      <c r="Y282" s="321">
        <f t="shared" si="24"/>
        <v>252</v>
      </c>
      <c r="Z282" s="36">
        <f>IFERROR(IF(X282="","",X282*0.0155),"")</f>
        <v>3.9060000000000001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1445.22</v>
      </c>
      <c r="BN282" s="67">
        <f t="shared" si="26"/>
        <v>1445.22</v>
      </c>
      <c r="BO282" s="67">
        <f t="shared" si="27"/>
        <v>3</v>
      </c>
      <c r="BP282" s="67">
        <f t="shared" si="28"/>
        <v>3</v>
      </c>
    </row>
    <row r="283" spans="1:68" ht="27" hidden="1" customHeight="1" x14ac:dyDescent="0.25">
      <c r="A283" s="54" t="s">
        <v>420</v>
      </c>
      <c r="B283" s="54" t="s">
        <v>421</v>
      </c>
      <c r="C283" s="31">
        <v>4301135320</v>
      </c>
      <c r="D283" s="331">
        <v>4640242181592</v>
      </c>
      <c r="E283" s="332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387" t="s">
        <v>422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424</v>
      </c>
      <c r="B284" s="54" t="s">
        <v>425</v>
      </c>
      <c r="C284" s="31">
        <v>4301135405</v>
      </c>
      <c r="D284" s="331">
        <v>4640242181523</v>
      </c>
      <c r="E284" s="332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404" t="s">
        <v>426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4301135404</v>
      </c>
      <c r="D285" s="331">
        <v>4640242181516</v>
      </c>
      <c r="E285" s="332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88" t="s">
        <v>429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430</v>
      </c>
      <c r="B286" s="54" t="s">
        <v>431</v>
      </c>
      <c r="C286" s="31">
        <v>4301135402</v>
      </c>
      <c r="D286" s="331">
        <v>4640242181493</v>
      </c>
      <c r="E286" s="332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14" t="s">
        <v>432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31">
        <v>4640242181486</v>
      </c>
      <c r="E287" s="332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9" t="s">
        <v>435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882</v>
      </c>
      <c r="Y287" s="321">
        <f t="shared" si="24"/>
        <v>882</v>
      </c>
      <c r="Z287" s="36">
        <f t="shared" si="29"/>
        <v>8.2555200000000006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3432.7440000000001</v>
      </c>
      <c r="BN287" s="67">
        <f t="shared" si="26"/>
        <v>3432.7440000000001</v>
      </c>
      <c r="BO287" s="67">
        <f t="shared" si="27"/>
        <v>7</v>
      </c>
      <c r="BP287" s="67">
        <f t="shared" si="28"/>
        <v>7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4301135403</v>
      </c>
      <c r="D288" s="331">
        <v>4640242181509</v>
      </c>
      <c r="E288" s="332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31" t="s">
        <v>438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4301135304</v>
      </c>
      <c r="D289" s="331">
        <v>4640242181240</v>
      </c>
      <c r="E289" s="332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1" t="s">
        <v>441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4301135310</v>
      </c>
      <c r="D290" s="331">
        <v>4640242181318</v>
      </c>
      <c r="E290" s="332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403" t="s">
        <v>444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445</v>
      </c>
      <c r="B291" s="54" t="s">
        <v>446</v>
      </c>
      <c r="C291" s="31">
        <v>4301135306</v>
      </c>
      <c r="D291" s="331">
        <v>4640242181578</v>
      </c>
      <c r="E291" s="332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30" t="s">
        <v>447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4301135305</v>
      </c>
      <c r="D292" s="331">
        <v>4640242181394</v>
      </c>
      <c r="E292" s="332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6" t="s">
        <v>450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4301135309</v>
      </c>
      <c r="D293" s="331">
        <v>4640242181332</v>
      </c>
      <c r="E293" s="332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5" t="s">
        <v>453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4301135308</v>
      </c>
      <c r="D294" s="331">
        <v>4640242181349</v>
      </c>
      <c r="E294" s="332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6" t="s">
        <v>456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4301135307</v>
      </c>
      <c r="D295" s="331">
        <v>4640242181370</v>
      </c>
      <c r="E295" s="332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90" t="s">
        <v>459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461</v>
      </c>
      <c r="B296" s="54" t="s">
        <v>462</v>
      </c>
      <c r="C296" s="31">
        <v>4301135318</v>
      </c>
      <c r="D296" s="331">
        <v>4607111037480</v>
      </c>
      <c r="E296" s="332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55" t="s">
        <v>463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4301135319</v>
      </c>
      <c r="D297" s="331">
        <v>4607111037473</v>
      </c>
      <c r="E297" s="332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9" t="s">
        <v>467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4301135198</v>
      </c>
      <c r="D298" s="331">
        <v>4640242180663</v>
      </c>
      <c r="E298" s="332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10" t="s">
        <v>471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28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30"/>
      <c r="P299" s="333" t="s">
        <v>73</v>
      </c>
      <c r="Q299" s="334"/>
      <c r="R299" s="334"/>
      <c r="S299" s="334"/>
      <c r="T299" s="334"/>
      <c r="U299" s="334"/>
      <c r="V299" s="335"/>
      <c r="W299" s="37" t="s">
        <v>70</v>
      </c>
      <c r="X299" s="322">
        <f>IFERROR(SUM(X278:X298),"0")</f>
        <v>1512</v>
      </c>
      <c r="Y299" s="322">
        <f>IFERROR(SUM(Y278:Y298),"0")</f>
        <v>1512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15.6996</v>
      </c>
      <c r="AA299" s="323"/>
      <c r="AB299" s="323"/>
      <c r="AC299" s="323"/>
    </row>
    <row r="300" spans="1:68" x14ac:dyDescent="0.2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30"/>
      <c r="P300" s="333" t="s">
        <v>73</v>
      </c>
      <c r="Q300" s="334"/>
      <c r="R300" s="334"/>
      <c r="S300" s="334"/>
      <c r="T300" s="334"/>
      <c r="U300" s="334"/>
      <c r="V300" s="335"/>
      <c r="W300" s="37" t="s">
        <v>74</v>
      </c>
      <c r="X300" s="322">
        <f>IFERROR(SUMPRODUCT(X278:X298*H278:H298),"0")</f>
        <v>6048</v>
      </c>
      <c r="Y300" s="322">
        <f>IFERROR(SUMPRODUCT(Y278:Y298*H278:H298),"0")</f>
        <v>6048</v>
      </c>
      <c r="Z300" s="37"/>
      <c r="AA300" s="323"/>
      <c r="AB300" s="323"/>
      <c r="AC300" s="323"/>
    </row>
    <row r="301" spans="1:68" ht="15" customHeight="1" x14ac:dyDescent="0.2">
      <c r="A301" s="457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442"/>
      <c r="P301" s="401" t="s">
        <v>473</v>
      </c>
      <c r="Q301" s="364"/>
      <c r="R301" s="364"/>
      <c r="S301" s="364"/>
      <c r="T301" s="364"/>
      <c r="U301" s="364"/>
      <c r="V301" s="365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12018</v>
      </c>
      <c r="Y301" s="322">
        <f>IFERROR(Y24+Y33+Y39+Y44+Y60+Y66+Y71+Y77+Y87+Y94+Y104+Y110+Y117+Y123+Y128+Y133+Y139+Y144+Y150+Y158+Y163+Y171+Y176+Y184+Y191+Y201+Y209+Y214+Y219+Y225+Y231+Y238+Y243+Y249+Y253+Y261+Y265+Y270+Y276+Y300,"0")</f>
        <v>12018</v>
      </c>
      <c r="Z301" s="37"/>
      <c r="AA301" s="323"/>
      <c r="AB301" s="323"/>
      <c r="AC301" s="323"/>
    </row>
    <row r="302" spans="1:68" x14ac:dyDescent="0.2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442"/>
      <c r="P302" s="401" t="s">
        <v>474</v>
      </c>
      <c r="Q302" s="364"/>
      <c r="R302" s="364"/>
      <c r="S302" s="364"/>
      <c r="T302" s="364"/>
      <c r="U302" s="364"/>
      <c r="V302" s="365"/>
      <c r="W302" s="37" t="s">
        <v>74</v>
      </c>
      <c r="X302" s="322">
        <f>IFERROR(SUM(BM22:BM298),"0")</f>
        <v>13020.744000000001</v>
      </c>
      <c r="Y302" s="322">
        <f>IFERROR(SUM(BN22:BN298),"0")</f>
        <v>13020.744000000001</v>
      </c>
      <c r="Z302" s="37"/>
      <c r="AA302" s="323"/>
      <c r="AB302" s="323"/>
      <c r="AC302" s="323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442"/>
      <c r="P303" s="401" t="s">
        <v>475</v>
      </c>
      <c r="Q303" s="364"/>
      <c r="R303" s="364"/>
      <c r="S303" s="364"/>
      <c r="T303" s="364"/>
      <c r="U303" s="364"/>
      <c r="V303" s="365"/>
      <c r="W303" s="37" t="s">
        <v>476</v>
      </c>
      <c r="X303" s="38">
        <f>ROUNDUP(SUM(BO22:BO298),0)</f>
        <v>32</v>
      </c>
      <c r="Y303" s="38">
        <f>ROUNDUP(SUM(BP22:BP298),0)</f>
        <v>32</v>
      </c>
      <c r="Z303" s="37"/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42"/>
      <c r="P304" s="401" t="s">
        <v>477</v>
      </c>
      <c r="Q304" s="364"/>
      <c r="R304" s="364"/>
      <c r="S304" s="364"/>
      <c r="T304" s="364"/>
      <c r="U304" s="364"/>
      <c r="V304" s="365"/>
      <c r="W304" s="37" t="s">
        <v>74</v>
      </c>
      <c r="X304" s="322">
        <f>GrossWeightTotal+PalletQtyTotal*25</f>
        <v>13820.744000000001</v>
      </c>
      <c r="Y304" s="322">
        <f>GrossWeightTotalR+PalletQtyTotalR*25</f>
        <v>13820.744000000001</v>
      </c>
      <c r="Z304" s="37"/>
      <c r="AA304" s="323"/>
      <c r="AB304" s="323"/>
      <c r="AC304" s="323"/>
    </row>
    <row r="305" spans="1:35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42"/>
      <c r="P305" s="401" t="s">
        <v>478</v>
      </c>
      <c r="Q305" s="364"/>
      <c r="R305" s="364"/>
      <c r="S305" s="364"/>
      <c r="T305" s="364"/>
      <c r="U305" s="364"/>
      <c r="V305" s="365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2916</v>
      </c>
      <c r="Y305" s="322">
        <f>IFERROR(Y23+Y32+Y38+Y43+Y59+Y65+Y70+Y76+Y86+Y93+Y103+Y109+Y116+Y122+Y127+Y132+Y138+Y143+Y149+Y157+Y162+Y170+Y175+Y183+Y190+Y200+Y208+Y213+Y218+Y224+Y230+Y237+Y242+Y248+Y252+Y260+Y264+Y269+Y275+Y299,"0")</f>
        <v>2916</v>
      </c>
      <c r="Z305" s="37"/>
      <c r="AA305" s="323"/>
      <c r="AB305" s="323"/>
      <c r="AC305" s="323"/>
    </row>
    <row r="306" spans="1:35" ht="14.25" hidden="1" customHeight="1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42"/>
      <c r="P306" s="401" t="s">
        <v>479</v>
      </c>
      <c r="Q306" s="364"/>
      <c r="R306" s="364"/>
      <c r="S306" s="364"/>
      <c r="T306" s="364"/>
      <c r="U306" s="364"/>
      <c r="V306" s="365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39.460799999999999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83" t="s">
        <v>75</v>
      </c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2"/>
      <c r="P308" s="402"/>
      <c r="Q308" s="402"/>
      <c r="R308" s="402"/>
      <c r="S308" s="402"/>
      <c r="T308" s="384"/>
      <c r="U308" s="383" t="s">
        <v>237</v>
      </c>
      <c r="V308" s="384"/>
      <c r="W308" s="317" t="s">
        <v>263</v>
      </c>
      <c r="X308" s="383" t="s">
        <v>285</v>
      </c>
      <c r="Y308" s="402"/>
      <c r="Z308" s="402"/>
      <c r="AA308" s="402"/>
      <c r="AB308" s="402"/>
      <c r="AC308" s="402"/>
      <c r="AD308" s="384"/>
      <c r="AE308" s="317" t="s">
        <v>345</v>
      </c>
      <c r="AF308" s="383" t="s">
        <v>350</v>
      </c>
      <c r="AG308" s="384"/>
      <c r="AH308" s="317" t="s">
        <v>360</v>
      </c>
      <c r="AI308" s="317" t="s">
        <v>238</v>
      </c>
    </row>
    <row r="309" spans="1:35" ht="14.25" customHeight="1" thickTop="1" x14ac:dyDescent="0.2">
      <c r="A309" s="452" t="s">
        <v>482</v>
      </c>
      <c r="B309" s="383" t="s">
        <v>63</v>
      </c>
      <c r="C309" s="383" t="s">
        <v>76</v>
      </c>
      <c r="D309" s="383" t="s">
        <v>93</v>
      </c>
      <c r="E309" s="383" t="s">
        <v>100</v>
      </c>
      <c r="F309" s="383" t="s">
        <v>106</v>
      </c>
      <c r="G309" s="383" t="s">
        <v>133</v>
      </c>
      <c r="H309" s="383" t="s">
        <v>140</v>
      </c>
      <c r="I309" s="383" t="s">
        <v>145</v>
      </c>
      <c r="J309" s="383" t="s">
        <v>153</v>
      </c>
      <c r="K309" s="383" t="s">
        <v>170</v>
      </c>
      <c r="L309" s="383" t="s">
        <v>181</v>
      </c>
      <c r="M309" s="383" t="s">
        <v>195</v>
      </c>
      <c r="N309" s="318"/>
      <c r="O309" s="383" t="s">
        <v>201</v>
      </c>
      <c r="P309" s="383" t="s">
        <v>210</v>
      </c>
      <c r="Q309" s="383" t="s">
        <v>216</v>
      </c>
      <c r="R309" s="383" t="s">
        <v>221</v>
      </c>
      <c r="S309" s="383" t="s">
        <v>225</v>
      </c>
      <c r="T309" s="383" t="s">
        <v>233</v>
      </c>
      <c r="U309" s="383" t="s">
        <v>238</v>
      </c>
      <c r="V309" s="383" t="s">
        <v>242</v>
      </c>
      <c r="W309" s="383" t="s">
        <v>264</v>
      </c>
      <c r="X309" s="383" t="s">
        <v>286</v>
      </c>
      <c r="Y309" s="383" t="s">
        <v>295</v>
      </c>
      <c r="Z309" s="383" t="s">
        <v>305</v>
      </c>
      <c r="AA309" s="383" t="s">
        <v>320</v>
      </c>
      <c r="AB309" s="383" t="s">
        <v>331</v>
      </c>
      <c r="AC309" s="383" t="s">
        <v>335</v>
      </c>
      <c r="AD309" s="383" t="s">
        <v>339</v>
      </c>
      <c r="AE309" s="383" t="s">
        <v>346</v>
      </c>
      <c r="AF309" s="383" t="s">
        <v>351</v>
      </c>
      <c r="AG309" s="383" t="s">
        <v>357</v>
      </c>
      <c r="AH309" s="383" t="s">
        <v>361</v>
      </c>
      <c r="AI309" s="383" t="s">
        <v>238</v>
      </c>
    </row>
    <row r="310" spans="1:35" ht="13.5" customHeight="1" thickBot="1" x14ac:dyDescent="0.25">
      <c r="A310" s="453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18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97"/>
      <c r="AA310" s="397"/>
      <c r="AB310" s="397"/>
      <c r="AC310" s="397"/>
      <c r="AD310" s="397"/>
      <c r="AE310" s="397"/>
      <c r="AF310" s="397"/>
      <c r="AG310" s="397"/>
      <c r="AH310" s="397"/>
      <c r="AI310" s="397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0</v>
      </c>
      <c r="D311" s="46">
        <f>IFERROR(X36*H36,"0")+IFERROR(X37*H37,"0")</f>
        <v>216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168</v>
      </c>
      <c r="G311" s="46">
        <f>IFERROR(X63*H63,"0")+IFERROR(X64*H64,"0")</f>
        <v>0</v>
      </c>
      <c r="H311" s="46">
        <f>IFERROR(X69*H69,"0")</f>
        <v>0</v>
      </c>
      <c r="I311" s="46">
        <f>IFERROR(X74*H74,"0")+IFERROR(X75*H75,"0")</f>
        <v>252</v>
      </c>
      <c r="J311" s="46">
        <f>IFERROR(X80*H80,"0")+IFERROR(X81*H81,"0")+IFERROR(X82*H82,"0")+IFERROR(X83*H83,"0")+IFERROR(X84*H84,"0")+IFERROR(X85*H85,"0")</f>
        <v>1008</v>
      </c>
      <c r="K311" s="46">
        <f>IFERROR(X90*H90,"0")+IFERROR(X91*H91,"0")+IFERROR(X92*H92,"0")</f>
        <v>0</v>
      </c>
      <c r="L311" s="46">
        <f>IFERROR(X97*H97,"0")+IFERROR(X98*H98,"0")+IFERROR(X99*H99,"0")+IFERROR(X100*H100,"0")+IFERROR(X101*H101,"0")+IFERROR(X102*H102,"0")</f>
        <v>588</v>
      </c>
      <c r="M311" s="46">
        <f>IFERROR(X107*H107,"0")+IFERROR(X108*H108,"0")</f>
        <v>840</v>
      </c>
      <c r="N311" s="318"/>
      <c r="O311" s="46">
        <f>IFERROR(X113*H113,"0")+IFERROR(X114*H114,"0")+IFERROR(X115*H115,"0")</f>
        <v>210</v>
      </c>
      <c r="P311" s="46">
        <f>IFERROR(X120*H120,"0")+IFERROR(X121*H121,"0")</f>
        <v>0</v>
      </c>
      <c r="Q311" s="46">
        <f>IFERROR(X126*H126,"0")</f>
        <v>0</v>
      </c>
      <c r="R311" s="46">
        <f>IFERROR(X131*H131,"0")</f>
        <v>0</v>
      </c>
      <c r="S311" s="46">
        <f>IFERROR(X136*H136,"0")+IFERROR(X137*H137,"0")</f>
        <v>0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420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8316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972</v>
      </c>
      <c r="B314" s="60">
        <f>SUMPRODUCT(--(BB:BB="ПГП"),--(W:W="кор"),H:H,Y:Y)+SUMPRODUCT(--(BB:BB="ПГП"),--(W:W="кг"),Y:Y)</f>
        <v>11046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260,00"/>
        <filter val="1 512,00"/>
        <filter val="12 018,00"/>
        <filter val="12,00"/>
        <filter val="13 020,74"/>
        <filter val="13 820,74"/>
        <filter val="140,00"/>
        <filter val="168,00"/>
        <filter val="2 916,00"/>
        <filter val="210,00"/>
        <filter val="216,00"/>
        <filter val="24,00"/>
        <filter val="252,00"/>
        <filter val="28,00"/>
        <filter val="280,00"/>
        <filter val="32"/>
        <filter val="36,00"/>
        <filter val="378,00"/>
        <filter val="42,00"/>
        <filter val="420,00"/>
        <filter val="588,00"/>
        <filter val="6 048,00"/>
        <filter val="70,00"/>
        <filter val="84,00"/>
        <filter val="840,00"/>
        <filter val="882,00"/>
      </filters>
    </filterColumn>
    <filterColumn colId="29" showButton="0"/>
    <filterColumn colId="30" showButton="0"/>
  </autoFilter>
  <mergeCells count="553"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A200:O201"/>
    <mergeCell ref="P122:V122"/>
    <mergeCell ref="A245:Z245"/>
    <mergeCell ref="P43:V43"/>
    <mergeCell ref="P252:V252"/>
    <mergeCell ref="Q6:R6"/>
    <mergeCell ref="D102:E102"/>
    <mergeCell ref="P208:V208"/>
    <mergeCell ref="U17:V17"/>
    <mergeCell ref="Y17:Y18"/>
    <mergeCell ref="D57:E57"/>
    <mergeCell ref="B309:B310"/>
    <mergeCell ref="D309:D310"/>
    <mergeCell ref="P85:T85"/>
    <mergeCell ref="E309:E310"/>
    <mergeCell ref="D291:E291"/>
    <mergeCell ref="P174:T174"/>
    <mergeCell ref="P305:V305"/>
    <mergeCell ref="P263:T263"/>
    <mergeCell ref="P293:T293"/>
    <mergeCell ref="A149:O150"/>
    <mergeCell ref="P292:T292"/>
    <mergeCell ref="P154:T154"/>
    <mergeCell ref="D75:E75"/>
    <mergeCell ref="D206:E206"/>
    <mergeCell ref="D298:E298"/>
    <mergeCell ref="D181:E181"/>
    <mergeCell ref="D286:E286"/>
    <mergeCell ref="V12:W12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82:T82"/>
    <mergeCell ref="V11:W11"/>
    <mergeCell ref="P57:T57"/>
    <mergeCell ref="Q5:R5"/>
    <mergeCell ref="O17:O18"/>
    <mergeCell ref="P102:T102"/>
    <mergeCell ref="AE309:AE310"/>
    <mergeCell ref="AG309:AG310"/>
    <mergeCell ref="A185:Z185"/>
    <mergeCell ref="P196:T196"/>
    <mergeCell ref="A106:Z106"/>
    <mergeCell ref="AD17:AF18"/>
    <mergeCell ref="C308:T308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Z309:Z310"/>
    <mergeCell ref="D273:E273"/>
    <mergeCell ref="P91:T91"/>
    <mergeCell ref="C309:C310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P75:T75"/>
    <mergeCell ref="P83:T83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156:T156"/>
    <mergeCell ref="P70:V70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P242:V242"/>
    <mergeCell ref="M17:M18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39:V39"/>
    <mergeCell ref="D84:E84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D296:E296"/>
    <mergeCell ref="P275:V275"/>
    <mergeCell ref="D285:E285"/>
    <mergeCell ref="P249:V249"/>
    <mergeCell ref="D222:E222"/>
    <mergeCell ref="V309:V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A256:Z256"/>
    <mergeCell ref="P302:V302"/>
    <mergeCell ref="D283:E283"/>
    <mergeCell ref="A309:A310"/>
    <mergeCell ref="P270:V270"/>
    <mergeCell ref="A239:Z239"/>
    <mergeCell ref="D289:E289"/>
    <mergeCell ref="A264:O265"/>
    <mergeCell ref="P261:V261"/>
    <mergeCell ref="P241:T241"/>
    <mergeCell ref="D280:E280"/>
    <mergeCell ref="P296:T296"/>
    <mergeCell ref="G309:G310"/>
    <mergeCell ref="I309:I310"/>
    <mergeCell ref="P170:V170"/>
    <mergeCell ref="P212:T212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150:V150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142:E14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37:T37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P299:V299"/>
    <mergeCell ref="D189:E189"/>
    <mergeCell ref="D287:E287"/>
    <mergeCell ref="A230:O231"/>
    <mergeCell ref="P231:V231"/>
    <mergeCell ref="P229:T229"/>
    <mergeCell ref="A193:Z193"/>
    <mergeCell ref="P204:T204"/>
    <mergeCell ref="P214:V214"/>
    <mergeCell ref="D197:E197"/>
    <mergeCell ref="X309:X310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65:V65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B309:AB310"/>
    <mergeCell ref="P287:T287"/>
    <mergeCell ref="P281:T281"/>
    <mergeCell ref="P301:V301"/>
    <mergeCell ref="AA309:AA310"/>
    <mergeCell ref="J309:J310"/>
    <mergeCell ref="L309:L310"/>
    <mergeCell ref="S309:S310"/>
    <mergeCell ref="U309:U310"/>
    <mergeCell ref="M309:M310"/>
    <mergeCell ref="X308:AD308"/>
    <mergeCell ref="P290:T290"/>
    <mergeCell ref="A190:O191"/>
    <mergeCell ref="P224:V224"/>
    <mergeCell ref="A186:Z186"/>
    <mergeCell ref="A215:Z215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P189:T189"/>
    <mergeCell ref="A226:Z226"/>
    <mergeCell ref="P31:T31"/>
    <mergeCell ref="A228:Z228"/>
    <mergeCell ref="P38:V38"/>
    <mergeCell ref="D81:E81"/>
    <mergeCell ref="P235:T235"/>
    <mergeCell ref="P213:V213"/>
    <mergeCell ref="A218:O219"/>
    <mergeCell ref="A202:Z202"/>
    <mergeCell ref="P230:V230"/>
    <mergeCell ref="P248:V248"/>
    <mergeCell ref="D187:E187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D7:M7"/>
    <mergeCell ref="P236:T236"/>
    <mergeCell ref="P92:T92"/>
    <mergeCell ref="A152:Z152"/>
    <mergeCell ref="P173:T173"/>
    <mergeCell ref="P29:T29"/>
    <mergeCell ref="P100:T100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86:V86"/>
    <mergeCell ref="P157:V157"/>
    <mergeCell ref="A147:Z147"/>
    <mergeCell ref="P28:T28"/>
    <mergeCell ref="D98:E98"/>
    <mergeCell ref="P30:T30"/>
    <mergeCell ref="P77:V77"/>
    <mergeCell ref="A76:O77"/>
    <mergeCell ref="P143:V143"/>
    <mergeCell ref="A73:Z73"/>
    <mergeCell ref="D174:E174"/>
    <mergeCell ref="P87:V87"/>
    <mergeCell ref="A34:Z34"/>
    <mergeCell ref="A67:Z67"/>
    <mergeCell ref="D297:E297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P280:T280"/>
    <mergeCell ref="D267:E267"/>
    <mergeCell ref="P176:V176"/>
    <mergeCell ref="P160:T160"/>
    <mergeCell ref="A151:Z151"/>
    <mergeCell ref="P104:V104"/>
    <mergeCell ref="A157:O158"/>
    <mergeCell ref="A141:Z141"/>
    <mergeCell ref="A135:Z135"/>
    <mergeCell ref="P161:T161"/>
    <mergeCell ref="D198:E198"/>
    <mergeCell ref="A211:Z211"/>
    <mergeCell ref="R1:T1"/>
    <mergeCell ref="B17:B18"/>
    <mergeCell ref="H9:I9"/>
    <mergeCell ref="P155:T155"/>
    <mergeCell ref="A78:Z78"/>
    <mergeCell ref="D263:E263"/>
    <mergeCell ref="A70:O71"/>
    <mergeCell ref="D205:E205"/>
    <mergeCell ref="P207:T207"/>
    <mergeCell ref="Q9:R9"/>
    <mergeCell ref="A159:Z159"/>
    <mergeCell ref="Q11:R11"/>
    <mergeCell ref="P205:T205"/>
    <mergeCell ref="P182:T182"/>
    <mergeCell ref="A124:Z124"/>
    <mergeCell ref="V10:W10"/>
    <mergeCell ref="W17:W18"/>
    <mergeCell ref="A40:Z40"/>
    <mergeCell ref="H17:H18"/>
    <mergeCell ref="A146:Z146"/>
    <mergeCell ref="P90:T90"/>
    <mergeCell ref="D204:E204"/>
    <mergeCell ref="P24:V24"/>
    <mergeCell ref="P99:T99"/>
    <mergeCell ref="P51:T51"/>
    <mergeCell ref="P153:T153"/>
    <mergeCell ref="A143:O144"/>
    <mergeCell ref="D36:E36"/>
    <mergeCell ref="P71:V71"/>
    <mergeCell ref="A59:O60"/>
    <mergeCell ref="A119:Z119"/>
    <mergeCell ref="P115:T115"/>
    <mergeCell ref="D48:E48"/>
    <mergeCell ref="A65:O66"/>
    <mergeCell ref="D56:E56"/>
    <mergeCell ref="A95:Z95"/>
    <mergeCell ref="D126:E126"/>
    <mergeCell ref="D53:E53"/>
    <mergeCell ref="D52:E52"/>
    <mergeCell ref="D47:E4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