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65DC3F-236A-401C-98A8-BC7077A11D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BP168" i="1" s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P160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O91" i="1"/>
  <c r="BN91" i="1"/>
  <c r="BM91" i="1"/>
  <c r="Z91" i="1"/>
  <c r="Z93" i="1" s="1"/>
  <c r="Y91" i="1"/>
  <c r="BP91" i="1" s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X305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131" i="1" l="1"/>
  <c r="BP131" i="1"/>
  <c r="Y132" i="1"/>
  <c r="Z138" i="1"/>
  <c r="BN136" i="1"/>
  <c r="BN156" i="1"/>
  <c r="Z162" i="1"/>
  <c r="Z170" i="1"/>
  <c r="BN168" i="1"/>
  <c r="Z175" i="1"/>
  <c r="Z183" i="1"/>
  <c r="BN181" i="1"/>
  <c r="Z190" i="1"/>
  <c r="BN195" i="1"/>
  <c r="BN197" i="1"/>
  <c r="BN199" i="1"/>
  <c r="Z275" i="1"/>
  <c r="BN272" i="1"/>
  <c r="BN273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J9" i="1"/>
  <c r="X302" i="1"/>
  <c r="X301" i="1"/>
  <c r="Y32" i="1"/>
  <c r="X303" i="1"/>
  <c r="Y39" i="1"/>
  <c r="BN37" i="1"/>
  <c r="Y59" i="1"/>
  <c r="Y66" i="1"/>
  <c r="BN64" i="1"/>
  <c r="Y76" i="1"/>
  <c r="Y86" i="1"/>
  <c r="Z86" i="1"/>
  <c r="BN81" i="1"/>
  <c r="BN82" i="1"/>
  <c r="BN84" i="1"/>
  <c r="Y150" i="1"/>
  <c r="Y149" i="1"/>
  <c r="BP148" i="1"/>
  <c r="BN148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Z103" i="1"/>
  <c r="Z109" i="1"/>
  <c r="Y123" i="1"/>
  <c r="Y138" i="1"/>
  <c r="Y158" i="1"/>
  <c r="Z208" i="1"/>
  <c r="Y237" i="1"/>
  <c r="Y238" i="1"/>
  <c r="Y275" i="1"/>
  <c r="Y276" i="1"/>
  <c r="Y33" i="1"/>
  <c r="Y38" i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X304" i="1" l="1"/>
  <c r="Z306" i="1"/>
  <c r="Y303" i="1"/>
  <c r="Y305" i="1"/>
  <c r="Y302" i="1"/>
  <c r="Y301" i="1"/>
  <c r="Y304" i="1"/>
  <c r="C314" i="1"/>
  <c r="B314" i="1"/>
  <c r="A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<sst xmlns="http://schemas.openxmlformats.org/spreadsheetml/2006/main" count="1504" uniqueCount="503">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</sst>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45642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0.41666666666666669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hidden="1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252</v>
      </c>
      <c r="Y60" s="322">
        <f>IFERROR(SUMPRODUCT(Y47:Y58*H47:H58),"0")</f>
        <v>252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hidden="1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hidden="1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idden="1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0</v>
      </c>
      <c r="Y86" s="322">
        <f>IFERROR(SUM(Y80:Y85),"0")</f>
        <v>0</v>
      </c>
      <c r="Z86" s="322">
        <f>IFERROR(IF(Z80="",0,Z80),"0")+IFERROR(IF(Z81="",0,Z81),"0")+IFERROR(IF(Z82="",0,Z82),"0")+IFERROR(IF(Z83="",0,Z83),"0")+IFERROR(IF(Z84="",0,Z84),"0")+IFERROR(IF(Z85="",0,Z85),"0")</f>
        <v>0</v>
      </c>
      <c r="AA86" s="323"/>
      <c r="AB86" s="323"/>
      <c r="AC86" s="323"/>
    </row>
    <row r="87" spans="1:68" hidden="1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0</v>
      </c>
      <c r="Y87" s="322">
        <f>IFERROR(SUMPRODUCT(Y80:Y85*H80:H85),"0")</f>
        <v>0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14</v>
      </c>
      <c r="Y90" s="321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0.13103999999999999</v>
      </c>
      <c r="AA93" s="323"/>
      <c r="AB93" s="323"/>
      <c r="AC93" s="323"/>
    </row>
    <row r="94" spans="1:68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30.240000000000002</v>
      </c>
      <c r="Y94" s="322">
        <f>IFERROR(SUMPRODUCT(Y90:Y92*H90:H92),"0")</f>
        <v>30.240000000000002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hidden="1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idden="1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0</v>
      </c>
      <c r="Y103" s="322">
        <f>IFERROR(SUM(Y97:Y102),"0")</f>
        <v>0</v>
      </c>
      <c r="Z103" s="322">
        <f>IFERROR(IF(Z97="",0,Z97),"0")+IFERROR(IF(Z98="",0,Z98),"0")+IFERROR(IF(Z99="",0,Z99),"0")+IFERROR(IF(Z100="",0,Z100),"0")+IFERROR(IF(Z101="",0,Z101),"0")+IFERROR(IF(Z102="",0,Z102),"0")</f>
        <v>0</v>
      </c>
      <c r="AA103" s="323"/>
      <c r="AB103" s="323"/>
      <c r="AC103" s="323"/>
    </row>
    <row r="104" spans="1:68" hidden="1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0</v>
      </c>
      <c r="Y104" s="322">
        <f>IFERROR(SUMPRODUCT(Y97:Y102*H97:H102),"0")</f>
        <v>0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hidden="1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0</v>
      </c>
      <c r="Y107" s="321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0</v>
      </c>
      <c r="Y108" s="321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0</v>
      </c>
      <c r="Y109" s="322">
        <f>IFERROR(SUM(Y107:Y108),"0")</f>
        <v>0</v>
      </c>
      <c r="Z109" s="322">
        <f>IFERROR(IF(Z107="",0,Z107),"0")+IFERROR(IF(Z108="",0,Z108),"0")</f>
        <v>0</v>
      </c>
      <c r="AA109" s="323"/>
      <c r="AB109" s="323"/>
      <c r="AC109" s="323"/>
    </row>
    <row r="110" spans="1:68" hidden="1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0</v>
      </c>
      <c r="Y110" s="322">
        <f>IFERROR(SUMPRODUCT(Y107:Y108*H107:H108),"0")</f>
        <v>0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hidden="1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0</v>
      </c>
      <c r="Y116" s="322">
        <f>IFERROR(SUM(Y113:Y115),"0")</f>
        <v>0</v>
      </c>
      <c r="Z116" s="322">
        <f>IFERROR(IF(Z113="",0,Z113),"0")+IFERROR(IF(Z114="",0,Z114),"0")+IFERROR(IF(Z115="",0,Z115),"0")</f>
        <v>0</v>
      </c>
      <c r="AA116" s="323"/>
      <c r="AB116" s="323"/>
      <c r="AC116" s="323"/>
    </row>
    <row r="117" spans="1:68" hidden="1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0</v>
      </c>
      <c r="Y117" s="322">
        <f>IFERROR(SUMPRODUCT(Y113:Y115*H113:H115),"0")</f>
        <v>0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hidden="1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hidden="1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hidden="1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hidden="1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hidden="1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hidden="1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108</v>
      </c>
      <c r="Y155" s="321">
        <f>IFERROR(IF(X155="","",X155),"")</f>
        <v>108</v>
      </c>
      <c r="Z155" s="36">
        <f>IFERROR(IF(X155="","",X155*0.00866),"")</f>
        <v>0.93527999999999989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563.02559999999994</v>
      </c>
      <c r="BN155" s="67">
        <f>IFERROR(Y155*I155,"0")</f>
        <v>563.02559999999994</v>
      </c>
      <c r="BO155" s="67">
        <f>IFERROR(X155/J155,"0")</f>
        <v>0.75</v>
      </c>
      <c r="BP155" s="67">
        <f>IFERROR(Y155/J155,"0")</f>
        <v>0.75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108</v>
      </c>
      <c r="Y157" s="322">
        <f>IFERROR(SUM(Y153:Y156),"0")</f>
        <v>108</v>
      </c>
      <c r="Z157" s="322">
        <f>IFERROR(IF(Z153="",0,Z153),"0")+IFERROR(IF(Z154="",0,Z154),"0")+IFERROR(IF(Z155="",0,Z155),"0")+IFERROR(IF(Z156="",0,Z156),"0")</f>
        <v>0.93527999999999989</v>
      </c>
      <c r="AA157" s="323"/>
      <c r="AB157" s="323"/>
      <c r="AC157" s="323"/>
    </row>
    <row r="158" spans="1:68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540</v>
      </c>
      <c r="Y158" s="322">
        <f>IFERROR(SUMPRODUCT(Y153:Y156*H153:H156),"0")</f>
        <v>540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84</v>
      </c>
      <c r="Y167" s="321">
        <f>IFERROR(IF(X167="","",X167),"")</f>
        <v>84</v>
      </c>
      <c r="Z167" s="36">
        <f>IFERROR(IF(X167="","",X167*0.01788),"")</f>
        <v>1.5019199999999999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284.59199999999998</v>
      </c>
      <c r="BN167" s="67">
        <f>IFERROR(Y167*I167,"0")</f>
        <v>284.59199999999998</v>
      </c>
      <c r="BO167" s="67">
        <f>IFERROR(X167/J167,"0")</f>
        <v>1.2</v>
      </c>
      <c r="BP167" s="67">
        <f>IFERROR(Y167/J167,"0")</f>
        <v>1.2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14</v>
      </c>
      <c r="Y168" s="32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14</v>
      </c>
      <c r="Y169" s="32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112</v>
      </c>
      <c r="Y170" s="322">
        <f>IFERROR(SUM(Y167:Y169),"0")</f>
        <v>112</v>
      </c>
      <c r="Z170" s="322">
        <f>IFERROR(IF(Z167="",0,Z167),"0")+IFERROR(IF(Z168="",0,Z168),"0")+IFERROR(IF(Z169="",0,Z169),"0")</f>
        <v>2.0025599999999999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336</v>
      </c>
      <c r="Y171" s="322">
        <f>IFERROR(SUMPRODUCT(Y167:Y169*H167:H169),"0")</f>
        <v>336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12</v>
      </c>
      <c r="Y187" s="321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12</v>
      </c>
      <c r="Y190" s="322">
        <f>IFERROR(SUM(Y187:Y189),"0")</f>
        <v>12</v>
      </c>
      <c r="Z190" s="322">
        <f>IFERROR(IF(Z187="",0,Z187),"0")+IFERROR(IF(Z188="",0,Z188),"0")+IFERROR(IF(Z189="",0,Z189),"0")</f>
        <v>0.186</v>
      </c>
      <c r="AA190" s="323"/>
      <c r="AB190" s="323"/>
      <c r="AC190" s="323"/>
    </row>
    <row r="191" spans="1:68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67.199999999999989</v>
      </c>
      <c r="Y191" s="322">
        <f>IFERROR(SUMPRODUCT(Y187:Y189*H187:H189),"0")</f>
        <v>67.199999999999989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hidden="1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hidden="1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hidden="1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hidden="1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36</v>
      </c>
      <c r="Y267" s="32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225.35999999999999</v>
      </c>
      <c r="BN267" s="67">
        <f>IFERROR(Y267*I267,"0")</f>
        <v>225.35999999999999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36</v>
      </c>
      <c r="Y269" s="322">
        <f>IFERROR(SUM(Y267:Y268),"0")</f>
        <v>36</v>
      </c>
      <c r="Z269" s="322">
        <f>IFERROR(IF(Z267="",0,Z267),"0")+IFERROR(IF(Z268="",0,Z268),"0")</f>
        <v>0.55800000000000005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216</v>
      </c>
      <c r="Y270" s="322">
        <f>IFERROR(SUMPRODUCT(Y267:Y268*H267:H268),"0")</f>
        <v>216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hidden="1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36</v>
      </c>
      <c r="Y273" s="32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36</v>
      </c>
      <c r="Y275" s="322">
        <f>IFERROR(SUM(Y272:Y274),"0")</f>
        <v>36</v>
      </c>
      <c r="Z275" s="322">
        <f>IFERROR(IF(Z272="",0,Z272),"0")+IFERROR(IF(Z273="",0,Z273),"0")+IFERROR(IF(Z274="",0,Z274),"0")</f>
        <v>0.55800000000000005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180</v>
      </c>
      <c r="Y276" s="322">
        <f>IFERROR(SUMPRODUCT(Y272:Y274*H272:H274),"0")</f>
        <v>180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>IFERROR(IF(X280="","",X280*0.00936),"")</f>
        <v>0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>IFERROR(IF(X282="","",X282*0.0155),"")</f>
        <v>0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42</v>
      </c>
      <c r="Y284" s="321">
        <f t="shared" si="24"/>
        <v>42</v>
      </c>
      <c r="Z284" s="36">
        <f t="shared" si="29"/>
        <v>0.39312000000000002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134.06400000000002</v>
      </c>
      <c r="BN284" s="67">
        <f t="shared" si="26"/>
        <v>134.06400000000002</v>
      </c>
      <c r="BO284" s="67">
        <f t="shared" si="27"/>
        <v>0.33333333333333331</v>
      </c>
      <c r="BP284" s="67">
        <f t="shared" si="28"/>
        <v>0.33333333333333331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42</v>
      </c>
      <c r="Y299" s="322">
        <f>IFERROR(SUM(Y278:Y298),"0")</f>
        <v>42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0.39312000000000002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126</v>
      </c>
      <c r="Y300" s="322">
        <f>IFERROR(SUMPRODUCT(Y278:Y298*H278:H298),"0")</f>
        <v>126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1785.24</v>
      </c>
      <c r="Y301" s="322">
        <f>IFERROR(Y24+Y33+Y39+Y44+Y60+Y66+Y71+Y77+Y87+Y94+Y104+Y110+Y117+Y123+Y128+Y133+Y139+Y144+Y150+Y158+Y163+Y171+Y176+Y184+Y191+Y201+Y209+Y214+Y219+Y225+Y231+Y238+Y243+Y249+Y253+Y261+Y265+Y270+Y276+Y300,"0")</f>
        <v>1785.24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1906.4464</v>
      </c>
      <c r="Y302" s="322">
        <f>IFERROR(SUM(BN22:BN298),"0")</f>
        <v>1906.4464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5</v>
      </c>
      <c r="Y303" s="38">
        <f>ROUNDUP(SUM(BP22:BP298),0)</f>
        <v>5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2031.4464</v>
      </c>
      <c r="Y304" s="322">
        <f>GrossWeightTotalR+PalletQtyTotalR*25</f>
        <v>2031.4464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410</v>
      </c>
      <c r="Y305" s="322">
        <f>IFERROR(Y23+Y32+Y38+Y43+Y59+Y65+Y70+Y76+Y86+Y93+Y103+Y109+Y116+Y122+Y127+Y132+Y138+Y143+Y149+Y157+Y162+Y170+Y175+Y183+Y190+Y200+Y208+Y213+Y218+Y224+Y230+Y237+Y242+Y248+Y252+Y260+Y264+Y269+Y275+Y299,"0")</f>
        <v>410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5.4530399999999997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0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252</v>
      </c>
      <c r="G311" s="46">
        <f>IFERROR(X63*H63,"0")+IFERROR(X64*H64,"0")</f>
        <v>0</v>
      </c>
      <c r="H311" s="46">
        <f>IFERROR(X69*H69,"0")</f>
        <v>0</v>
      </c>
      <c r="I311" s="46">
        <f>IFERROR(X74*H74,"0")+IFERROR(X75*H75,"0")</f>
        <v>0</v>
      </c>
      <c r="J311" s="46">
        <f>IFERROR(X80*H80,"0")+IFERROR(X81*H81,"0")+IFERROR(X82*H82,"0")+IFERROR(X83*H83,"0")+IFERROR(X84*H84,"0")+IFERROR(X85*H85,"0")</f>
        <v>0</v>
      </c>
      <c r="K311" s="46">
        <f>IFERROR(X90*H90,"0")+IFERROR(X91*H91,"0")+IFERROR(X92*H92,"0")</f>
        <v>30.240000000000002</v>
      </c>
      <c r="L311" s="46">
        <f>IFERROR(X97*H97,"0")+IFERROR(X98*H98,"0")+IFERROR(X99*H99,"0")+IFERROR(X100*H100,"0")+IFERROR(X101*H101,"0")+IFERROR(X102*H102,"0")</f>
        <v>0</v>
      </c>
      <c r="M311" s="46">
        <f>IFERROR(X107*H107,"0")+IFERROR(X108*H108,"0")</f>
        <v>0</v>
      </c>
      <c r="N311" s="318"/>
      <c r="O311" s="46">
        <f>IFERROR(X113*H113,"0")+IFERROR(X114*H114,"0")+IFERROR(X115*H115,"0")</f>
        <v>0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540</v>
      </c>
      <c r="W311" s="46">
        <f>IFERROR(X167*H167,"0")+IFERROR(X168*H168,"0")+IFERROR(X169*H169,"0")+IFERROR(X173*H173,"0")+IFERROR(X174*H174,"0")</f>
        <v>336</v>
      </c>
      <c r="X311" s="46">
        <f>IFERROR(X180*H180,"0")+IFERROR(X181*H181,"0")+IFERROR(X182*H182,"0")</f>
        <v>0</v>
      </c>
      <c r="Y311" s="46">
        <f>IFERROR(X187*H187,"0")+IFERROR(X188*H188,"0")+IFERROR(X189*H189,"0")</f>
        <v>67.199999999999989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522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859.2</v>
      </c>
      <c r="B314" s="60">
        <f>SUMPRODUCT(--(BB:BB="ПГП"),--(W:W="кор"),H:H,Y:Y)+SUMPRODUCT(--(BB:BB="ПГП"),--(W:W="кг"),Y:Y)</f>
        <v>926.04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5,24"/>
        <filter val="1 906,45"/>
        <filter val="108,00"/>
        <filter val="112,00"/>
        <filter val="12,00"/>
        <filter val="126,00"/>
        <filter val="14,00"/>
        <filter val="180,00"/>
        <filter val="2 031,45"/>
        <filter val="216,00"/>
        <filter val="252,00"/>
        <filter val="30,24"/>
        <filter val="336,00"/>
        <filter val="36,00"/>
        <filter val="37,80"/>
        <filter val="410,00"/>
        <filter val="42,00"/>
        <filter val="5"/>
        <filter val="540,00"/>
        <filter val="67,20"/>
        <filter val="84,0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