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97CE23-4899-4C76-B57D-D6699EF63A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X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Z299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BP273" i="1" s="1"/>
  <c r="BO272" i="1"/>
  <c r="BM272" i="1"/>
  <c r="Z272" i="1"/>
  <c r="Y272" i="1"/>
  <c r="BP272" i="1" s="1"/>
  <c r="X270" i="1"/>
  <c r="X269" i="1"/>
  <c r="BO268" i="1"/>
  <c r="BM268" i="1"/>
  <c r="Z268" i="1"/>
  <c r="Y268" i="1"/>
  <c r="BO267" i="1"/>
  <c r="BM267" i="1"/>
  <c r="Z267" i="1"/>
  <c r="Z269" i="1" s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P251" i="1"/>
  <c r="X249" i="1"/>
  <c r="X248" i="1"/>
  <c r="BO247" i="1"/>
  <c r="BM247" i="1"/>
  <c r="Z247" i="1"/>
  <c r="Z248" i="1" s="1"/>
  <c r="Y247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O223" i="1"/>
  <c r="BM223" i="1"/>
  <c r="Z223" i="1"/>
  <c r="Y223" i="1"/>
  <c r="P223" i="1"/>
  <c r="BO222" i="1"/>
  <c r="BM222" i="1"/>
  <c r="Z222" i="1"/>
  <c r="Z224" i="1" s="1"/>
  <c r="Y222" i="1"/>
  <c r="P222" i="1"/>
  <c r="X219" i="1"/>
  <c r="X218" i="1"/>
  <c r="BO217" i="1"/>
  <c r="BM217" i="1"/>
  <c r="Z217" i="1"/>
  <c r="Z218" i="1" s="1"/>
  <c r="Y217" i="1"/>
  <c r="P217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4" i="1"/>
  <c r="X183" i="1"/>
  <c r="BO182" i="1"/>
  <c r="BM182" i="1"/>
  <c r="Z182" i="1"/>
  <c r="Y182" i="1"/>
  <c r="P182" i="1"/>
  <c r="BO181" i="1"/>
  <c r="BM181" i="1"/>
  <c r="Z181" i="1"/>
  <c r="Y181" i="1"/>
  <c r="BP181" i="1" s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O173" i="1"/>
  <c r="BM173" i="1"/>
  <c r="Z173" i="1"/>
  <c r="Y173" i="1"/>
  <c r="X171" i="1"/>
  <c r="X170" i="1"/>
  <c r="BO169" i="1"/>
  <c r="BM169" i="1"/>
  <c r="Z169" i="1"/>
  <c r="Y169" i="1"/>
  <c r="P169" i="1"/>
  <c r="BO168" i="1"/>
  <c r="BM168" i="1"/>
  <c r="Z168" i="1"/>
  <c r="Y168" i="1"/>
  <c r="BP168" i="1" s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O160" i="1"/>
  <c r="BM160" i="1"/>
  <c r="Z160" i="1"/>
  <c r="Y160" i="1"/>
  <c r="P160" i="1"/>
  <c r="X158" i="1"/>
  <c r="X157" i="1"/>
  <c r="BO156" i="1"/>
  <c r="BM156" i="1"/>
  <c r="Z156" i="1"/>
  <c r="Y156" i="1"/>
  <c r="BP156" i="1" s="1"/>
  <c r="P156" i="1"/>
  <c r="BO155" i="1"/>
  <c r="BM155" i="1"/>
  <c r="Z155" i="1"/>
  <c r="Y155" i="1"/>
  <c r="P155" i="1"/>
  <c r="BO154" i="1"/>
  <c r="BM154" i="1"/>
  <c r="Z154" i="1"/>
  <c r="Y154" i="1"/>
  <c r="BP154" i="1" s="1"/>
  <c r="BO153" i="1"/>
  <c r="BM153" i="1"/>
  <c r="Z153" i="1"/>
  <c r="Y153" i="1"/>
  <c r="X150" i="1"/>
  <c r="X149" i="1"/>
  <c r="BO148" i="1"/>
  <c r="BM148" i="1"/>
  <c r="Z148" i="1"/>
  <c r="Z149" i="1" s="1"/>
  <c r="Y148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Z132" i="1" s="1"/>
  <c r="Y131" i="1"/>
  <c r="Y133" i="1" s="1"/>
  <c r="X128" i="1"/>
  <c r="X127" i="1"/>
  <c r="BO126" i="1"/>
  <c r="BM126" i="1"/>
  <c r="Z126" i="1"/>
  <c r="Z127" i="1" s="1"/>
  <c r="Y126" i="1"/>
  <c r="Y127" i="1" s="1"/>
  <c r="X123" i="1"/>
  <c r="X122" i="1"/>
  <c r="BO121" i="1"/>
  <c r="BM121" i="1"/>
  <c r="Z121" i="1"/>
  <c r="Y121" i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Z116" i="1" s="1"/>
  <c r="Y114" i="1"/>
  <c r="P114" i="1"/>
  <c r="BO113" i="1"/>
  <c r="BM113" i="1"/>
  <c r="Z113" i="1"/>
  <c r="Y113" i="1"/>
  <c r="Y116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Z97" i="1"/>
  <c r="Y97" i="1"/>
  <c r="Y104" i="1" s="1"/>
  <c r="P97" i="1"/>
  <c r="X94" i="1"/>
  <c r="X93" i="1"/>
  <c r="BO92" i="1"/>
  <c r="BM92" i="1"/>
  <c r="Z92" i="1"/>
  <c r="Y92" i="1"/>
  <c r="BP92" i="1" s="1"/>
  <c r="P92" i="1"/>
  <c r="BO91" i="1"/>
  <c r="BN91" i="1"/>
  <c r="BM91" i="1"/>
  <c r="Z91" i="1"/>
  <c r="Z93" i="1" s="1"/>
  <c r="Y91" i="1"/>
  <c r="BP91" i="1" s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X305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131" i="1" l="1"/>
  <c r="BP131" i="1"/>
  <c r="Y132" i="1"/>
  <c r="Z138" i="1"/>
  <c r="BN136" i="1"/>
  <c r="BN156" i="1"/>
  <c r="Z162" i="1"/>
  <c r="Z170" i="1"/>
  <c r="BN168" i="1"/>
  <c r="Z175" i="1"/>
  <c r="Z183" i="1"/>
  <c r="BN181" i="1"/>
  <c r="Z190" i="1"/>
  <c r="BN195" i="1"/>
  <c r="BN197" i="1"/>
  <c r="BN199" i="1"/>
  <c r="Z275" i="1"/>
  <c r="BN272" i="1"/>
  <c r="BN273" i="1"/>
  <c r="Y109" i="1"/>
  <c r="BP107" i="1"/>
  <c r="BN107" i="1"/>
  <c r="BP121" i="1"/>
  <c r="BN121" i="1"/>
  <c r="Y162" i="1"/>
  <c r="BP160" i="1"/>
  <c r="BN160" i="1"/>
  <c r="Y163" i="1"/>
  <c r="Y175" i="1"/>
  <c r="BP173" i="1"/>
  <c r="BN173" i="1"/>
  <c r="Y176" i="1"/>
  <c r="BP188" i="1"/>
  <c r="BN188" i="1"/>
  <c r="Y191" i="1"/>
  <c r="BP204" i="1"/>
  <c r="BN204" i="1"/>
  <c r="BP206" i="1"/>
  <c r="BN206" i="1"/>
  <c r="BP223" i="1"/>
  <c r="BN223" i="1"/>
  <c r="Y249" i="1"/>
  <c r="Y248" i="1"/>
  <c r="BP247" i="1"/>
  <c r="BN247" i="1"/>
  <c r="J9" i="1"/>
  <c r="X302" i="1"/>
  <c r="X301" i="1"/>
  <c r="Y32" i="1"/>
  <c r="X303" i="1"/>
  <c r="Y39" i="1"/>
  <c r="BN37" i="1"/>
  <c r="Y59" i="1"/>
  <c r="Y66" i="1"/>
  <c r="BN64" i="1"/>
  <c r="Y76" i="1"/>
  <c r="Y86" i="1"/>
  <c r="Z86" i="1"/>
  <c r="BN81" i="1"/>
  <c r="BN82" i="1"/>
  <c r="BN84" i="1"/>
  <c r="Y150" i="1"/>
  <c r="Y149" i="1"/>
  <c r="BP148" i="1"/>
  <c r="BN148" i="1"/>
  <c r="Y253" i="1"/>
  <c r="Y252" i="1"/>
  <c r="BP251" i="1"/>
  <c r="BN251" i="1"/>
  <c r="Y300" i="1"/>
  <c r="Y299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Z103" i="1"/>
  <c r="Z109" i="1"/>
  <c r="Y123" i="1"/>
  <c r="Y138" i="1"/>
  <c r="Y158" i="1"/>
  <c r="Z208" i="1"/>
  <c r="Y237" i="1"/>
  <c r="Y238" i="1"/>
  <c r="Y275" i="1"/>
  <c r="Y276" i="1"/>
  <c r="Y33" i="1"/>
  <c r="Y38" i="1"/>
  <c r="Y60" i="1"/>
  <c r="Y65" i="1"/>
  <c r="Y77" i="1"/>
  <c r="Y87" i="1"/>
  <c r="Y94" i="1"/>
  <c r="Y103" i="1"/>
  <c r="Y110" i="1"/>
  <c r="Y117" i="1"/>
  <c r="Y122" i="1"/>
  <c r="Y128" i="1"/>
  <c r="Y139" i="1"/>
  <c r="Y144" i="1"/>
  <c r="Y170" i="1"/>
  <c r="BP167" i="1"/>
  <c r="BN167" i="1"/>
  <c r="BP169" i="1"/>
  <c r="BN169" i="1"/>
  <c r="Y183" i="1"/>
  <c r="BP180" i="1"/>
  <c r="BN180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8" i="1"/>
  <c r="BP217" i="1"/>
  <c r="BN217" i="1"/>
  <c r="Y242" i="1"/>
  <c r="BP241" i="1"/>
  <c r="BN241" i="1"/>
  <c r="Y269" i="1"/>
  <c r="BP267" i="1"/>
  <c r="BN267" i="1"/>
  <c r="BP268" i="1"/>
  <c r="BN268" i="1"/>
  <c r="H9" i="1"/>
  <c r="BN29" i="1"/>
  <c r="BN31" i="1"/>
  <c r="BN36" i="1"/>
  <c r="BP36" i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8" i="1"/>
  <c r="BN113" i="1"/>
  <c r="BP113" i="1"/>
  <c r="BN115" i="1"/>
  <c r="BN120" i="1"/>
  <c r="BP120" i="1"/>
  <c r="BN126" i="1"/>
  <c r="BP126" i="1"/>
  <c r="BN137" i="1"/>
  <c r="BN142" i="1"/>
  <c r="BP142" i="1"/>
  <c r="Z157" i="1"/>
  <c r="BN153" i="1"/>
  <c r="BP153" i="1"/>
  <c r="BN154" i="1"/>
  <c r="BP155" i="1"/>
  <c r="BN155" i="1"/>
  <c r="Y157" i="1"/>
  <c r="BP161" i="1"/>
  <c r="BN161" i="1"/>
  <c r="Y171" i="1"/>
  <c r="BP174" i="1"/>
  <c r="BN174" i="1"/>
  <c r="Y184" i="1"/>
  <c r="Y190" i="1"/>
  <c r="BP187" i="1"/>
  <c r="BN187" i="1"/>
  <c r="BP189" i="1"/>
  <c r="BN189" i="1"/>
  <c r="Z200" i="1"/>
  <c r="Y208" i="1"/>
  <c r="Y209" i="1"/>
  <c r="Y213" i="1"/>
  <c r="BP212" i="1"/>
  <c r="BN212" i="1"/>
  <c r="Y219" i="1"/>
  <c r="Y225" i="1"/>
  <c r="BP222" i="1"/>
  <c r="BN222" i="1"/>
  <c r="Y224" i="1"/>
  <c r="BP236" i="1"/>
  <c r="BN236" i="1"/>
  <c r="Y243" i="1"/>
  <c r="Y260" i="1"/>
  <c r="BP257" i="1"/>
  <c r="BN257" i="1"/>
  <c r="BP258" i="1"/>
  <c r="BN258" i="1"/>
  <c r="BP259" i="1"/>
  <c r="BN259" i="1"/>
  <c r="Y270" i="1"/>
  <c r="BP274" i="1"/>
  <c r="BN274" i="1"/>
  <c r="Y302" i="1" l="1"/>
  <c r="Y301" i="1"/>
  <c r="Z306" i="1"/>
  <c r="Y303" i="1"/>
  <c r="Y304" i="1" s="1"/>
  <c r="Y305" i="1"/>
  <c r="X304" i="1"/>
  <c r="B314" i="1" l="1"/>
  <c r="A314" i="1"/>
  <c r="C314" i="1"/>
</calcChain>
</file>

<file path=xl/sharedStrings.xml><?xml version="1.0" encoding="utf-8"?>
<sst xmlns="http://schemas.openxmlformats.org/spreadsheetml/2006/main" count="1504" uniqueCount="503">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</sst>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4" t="s">
        <v>0</v>
      </c>
      <c r="E1" s="342"/>
      <c r="F1" s="342"/>
      <c r="G1" s="12" t="s">
        <v>1</v>
      </c>
      <c r="H1" s="374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20" t="s">
        <v>8</v>
      </c>
      <c r="B5" s="367"/>
      <c r="C5" s="368"/>
      <c r="D5" s="376"/>
      <c r="E5" s="377"/>
      <c r="F5" s="509" t="s">
        <v>9</v>
      </c>
      <c r="G5" s="368"/>
      <c r="H5" s="376" t="s">
        <v>502</v>
      </c>
      <c r="I5" s="483"/>
      <c r="J5" s="483"/>
      <c r="K5" s="483"/>
      <c r="L5" s="483"/>
      <c r="M5" s="377"/>
      <c r="N5" s="61"/>
      <c r="P5" s="24" t="s">
        <v>10</v>
      </c>
      <c r="Q5" s="515">
        <v>45642</v>
      </c>
      <c r="R5" s="412"/>
      <c r="T5" s="435" t="s">
        <v>11</v>
      </c>
      <c r="U5" s="436"/>
      <c r="V5" s="437" t="s">
        <v>12</v>
      </c>
      <c r="W5" s="412"/>
      <c r="AB5" s="51"/>
      <c r="AC5" s="51"/>
      <c r="AD5" s="51"/>
      <c r="AE5" s="51"/>
    </row>
    <row r="6" spans="1:32" s="314" customFormat="1" ht="24" customHeight="1" x14ac:dyDescent="0.2">
      <c r="A6" s="420" t="s">
        <v>13</v>
      </c>
      <c r="B6" s="367"/>
      <c r="C6" s="368"/>
      <c r="D6" s="485" t="s">
        <v>14</v>
      </c>
      <c r="E6" s="486"/>
      <c r="F6" s="486"/>
      <c r="G6" s="486"/>
      <c r="H6" s="486"/>
      <c r="I6" s="486"/>
      <c r="J6" s="486"/>
      <c r="K6" s="486"/>
      <c r="L6" s="486"/>
      <c r="M6" s="412"/>
      <c r="N6" s="62"/>
      <c r="P6" s="24" t="s">
        <v>15</v>
      </c>
      <c r="Q6" s="516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0" t="s">
        <v>16</v>
      </c>
      <c r="U6" s="436"/>
      <c r="V6" s="470" t="s">
        <v>17</v>
      </c>
      <c r="W6" s="325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9"/>
      <c r="U7" s="436"/>
      <c r="V7" s="471"/>
      <c r="W7" s="472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6"/>
      <c r="C8" s="337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25">
        <v>0.45833333333333331</v>
      </c>
      <c r="R8" s="357"/>
      <c r="T8" s="329"/>
      <c r="U8" s="436"/>
      <c r="V8" s="471"/>
      <c r="W8" s="472"/>
      <c r="AB8" s="51"/>
      <c r="AC8" s="51"/>
      <c r="AD8" s="51"/>
      <c r="AE8" s="51"/>
    </row>
    <row r="9" spans="1:32" s="314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33"/>
      <c r="E9" s="353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M9" s="353"/>
      <c r="N9" s="312"/>
      <c r="P9" s="26" t="s">
        <v>21</v>
      </c>
      <c r="Q9" s="409"/>
      <c r="R9" s="410"/>
      <c r="T9" s="329"/>
      <c r="U9" s="436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33"/>
      <c r="E10" s="353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2" t="str">
        <f>IFERROR(VLOOKUP($D$10,Proxy,2,FALSE),"")</f>
        <v/>
      </c>
      <c r="I10" s="329"/>
      <c r="J10" s="329"/>
      <c r="K10" s="329"/>
      <c r="L10" s="329"/>
      <c r="M10" s="329"/>
      <c r="N10" s="313"/>
      <c r="P10" s="26" t="s">
        <v>22</v>
      </c>
      <c r="Q10" s="441"/>
      <c r="R10" s="442"/>
      <c r="U10" s="24" t="s">
        <v>23</v>
      </c>
      <c r="V10" s="324" t="s">
        <v>24</v>
      </c>
      <c r="W10" s="325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1"/>
      <c r="R11" s="412"/>
      <c r="U11" s="24" t="s">
        <v>27</v>
      </c>
      <c r="V11" s="466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366" t="s">
        <v>29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30</v>
      </c>
      <c r="Q12" s="425"/>
      <c r="R12" s="357"/>
      <c r="S12" s="23"/>
      <c r="U12" s="24"/>
      <c r="V12" s="342"/>
      <c r="W12" s="329"/>
      <c r="AB12" s="51"/>
      <c r="AC12" s="51"/>
      <c r="AD12" s="51"/>
      <c r="AE12" s="51"/>
    </row>
    <row r="13" spans="1:32" s="314" customFormat="1" ht="23.25" customHeight="1" x14ac:dyDescent="0.2">
      <c r="A13" s="366" t="s">
        <v>31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32</v>
      </c>
      <c r="Q13" s="466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366" t="s">
        <v>33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3" t="s">
        <v>34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27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8"/>
      <c r="Q16" s="428"/>
      <c r="R16" s="428"/>
      <c r="S16" s="428"/>
      <c r="T16" s="4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30" t="s">
        <v>38</v>
      </c>
      <c r="D17" s="326" t="s">
        <v>39</v>
      </c>
      <c r="E17" s="396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395"/>
      <c r="R17" s="395"/>
      <c r="S17" s="395"/>
      <c r="T17" s="396"/>
      <c r="U17" s="517" t="s">
        <v>51</v>
      </c>
      <c r="V17" s="368"/>
      <c r="W17" s="326" t="s">
        <v>52</v>
      </c>
      <c r="X17" s="326" t="s">
        <v>53</v>
      </c>
      <c r="Y17" s="518" t="s">
        <v>54</v>
      </c>
      <c r="Z17" s="481" t="s">
        <v>55</v>
      </c>
      <c r="AA17" s="460" t="s">
        <v>56</v>
      </c>
      <c r="AB17" s="460" t="s">
        <v>57</v>
      </c>
      <c r="AC17" s="460" t="s">
        <v>58</v>
      </c>
      <c r="AD17" s="460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27"/>
      <c r="B18" s="327"/>
      <c r="C18" s="327"/>
      <c r="D18" s="397"/>
      <c r="E18" s="399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97"/>
      <c r="Q18" s="398"/>
      <c r="R18" s="398"/>
      <c r="S18" s="398"/>
      <c r="T18" s="399"/>
      <c r="U18" s="70" t="s">
        <v>61</v>
      </c>
      <c r="V18" s="70" t="s">
        <v>62</v>
      </c>
      <c r="W18" s="327"/>
      <c r="X18" s="327"/>
      <c r="Y18" s="519"/>
      <c r="Z18" s="482"/>
      <c r="AA18" s="461"/>
      <c r="AB18" s="461"/>
      <c r="AC18" s="461"/>
      <c r="AD18" s="506"/>
      <c r="AE18" s="507"/>
      <c r="AF18" s="508"/>
      <c r="AG18" s="69"/>
      <c r="BD18" s="68"/>
    </row>
    <row r="19" spans="1:68" ht="27.75" hidden="1" customHeight="1" x14ac:dyDescent="0.2">
      <c r="A19" s="369" t="s">
        <v>63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28" t="s">
        <v>63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5"/>
      <c r="AB20" s="315"/>
      <c r="AC20" s="315"/>
    </row>
    <row r="21" spans="1:68" ht="14.25" hidden="1" customHeight="1" x14ac:dyDescent="0.25">
      <c r="A21" s="338" t="s">
        <v>64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6"/>
      <c r="AB21" s="316"/>
      <c r="AC21" s="31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5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46"/>
      <c r="P23" s="335" t="s">
        <v>73</v>
      </c>
      <c r="Q23" s="336"/>
      <c r="R23" s="336"/>
      <c r="S23" s="336"/>
      <c r="T23" s="336"/>
      <c r="U23" s="336"/>
      <c r="V23" s="337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46"/>
      <c r="P24" s="335" t="s">
        <v>73</v>
      </c>
      <c r="Q24" s="336"/>
      <c r="R24" s="336"/>
      <c r="S24" s="336"/>
      <c r="T24" s="336"/>
      <c r="U24" s="336"/>
      <c r="V24" s="337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69" t="s">
        <v>75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28" t="s">
        <v>76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5"/>
      <c r="AB26" s="315"/>
      <c r="AC26" s="315"/>
    </row>
    <row r="27" spans="1:68" ht="14.25" hidden="1" customHeight="1" x14ac:dyDescent="0.25">
      <c r="A27" s="338" t="s">
        <v>77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3"/>
      <c r="R28" s="333"/>
      <c r="S28" s="333"/>
      <c r="T28" s="334"/>
      <c r="U28" s="34"/>
      <c r="V28" s="34"/>
      <c r="W28" s="35" t="s">
        <v>70</v>
      </c>
      <c r="X28" s="320">
        <v>42</v>
      </c>
      <c r="Y28" s="321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3"/>
      <c r="R29" s="333"/>
      <c r="S29" s="333"/>
      <c r="T29" s="334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70</v>
      </c>
      <c r="X30" s="320">
        <v>42</v>
      </c>
      <c r="Y30" s="321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5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46"/>
      <c r="P32" s="335" t="s">
        <v>73</v>
      </c>
      <c r="Q32" s="336"/>
      <c r="R32" s="336"/>
      <c r="S32" s="336"/>
      <c r="T32" s="336"/>
      <c r="U32" s="336"/>
      <c r="V32" s="337"/>
      <c r="W32" s="37" t="s">
        <v>70</v>
      </c>
      <c r="X32" s="322">
        <f>IFERROR(SUM(X28:X31),"0")</f>
        <v>84</v>
      </c>
      <c r="Y32" s="322">
        <f>IFERROR(SUM(Y28:Y31),"0")</f>
        <v>84</v>
      </c>
      <c r="Z32" s="322">
        <f>IFERROR(IF(Z28="",0,Z28),"0")+IFERROR(IF(Z29="",0,Z29),"0")+IFERROR(IF(Z30="",0,Z30),"0")+IFERROR(IF(Z31="",0,Z31),"0")</f>
        <v>0.79044000000000003</v>
      </c>
      <c r="AA32" s="323"/>
      <c r="AB32" s="323"/>
      <c r="AC32" s="323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46"/>
      <c r="P33" s="335" t="s">
        <v>73</v>
      </c>
      <c r="Q33" s="336"/>
      <c r="R33" s="336"/>
      <c r="S33" s="336"/>
      <c r="T33" s="336"/>
      <c r="U33" s="336"/>
      <c r="V33" s="337"/>
      <c r="W33" s="37" t="s">
        <v>74</v>
      </c>
      <c r="X33" s="322">
        <f>IFERROR(SUMPRODUCT(X28:X31*H28:H31),"0")</f>
        <v>126</v>
      </c>
      <c r="Y33" s="322">
        <f>IFERROR(SUMPRODUCT(Y28:Y31*H28:H31),"0")</f>
        <v>126</v>
      </c>
      <c r="Z33" s="37"/>
      <c r="AA33" s="323"/>
      <c r="AB33" s="323"/>
      <c r="AC33" s="323"/>
    </row>
    <row r="34" spans="1:68" ht="16.5" hidden="1" customHeight="1" x14ac:dyDescent="0.25">
      <c r="A34" s="328" t="s">
        <v>93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5"/>
      <c r="AB34" s="315"/>
      <c r="AC34" s="315"/>
    </row>
    <row r="35" spans="1:68" ht="14.25" hidden="1" customHeight="1" x14ac:dyDescent="0.25">
      <c r="A35" s="338" t="s">
        <v>64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6"/>
      <c r="AB35" s="316"/>
      <c r="AC35" s="316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3"/>
      <c r="R36" s="333"/>
      <c r="S36" s="333"/>
      <c r="T36" s="334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3"/>
      <c r="R37" s="333"/>
      <c r="S37" s="333"/>
      <c r="T37" s="334"/>
      <c r="U37" s="34"/>
      <c r="V37" s="34"/>
      <c r="W37" s="35" t="s">
        <v>70</v>
      </c>
      <c r="X37" s="320">
        <v>36</v>
      </c>
      <c r="Y37" s="32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45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46"/>
      <c r="P38" s="335" t="s">
        <v>73</v>
      </c>
      <c r="Q38" s="336"/>
      <c r="R38" s="336"/>
      <c r="S38" s="336"/>
      <c r="T38" s="336"/>
      <c r="U38" s="336"/>
      <c r="V38" s="337"/>
      <c r="W38" s="37" t="s">
        <v>70</v>
      </c>
      <c r="X38" s="322">
        <f>IFERROR(SUM(X36:X37),"0")</f>
        <v>36</v>
      </c>
      <c r="Y38" s="322">
        <f>IFERROR(SUM(Y36:Y37),"0")</f>
        <v>36</v>
      </c>
      <c r="Z38" s="322">
        <f>IFERROR(IF(Z36="",0,Z36),"0")+IFERROR(IF(Z37="",0,Z37),"0")</f>
        <v>0.55800000000000005</v>
      </c>
      <c r="AA38" s="323"/>
      <c r="AB38" s="323"/>
      <c r="AC38" s="323"/>
    </row>
    <row r="39" spans="1:68" x14ac:dyDescent="0.2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46"/>
      <c r="P39" s="335" t="s">
        <v>73</v>
      </c>
      <c r="Q39" s="336"/>
      <c r="R39" s="336"/>
      <c r="S39" s="336"/>
      <c r="T39" s="336"/>
      <c r="U39" s="336"/>
      <c r="V39" s="337"/>
      <c r="W39" s="37" t="s">
        <v>74</v>
      </c>
      <c r="X39" s="322">
        <f>IFERROR(SUMPRODUCT(X36:X37*H36:H37),"0")</f>
        <v>216</v>
      </c>
      <c r="Y39" s="322">
        <f>IFERROR(SUMPRODUCT(Y36:Y37*H36:H37),"0")</f>
        <v>216</v>
      </c>
      <c r="Z39" s="37"/>
      <c r="AA39" s="323"/>
      <c r="AB39" s="323"/>
      <c r="AC39" s="323"/>
    </row>
    <row r="40" spans="1:68" ht="16.5" hidden="1" customHeight="1" x14ac:dyDescent="0.25">
      <c r="A40" s="328" t="s">
        <v>100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5"/>
      <c r="AB40" s="315"/>
      <c r="AC40" s="315"/>
    </row>
    <row r="41" spans="1:68" ht="14.25" hidden="1" customHeight="1" x14ac:dyDescent="0.25">
      <c r="A41" s="338" t="s">
        <v>101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16"/>
      <c r="AB41" s="316"/>
      <c r="AC41" s="316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3"/>
      <c r="R42" s="333"/>
      <c r="S42" s="333"/>
      <c r="T42" s="334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5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46"/>
      <c r="P43" s="335" t="s">
        <v>73</v>
      </c>
      <c r="Q43" s="336"/>
      <c r="R43" s="336"/>
      <c r="S43" s="336"/>
      <c r="T43" s="336"/>
      <c r="U43" s="336"/>
      <c r="V43" s="337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46"/>
      <c r="P44" s="335" t="s">
        <v>73</v>
      </c>
      <c r="Q44" s="336"/>
      <c r="R44" s="336"/>
      <c r="S44" s="336"/>
      <c r="T44" s="336"/>
      <c r="U44" s="336"/>
      <c r="V44" s="337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8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5"/>
      <c r="AB45" s="315"/>
      <c r="AC45" s="315"/>
    </row>
    <row r="46" spans="1:68" ht="14.25" hidden="1" customHeight="1" x14ac:dyDescent="0.25">
      <c r="A46" s="338" t="s">
        <v>64</v>
      </c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16"/>
      <c r="AB46" s="316"/>
      <c r="AC46" s="316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3"/>
      <c r="R47" s="333"/>
      <c r="S47" s="333"/>
      <c r="T47" s="334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3"/>
      <c r="R48" s="333"/>
      <c r="S48" s="333"/>
      <c r="T48" s="334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3"/>
      <c r="R49" s="333"/>
      <c r="S49" s="333"/>
      <c r="T49" s="334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3"/>
      <c r="R50" s="333"/>
      <c r="S50" s="333"/>
      <c r="T50" s="334"/>
      <c r="U50" s="34"/>
      <c r="V50" s="34"/>
      <c r="W50" s="35" t="s">
        <v>70</v>
      </c>
      <c r="X50" s="320">
        <v>24</v>
      </c>
      <c r="Y50" s="321">
        <f t="shared" si="0"/>
        <v>24</v>
      </c>
      <c r="Z50" s="36">
        <f t="shared" si="1"/>
        <v>0.372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175.2</v>
      </c>
      <c r="BN50" s="67">
        <f t="shared" si="3"/>
        <v>175.2</v>
      </c>
      <c r="BO50" s="67">
        <f t="shared" si="4"/>
        <v>0.2857142857142857</v>
      </c>
      <c r="BP50" s="67">
        <f t="shared" si="5"/>
        <v>0.2857142857142857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3"/>
      <c r="R51" s="333"/>
      <c r="S51" s="333"/>
      <c r="T51" s="334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3"/>
      <c r="R52" s="333"/>
      <c r="S52" s="333"/>
      <c r="T52" s="334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0">
        <v>4607111036902</v>
      </c>
      <c r="E53" s="331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3"/>
      <c r="R53" s="333"/>
      <c r="S53" s="333"/>
      <c r="T53" s="334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0">
        <v>4607111038982</v>
      </c>
      <c r="E54" s="331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3"/>
      <c r="R54" s="333"/>
      <c r="S54" s="333"/>
      <c r="T54" s="334"/>
      <c r="U54" s="34"/>
      <c r="V54" s="34"/>
      <c r="W54" s="35" t="s">
        <v>70</v>
      </c>
      <c r="X54" s="320">
        <v>12</v>
      </c>
      <c r="Y54" s="321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0">
        <v>4607111036858</v>
      </c>
      <c r="E55" s="331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3"/>
      <c r="R55" s="333"/>
      <c r="S55" s="333"/>
      <c r="T55" s="334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0">
        <v>4607111039354</v>
      </c>
      <c r="E56" s="331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3"/>
      <c r="R56" s="333"/>
      <c r="S56" s="333"/>
      <c r="T56" s="334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0">
        <v>4607111036889</v>
      </c>
      <c r="E57" s="331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3"/>
      <c r="R57" s="333"/>
      <c r="S57" s="333"/>
      <c r="T57" s="334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0">
        <v>4607111039330</v>
      </c>
      <c r="E58" s="331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3"/>
      <c r="R58" s="333"/>
      <c r="S58" s="333"/>
      <c r="T58" s="334"/>
      <c r="U58" s="34"/>
      <c r="V58" s="34"/>
      <c r="W58" s="35" t="s">
        <v>70</v>
      </c>
      <c r="X58" s="320">
        <v>12</v>
      </c>
      <c r="Y58" s="321">
        <f t="shared" si="0"/>
        <v>12</v>
      </c>
      <c r="Z58" s="36">
        <f t="shared" si="1"/>
        <v>0.186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45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46"/>
      <c r="P59" s="335" t="s">
        <v>73</v>
      </c>
      <c r="Q59" s="336"/>
      <c r="R59" s="336"/>
      <c r="S59" s="336"/>
      <c r="T59" s="336"/>
      <c r="U59" s="336"/>
      <c r="V59" s="337"/>
      <c r="W59" s="37" t="s">
        <v>70</v>
      </c>
      <c r="X59" s="322">
        <f>IFERROR(SUM(X47:X58),"0")</f>
        <v>48</v>
      </c>
      <c r="Y59" s="322">
        <f>IFERROR(SUM(Y47:Y58),"0")</f>
        <v>48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0.74399999999999999</v>
      </c>
      <c r="AA59" s="323"/>
      <c r="AB59" s="323"/>
      <c r="AC59" s="323"/>
    </row>
    <row r="60" spans="1:68" x14ac:dyDescent="0.2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46"/>
      <c r="P60" s="335" t="s">
        <v>73</v>
      </c>
      <c r="Q60" s="336"/>
      <c r="R60" s="336"/>
      <c r="S60" s="336"/>
      <c r="T60" s="336"/>
      <c r="U60" s="336"/>
      <c r="V60" s="337"/>
      <c r="W60" s="37" t="s">
        <v>74</v>
      </c>
      <c r="X60" s="322">
        <f>IFERROR(SUMPRODUCT(X47:X58*H47:H58),"0")</f>
        <v>336</v>
      </c>
      <c r="Y60" s="322">
        <f>IFERROR(SUMPRODUCT(Y47:Y58*H47:H58),"0")</f>
        <v>336</v>
      </c>
      <c r="Z60" s="37"/>
      <c r="AA60" s="323"/>
      <c r="AB60" s="323"/>
      <c r="AC60" s="323"/>
    </row>
    <row r="61" spans="1:68" ht="16.5" hidden="1" customHeight="1" x14ac:dyDescent="0.25">
      <c r="A61" s="328" t="s">
        <v>133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5"/>
      <c r="AB61" s="315"/>
      <c r="AC61" s="315"/>
    </row>
    <row r="62" spans="1:68" ht="14.25" hidden="1" customHeight="1" x14ac:dyDescent="0.25">
      <c r="A62" s="338" t="s">
        <v>64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16"/>
      <c r="AB62" s="316"/>
      <c r="AC62" s="31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0">
        <v>4607111037411</v>
      </c>
      <c r="E63" s="331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3"/>
      <c r="R63" s="333"/>
      <c r="S63" s="333"/>
      <c r="T63" s="334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0">
        <v>4607111036728</v>
      </c>
      <c r="E64" s="331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3"/>
      <c r="R64" s="333"/>
      <c r="S64" s="333"/>
      <c r="T64" s="334"/>
      <c r="U64" s="34"/>
      <c r="V64" s="34"/>
      <c r="W64" s="35" t="s">
        <v>70</v>
      </c>
      <c r="X64" s="320">
        <v>96</v>
      </c>
      <c r="Y64" s="321">
        <f>IFERROR(IF(X64="","",X64),"")</f>
        <v>96</v>
      </c>
      <c r="Z64" s="36">
        <f>IFERROR(IF(X64="","",X64*0.00866),"")</f>
        <v>0.83135999999999988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500.46719999999993</v>
      </c>
      <c r="BN64" s="67">
        <f>IFERROR(Y64*I64,"0")</f>
        <v>500.46719999999993</v>
      </c>
      <c r="BO64" s="67">
        <f>IFERROR(X64/J64,"0")</f>
        <v>0.66666666666666663</v>
      </c>
      <c r="BP64" s="67">
        <f>IFERROR(Y64/J64,"0")</f>
        <v>0.66666666666666663</v>
      </c>
    </row>
    <row r="65" spans="1:68" x14ac:dyDescent="0.2">
      <c r="A65" s="345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46"/>
      <c r="P65" s="335" t="s">
        <v>73</v>
      </c>
      <c r="Q65" s="336"/>
      <c r="R65" s="336"/>
      <c r="S65" s="336"/>
      <c r="T65" s="336"/>
      <c r="U65" s="336"/>
      <c r="V65" s="337"/>
      <c r="W65" s="37" t="s">
        <v>70</v>
      </c>
      <c r="X65" s="322">
        <f>IFERROR(SUM(X63:X64),"0")</f>
        <v>96</v>
      </c>
      <c r="Y65" s="322">
        <f>IFERROR(SUM(Y63:Y64),"0")</f>
        <v>96</v>
      </c>
      <c r="Z65" s="322">
        <f>IFERROR(IF(Z63="",0,Z63),"0")+IFERROR(IF(Z64="",0,Z64),"0")</f>
        <v>0.83135999999999988</v>
      </c>
      <c r="AA65" s="323"/>
      <c r="AB65" s="323"/>
      <c r="AC65" s="323"/>
    </row>
    <row r="66" spans="1:68" x14ac:dyDescent="0.2">
      <c r="A66" s="329"/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46"/>
      <c r="P66" s="335" t="s">
        <v>73</v>
      </c>
      <c r="Q66" s="336"/>
      <c r="R66" s="336"/>
      <c r="S66" s="336"/>
      <c r="T66" s="336"/>
      <c r="U66" s="336"/>
      <c r="V66" s="337"/>
      <c r="W66" s="37" t="s">
        <v>74</v>
      </c>
      <c r="X66" s="322">
        <f>IFERROR(SUMPRODUCT(X63:X64*H63:H64),"0")</f>
        <v>480</v>
      </c>
      <c r="Y66" s="322">
        <f>IFERROR(SUMPRODUCT(Y63:Y64*H63:H64),"0")</f>
        <v>480</v>
      </c>
      <c r="Z66" s="37"/>
      <c r="AA66" s="323"/>
      <c r="AB66" s="323"/>
      <c r="AC66" s="323"/>
    </row>
    <row r="67" spans="1:68" ht="16.5" hidden="1" customHeight="1" x14ac:dyDescent="0.25">
      <c r="A67" s="328" t="s">
        <v>140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5"/>
      <c r="AB67" s="315"/>
      <c r="AC67" s="315"/>
    </row>
    <row r="68" spans="1:68" ht="14.25" hidden="1" customHeight="1" x14ac:dyDescent="0.25">
      <c r="A68" s="338" t="s">
        <v>141</v>
      </c>
      <c r="B68" s="329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29"/>
      <c r="P68" s="329"/>
      <c r="Q68" s="329"/>
      <c r="R68" s="329"/>
      <c r="S68" s="329"/>
      <c r="T68" s="329"/>
      <c r="U68" s="329"/>
      <c r="V68" s="329"/>
      <c r="W68" s="329"/>
      <c r="X68" s="329"/>
      <c r="Y68" s="329"/>
      <c r="Z68" s="329"/>
      <c r="AA68" s="316"/>
      <c r="AB68" s="316"/>
      <c r="AC68" s="316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0">
        <v>4607111033659</v>
      </c>
      <c r="E69" s="331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3"/>
      <c r="R69" s="333"/>
      <c r="S69" s="333"/>
      <c r="T69" s="334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45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46"/>
      <c r="P70" s="335" t="s">
        <v>73</v>
      </c>
      <c r="Q70" s="336"/>
      <c r="R70" s="336"/>
      <c r="S70" s="336"/>
      <c r="T70" s="336"/>
      <c r="U70" s="336"/>
      <c r="V70" s="337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9"/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46"/>
      <c r="P71" s="335" t="s">
        <v>73</v>
      </c>
      <c r="Q71" s="336"/>
      <c r="R71" s="336"/>
      <c r="S71" s="336"/>
      <c r="T71" s="336"/>
      <c r="U71" s="336"/>
      <c r="V71" s="337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8" t="s">
        <v>145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5"/>
      <c r="AB72" s="315"/>
      <c r="AC72" s="315"/>
    </row>
    <row r="73" spans="1:68" ht="14.25" hidden="1" customHeight="1" x14ac:dyDescent="0.25">
      <c r="A73" s="338" t="s">
        <v>146</v>
      </c>
      <c r="B73" s="329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0">
        <v>4607111034137</v>
      </c>
      <c r="E74" s="331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3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3"/>
      <c r="R74" s="333"/>
      <c r="S74" s="333"/>
      <c r="T74" s="334"/>
      <c r="U74" s="34"/>
      <c r="V74" s="34"/>
      <c r="W74" s="35" t="s">
        <v>70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0">
        <v>4607111034120</v>
      </c>
      <c r="E75" s="331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3"/>
      <c r="R75" s="333"/>
      <c r="S75" s="333"/>
      <c r="T75" s="334"/>
      <c r="U75" s="34"/>
      <c r="V75" s="34"/>
      <c r="W75" s="35" t="s">
        <v>70</v>
      </c>
      <c r="X75" s="320">
        <v>42</v>
      </c>
      <c r="Y75" s="32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45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46"/>
      <c r="P76" s="335" t="s">
        <v>73</v>
      </c>
      <c r="Q76" s="336"/>
      <c r="R76" s="336"/>
      <c r="S76" s="336"/>
      <c r="T76" s="336"/>
      <c r="U76" s="336"/>
      <c r="V76" s="337"/>
      <c r="W76" s="37" t="s">
        <v>70</v>
      </c>
      <c r="X76" s="322">
        <f>IFERROR(SUM(X74:X75),"0")</f>
        <v>84</v>
      </c>
      <c r="Y76" s="322">
        <f>IFERROR(SUM(Y74:Y75),"0")</f>
        <v>84</v>
      </c>
      <c r="Z76" s="322">
        <f>IFERROR(IF(Z74="",0,Z74),"0")+IFERROR(IF(Z75="",0,Z75),"0")</f>
        <v>1.5019199999999999</v>
      </c>
      <c r="AA76" s="323"/>
      <c r="AB76" s="323"/>
      <c r="AC76" s="323"/>
    </row>
    <row r="77" spans="1:68" x14ac:dyDescent="0.2">
      <c r="A77" s="329"/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46"/>
      <c r="P77" s="335" t="s">
        <v>73</v>
      </c>
      <c r="Q77" s="336"/>
      <c r="R77" s="336"/>
      <c r="S77" s="336"/>
      <c r="T77" s="336"/>
      <c r="U77" s="336"/>
      <c r="V77" s="337"/>
      <c r="W77" s="37" t="s">
        <v>74</v>
      </c>
      <c r="X77" s="322">
        <f>IFERROR(SUMPRODUCT(X74:X75*H74:H75),"0")</f>
        <v>302.40000000000003</v>
      </c>
      <c r="Y77" s="322">
        <f>IFERROR(SUMPRODUCT(Y74:Y75*H74:H75),"0")</f>
        <v>302.40000000000003</v>
      </c>
      <c r="Z77" s="37"/>
      <c r="AA77" s="323"/>
      <c r="AB77" s="323"/>
      <c r="AC77" s="323"/>
    </row>
    <row r="78" spans="1:68" ht="16.5" hidden="1" customHeight="1" x14ac:dyDescent="0.25">
      <c r="A78" s="328" t="s">
        <v>153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5"/>
      <c r="AB78" s="315"/>
      <c r="AC78" s="315"/>
    </row>
    <row r="79" spans="1:68" ht="14.25" hidden="1" customHeight="1" x14ac:dyDescent="0.25">
      <c r="A79" s="338" t="s">
        <v>141</v>
      </c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30">
        <v>4607111035141</v>
      </c>
      <c r="E80" s="331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3"/>
      <c r="R80" s="333"/>
      <c r="S80" s="333"/>
      <c r="T80" s="334"/>
      <c r="U80" s="34"/>
      <c r="V80" s="34"/>
      <c r="W80" s="35" t="s">
        <v>70</v>
      </c>
      <c r="X80" s="320">
        <v>14</v>
      </c>
      <c r="Y80" s="32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60.250400000000006</v>
      </c>
      <c r="BN80" s="67">
        <f t="shared" ref="BN80:BN85" si="9">IFERROR(Y80*I80,"0")</f>
        <v>60.250400000000006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4301135285</v>
      </c>
      <c r="D81" s="330">
        <v>4607111036407</v>
      </c>
      <c r="E81" s="331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3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3"/>
      <c r="R81" s="333"/>
      <c r="S81" s="333"/>
      <c r="T81" s="334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4301135569</v>
      </c>
      <c r="D82" s="330">
        <v>4607111033628</v>
      </c>
      <c r="E82" s="331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">
        <v>162</v>
      </c>
      <c r="Q82" s="333"/>
      <c r="R82" s="333"/>
      <c r="S82" s="333"/>
      <c r="T82" s="334"/>
      <c r="U82" s="34"/>
      <c r="V82" s="34"/>
      <c r="W82" s="35" t="s">
        <v>70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4301135565</v>
      </c>
      <c r="D83" s="330">
        <v>4607111033451</v>
      </c>
      <c r="E83" s="331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9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3"/>
      <c r="R83" s="333"/>
      <c r="S83" s="333"/>
      <c r="T83" s="334"/>
      <c r="U83" s="34"/>
      <c r="V83" s="34"/>
      <c r="W83" s="35" t="s">
        <v>70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0">
        <v>4607111033444</v>
      </c>
      <c r="E84" s="331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3"/>
      <c r="R84" s="333"/>
      <c r="S84" s="333"/>
      <c r="T84" s="334"/>
      <c r="U84" s="34"/>
      <c r="V84" s="34"/>
      <c r="W84" s="35" t="s">
        <v>70</v>
      </c>
      <c r="X84" s="320">
        <v>140</v>
      </c>
      <c r="Y84" s="321">
        <f t="shared" si="6"/>
        <v>140</v>
      </c>
      <c r="Z84" s="36">
        <f t="shared" si="7"/>
        <v>2.5032000000000001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602.50400000000002</v>
      </c>
      <c r="BN84" s="67">
        <f t="shared" si="9"/>
        <v>602.50400000000002</v>
      </c>
      <c r="BO84" s="67">
        <f t="shared" si="10"/>
        <v>2</v>
      </c>
      <c r="BP84" s="67">
        <f t="shared" si="11"/>
        <v>2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30">
        <v>4607111035028</v>
      </c>
      <c r="E85" s="331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3"/>
      <c r="R85" s="333"/>
      <c r="S85" s="333"/>
      <c r="T85" s="334"/>
      <c r="U85" s="34"/>
      <c r="V85" s="34"/>
      <c r="W85" s="35" t="s">
        <v>70</v>
      </c>
      <c r="X85" s="320">
        <v>14</v>
      </c>
      <c r="Y85" s="321">
        <f t="shared" si="6"/>
        <v>14</v>
      </c>
      <c r="Z85" s="36">
        <f t="shared" si="7"/>
        <v>0.25031999999999999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45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46"/>
      <c r="P86" s="335" t="s">
        <v>73</v>
      </c>
      <c r="Q86" s="336"/>
      <c r="R86" s="336"/>
      <c r="S86" s="336"/>
      <c r="T86" s="336"/>
      <c r="U86" s="336"/>
      <c r="V86" s="337"/>
      <c r="W86" s="37" t="s">
        <v>70</v>
      </c>
      <c r="X86" s="322">
        <f>IFERROR(SUM(X80:X85),"0")</f>
        <v>168</v>
      </c>
      <c r="Y86" s="322">
        <f>IFERROR(SUM(Y80:Y85),"0")</f>
        <v>168</v>
      </c>
      <c r="Z86" s="322">
        <f>IFERROR(IF(Z80="",0,Z80),"0")+IFERROR(IF(Z81="",0,Z81),"0")+IFERROR(IF(Z82="",0,Z82),"0")+IFERROR(IF(Z83="",0,Z83),"0")+IFERROR(IF(Z84="",0,Z84),"0")+IFERROR(IF(Z85="",0,Z85),"0")</f>
        <v>3.0038399999999998</v>
      </c>
      <c r="AA86" s="323"/>
      <c r="AB86" s="323"/>
      <c r="AC86" s="323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46"/>
      <c r="P87" s="335" t="s">
        <v>73</v>
      </c>
      <c r="Q87" s="336"/>
      <c r="R87" s="336"/>
      <c r="S87" s="336"/>
      <c r="T87" s="336"/>
      <c r="U87" s="336"/>
      <c r="V87" s="337"/>
      <c r="W87" s="37" t="s">
        <v>74</v>
      </c>
      <c r="X87" s="322">
        <f>IFERROR(SUMPRODUCT(X80:X85*H80:H85),"0")</f>
        <v>608.16</v>
      </c>
      <c r="Y87" s="322">
        <f>IFERROR(SUMPRODUCT(Y80:Y85*H80:H85),"0")</f>
        <v>608.16</v>
      </c>
      <c r="Z87" s="37"/>
      <c r="AA87" s="323"/>
      <c r="AB87" s="323"/>
      <c r="AC87" s="323"/>
    </row>
    <row r="88" spans="1:68" ht="16.5" hidden="1" customHeight="1" x14ac:dyDescent="0.25">
      <c r="A88" s="328" t="s">
        <v>170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5"/>
      <c r="AB88" s="315"/>
      <c r="AC88" s="315"/>
    </row>
    <row r="89" spans="1:68" ht="14.25" hidden="1" customHeight="1" x14ac:dyDescent="0.25">
      <c r="A89" s="338" t="s">
        <v>171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6"/>
      <c r="AB89" s="316"/>
      <c r="AC89" s="316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30">
        <v>4607025784012</v>
      </c>
      <c r="E90" s="331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3"/>
      <c r="R90" s="333"/>
      <c r="S90" s="333"/>
      <c r="T90" s="334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0">
        <v>4607025784319</v>
      </c>
      <c r="E91" s="331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53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3"/>
      <c r="R91" s="333"/>
      <c r="S91" s="333"/>
      <c r="T91" s="334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30">
        <v>4607111035370</v>
      </c>
      <c r="E92" s="331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3"/>
      <c r="R92" s="333"/>
      <c r="S92" s="333"/>
      <c r="T92" s="334"/>
      <c r="U92" s="34"/>
      <c r="V92" s="34"/>
      <c r="W92" s="35" t="s">
        <v>70</v>
      </c>
      <c r="X92" s="320">
        <v>12</v>
      </c>
      <c r="Y92" s="321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45"/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46"/>
      <c r="P93" s="335" t="s">
        <v>73</v>
      </c>
      <c r="Q93" s="336"/>
      <c r="R93" s="336"/>
      <c r="S93" s="336"/>
      <c r="T93" s="336"/>
      <c r="U93" s="336"/>
      <c r="V93" s="337"/>
      <c r="W93" s="37" t="s">
        <v>70</v>
      </c>
      <c r="X93" s="322">
        <f>IFERROR(SUM(X90:X92),"0")</f>
        <v>12</v>
      </c>
      <c r="Y93" s="322">
        <f>IFERROR(SUM(Y90:Y92),"0")</f>
        <v>12</v>
      </c>
      <c r="Z93" s="322">
        <f>IFERROR(IF(Z90="",0,Z90),"0")+IFERROR(IF(Z91="",0,Z91),"0")+IFERROR(IF(Z92="",0,Z92),"0")</f>
        <v>0.186</v>
      </c>
      <c r="AA93" s="323"/>
      <c r="AB93" s="323"/>
      <c r="AC93" s="323"/>
    </row>
    <row r="94" spans="1:68" x14ac:dyDescent="0.2">
      <c r="A94" s="329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46"/>
      <c r="P94" s="335" t="s">
        <v>73</v>
      </c>
      <c r="Q94" s="336"/>
      <c r="R94" s="336"/>
      <c r="S94" s="336"/>
      <c r="T94" s="336"/>
      <c r="U94" s="336"/>
      <c r="V94" s="337"/>
      <c r="W94" s="37" t="s">
        <v>74</v>
      </c>
      <c r="X94" s="322">
        <f>IFERROR(SUMPRODUCT(X90:X92*H90:H92),"0")</f>
        <v>36.96</v>
      </c>
      <c r="Y94" s="322">
        <f>IFERROR(SUMPRODUCT(Y90:Y92*H90:H92),"0")</f>
        <v>36.96</v>
      </c>
      <c r="Z94" s="37"/>
      <c r="AA94" s="323"/>
      <c r="AB94" s="323"/>
      <c r="AC94" s="323"/>
    </row>
    <row r="95" spans="1:68" ht="16.5" hidden="1" customHeight="1" x14ac:dyDescent="0.25">
      <c r="A95" s="328" t="s">
        <v>181</v>
      </c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29"/>
      <c r="P95" s="329"/>
      <c r="Q95" s="329"/>
      <c r="R95" s="329"/>
      <c r="S95" s="329"/>
      <c r="T95" s="329"/>
      <c r="U95" s="329"/>
      <c r="V95" s="329"/>
      <c r="W95" s="329"/>
      <c r="X95" s="329"/>
      <c r="Y95" s="329"/>
      <c r="Z95" s="329"/>
      <c r="AA95" s="315"/>
      <c r="AB95" s="315"/>
      <c r="AC95" s="315"/>
    </row>
    <row r="96" spans="1:68" ht="14.25" hidden="1" customHeight="1" x14ac:dyDescent="0.25">
      <c r="A96" s="338" t="s">
        <v>64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329"/>
      <c r="Y96" s="329"/>
      <c r="Z96" s="329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30">
        <v>4607111039262</v>
      </c>
      <c r="E97" s="331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3"/>
      <c r="R97" s="333"/>
      <c r="S97" s="333"/>
      <c r="T97" s="334"/>
      <c r="U97" s="34"/>
      <c r="V97" s="34"/>
      <c r="W97" s="35" t="s">
        <v>70</v>
      </c>
      <c r="X97" s="320">
        <v>24</v>
      </c>
      <c r="Y97" s="321">
        <f t="shared" ref="Y97:Y102" si="12">IFERROR(IF(X97="","",X97),"")</f>
        <v>24</v>
      </c>
      <c r="Z97" s="36">
        <f t="shared" ref="Z97:Z102" si="13">IFERROR(IF(X97="","",X97*0.0155),"")</f>
        <v>0.372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161.2704</v>
      </c>
      <c r="BN97" s="67">
        <f t="shared" ref="BN97:BN102" si="15">IFERROR(Y97*I97,"0")</f>
        <v>161.2704</v>
      </c>
      <c r="BO97" s="67">
        <f t="shared" ref="BO97:BO102" si="16">IFERROR(X97/J97,"0")</f>
        <v>0.2857142857142857</v>
      </c>
      <c r="BP97" s="67">
        <f t="shared" ref="BP97:BP102" si="17">IFERROR(Y97/J97,"0")</f>
        <v>0.2857142857142857</v>
      </c>
    </row>
    <row r="98" spans="1:68" ht="27" hidden="1" customHeight="1" x14ac:dyDescent="0.25">
      <c r="A98" s="54" t="s">
        <v>184</v>
      </c>
      <c r="B98" s="54" t="s">
        <v>185</v>
      </c>
      <c r="C98" s="31">
        <v>4301070976</v>
      </c>
      <c r="D98" s="330">
        <v>4607111034144</v>
      </c>
      <c r="E98" s="331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3"/>
      <c r="R98" s="333"/>
      <c r="S98" s="333"/>
      <c r="T98" s="334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30">
        <v>4607111039248</v>
      </c>
      <c r="E99" s="331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41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3"/>
      <c r="R99" s="333"/>
      <c r="S99" s="333"/>
      <c r="T99" s="334"/>
      <c r="U99" s="34"/>
      <c r="V99" s="34"/>
      <c r="W99" s="35" t="s">
        <v>70</v>
      </c>
      <c r="X99" s="320">
        <v>12</v>
      </c>
      <c r="Y99" s="321">
        <f t="shared" si="12"/>
        <v>12</v>
      </c>
      <c r="Z99" s="36">
        <f t="shared" si="13"/>
        <v>0.186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87.6</v>
      </c>
      <c r="BN99" s="67">
        <f t="shared" si="15"/>
        <v>87.6</v>
      </c>
      <c r="BO99" s="67">
        <f t="shared" si="16"/>
        <v>0.14285714285714285</v>
      </c>
      <c r="BP99" s="67">
        <f t="shared" si="17"/>
        <v>0.14285714285714285</v>
      </c>
    </row>
    <row r="100" spans="1:68" ht="27" hidden="1" customHeight="1" x14ac:dyDescent="0.25">
      <c r="A100" s="54" t="s">
        <v>188</v>
      </c>
      <c r="B100" s="54" t="s">
        <v>189</v>
      </c>
      <c r="C100" s="31">
        <v>4301070973</v>
      </c>
      <c r="D100" s="330">
        <v>4607111033987</v>
      </c>
      <c r="E100" s="331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3"/>
      <c r="R100" s="333"/>
      <c r="S100" s="333"/>
      <c r="T100" s="334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4301071049</v>
      </c>
      <c r="D101" s="330">
        <v>4607111039293</v>
      </c>
      <c r="E101" s="331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3"/>
      <c r="R101" s="333"/>
      <c r="S101" s="333"/>
      <c r="T101" s="334"/>
      <c r="U101" s="34"/>
      <c r="V101" s="34"/>
      <c r="W101" s="35" t="s">
        <v>70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30">
        <v>4607111039279</v>
      </c>
      <c r="E102" s="331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3"/>
      <c r="R102" s="333"/>
      <c r="S102" s="333"/>
      <c r="T102" s="334"/>
      <c r="U102" s="34"/>
      <c r="V102" s="34"/>
      <c r="W102" s="35" t="s">
        <v>70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87.6</v>
      </c>
      <c r="BN102" s="67">
        <f t="shared" si="15"/>
        <v>87.6</v>
      </c>
      <c r="BO102" s="67">
        <f t="shared" si="16"/>
        <v>0.14285714285714285</v>
      </c>
      <c r="BP102" s="67">
        <f t="shared" si="17"/>
        <v>0.14285714285714285</v>
      </c>
    </row>
    <row r="103" spans="1:68" x14ac:dyDescent="0.2">
      <c r="A103" s="345"/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46"/>
      <c r="P103" s="335" t="s">
        <v>73</v>
      </c>
      <c r="Q103" s="336"/>
      <c r="R103" s="336"/>
      <c r="S103" s="336"/>
      <c r="T103" s="336"/>
      <c r="U103" s="336"/>
      <c r="V103" s="337"/>
      <c r="W103" s="37" t="s">
        <v>70</v>
      </c>
      <c r="X103" s="322">
        <f>IFERROR(SUM(X97:X102),"0")</f>
        <v>48</v>
      </c>
      <c r="Y103" s="322">
        <f>IFERROR(SUM(Y97:Y102),"0")</f>
        <v>48</v>
      </c>
      <c r="Z103" s="322">
        <f>IFERROR(IF(Z97="",0,Z97),"0")+IFERROR(IF(Z98="",0,Z98),"0")+IFERROR(IF(Z99="",0,Z99),"0")+IFERROR(IF(Z100="",0,Z100),"0")+IFERROR(IF(Z101="",0,Z101),"0")+IFERROR(IF(Z102="",0,Z102),"0")</f>
        <v>0.74399999999999999</v>
      </c>
      <c r="AA103" s="323"/>
      <c r="AB103" s="323"/>
      <c r="AC103" s="323"/>
    </row>
    <row r="104" spans="1:68" x14ac:dyDescent="0.2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46"/>
      <c r="P104" s="335" t="s">
        <v>73</v>
      </c>
      <c r="Q104" s="336"/>
      <c r="R104" s="336"/>
      <c r="S104" s="336"/>
      <c r="T104" s="336"/>
      <c r="U104" s="336"/>
      <c r="V104" s="337"/>
      <c r="W104" s="37" t="s">
        <v>74</v>
      </c>
      <c r="X104" s="322">
        <f>IFERROR(SUMPRODUCT(X97:X102*H97:H102),"0")</f>
        <v>321.60000000000002</v>
      </c>
      <c r="Y104" s="322">
        <f>IFERROR(SUMPRODUCT(Y97:Y102*H97:H102),"0")</f>
        <v>321.60000000000002</v>
      </c>
      <c r="Z104" s="37"/>
      <c r="AA104" s="323"/>
      <c r="AB104" s="323"/>
      <c r="AC104" s="323"/>
    </row>
    <row r="105" spans="1:68" ht="16.5" hidden="1" customHeight="1" x14ac:dyDescent="0.25">
      <c r="A105" s="328" t="s">
        <v>195</v>
      </c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15"/>
      <c r="AB105" s="315"/>
      <c r="AC105" s="315"/>
    </row>
    <row r="106" spans="1:68" ht="14.25" hidden="1" customHeight="1" x14ac:dyDescent="0.25">
      <c r="A106" s="338" t="s">
        <v>141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30">
        <v>4607111034014</v>
      </c>
      <c r="E107" s="331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3"/>
      <c r="R107" s="333"/>
      <c r="S107" s="333"/>
      <c r="T107" s="334"/>
      <c r="U107" s="34"/>
      <c r="V107" s="34"/>
      <c r="W107" s="35" t="s">
        <v>70</v>
      </c>
      <c r="X107" s="320">
        <v>84</v>
      </c>
      <c r="Y107" s="32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hidden="1" customHeight="1" x14ac:dyDescent="0.25">
      <c r="A108" s="54" t="s">
        <v>199</v>
      </c>
      <c r="B108" s="54" t="s">
        <v>200</v>
      </c>
      <c r="C108" s="31">
        <v>4301135532</v>
      </c>
      <c r="D108" s="330">
        <v>4607111033994</v>
      </c>
      <c r="E108" s="331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3"/>
      <c r="R108" s="333"/>
      <c r="S108" s="333"/>
      <c r="T108" s="334"/>
      <c r="U108" s="34"/>
      <c r="V108" s="34"/>
      <c r="W108" s="35" t="s">
        <v>70</v>
      </c>
      <c r="X108" s="320">
        <v>0</v>
      </c>
      <c r="Y108" s="321">
        <f>IFERROR(IF(X108="","",X108),"")</f>
        <v>0</v>
      </c>
      <c r="Z108" s="36">
        <f>IFERROR(IF(X108="","",X108*0.01788),"")</f>
        <v>0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5"/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46"/>
      <c r="P109" s="335" t="s">
        <v>73</v>
      </c>
      <c r="Q109" s="336"/>
      <c r="R109" s="336"/>
      <c r="S109" s="336"/>
      <c r="T109" s="336"/>
      <c r="U109" s="336"/>
      <c r="V109" s="337"/>
      <c r="W109" s="37" t="s">
        <v>70</v>
      </c>
      <c r="X109" s="322">
        <f>IFERROR(SUM(X107:X108),"0")</f>
        <v>84</v>
      </c>
      <c r="Y109" s="322">
        <f>IFERROR(SUM(Y107:Y108),"0")</f>
        <v>84</v>
      </c>
      <c r="Z109" s="322">
        <f>IFERROR(IF(Z107="",0,Z107),"0")+IFERROR(IF(Z108="",0,Z108),"0")</f>
        <v>1.5019199999999999</v>
      </c>
      <c r="AA109" s="323"/>
      <c r="AB109" s="323"/>
      <c r="AC109" s="323"/>
    </row>
    <row r="110" spans="1:68" x14ac:dyDescent="0.2">
      <c r="A110" s="329"/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46"/>
      <c r="P110" s="335" t="s">
        <v>73</v>
      </c>
      <c r="Q110" s="336"/>
      <c r="R110" s="336"/>
      <c r="S110" s="336"/>
      <c r="T110" s="336"/>
      <c r="U110" s="336"/>
      <c r="V110" s="337"/>
      <c r="W110" s="37" t="s">
        <v>74</v>
      </c>
      <c r="X110" s="322">
        <f>IFERROR(SUMPRODUCT(X107:X108*H107:H108),"0")</f>
        <v>252</v>
      </c>
      <c r="Y110" s="322">
        <f>IFERROR(SUMPRODUCT(Y107:Y108*H107:H108),"0")</f>
        <v>252</v>
      </c>
      <c r="Z110" s="37"/>
      <c r="AA110" s="323"/>
      <c r="AB110" s="323"/>
      <c r="AC110" s="323"/>
    </row>
    <row r="111" spans="1:68" ht="16.5" hidden="1" customHeight="1" x14ac:dyDescent="0.25">
      <c r="A111" s="328" t="s">
        <v>201</v>
      </c>
      <c r="B111" s="329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29"/>
      <c r="P111" s="329"/>
      <c r="Q111" s="329"/>
      <c r="R111" s="329"/>
      <c r="S111" s="329"/>
      <c r="T111" s="329"/>
      <c r="U111" s="329"/>
      <c r="V111" s="329"/>
      <c r="W111" s="329"/>
      <c r="X111" s="329"/>
      <c r="Y111" s="329"/>
      <c r="Z111" s="329"/>
      <c r="AA111" s="315"/>
      <c r="AB111" s="315"/>
      <c r="AC111" s="315"/>
    </row>
    <row r="112" spans="1:68" ht="14.25" hidden="1" customHeight="1" x14ac:dyDescent="0.25">
      <c r="A112" s="338" t="s">
        <v>141</v>
      </c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29"/>
      <c r="P112" s="329"/>
      <c r="Q112" s="329"/>
      <c r="R112" s="329"/>
      <c r="S112" s="329"/>
      <c r="T112" s="329"/>
      <c r="U112" s="329"/>
      <c r="V112" s="329"/>
      <c r="W112" s="329"/>
      <c r="X112" s="329"/>
      <c r="Y112" s="329"/>
      <c r="Z112" s="329"/>
      <c r="AA112" s="316"/>
      <c r="AB112" s="316"/>
      <c r="AC112" s="316"/>
    </row>
    <row r="113" spans="1:68" ht="27" hidden="1" customHeight="1" x14ac:dyDescent="0.25">
      <c r="A113" s="54" t="s">
        <v>202</v>
      </c>
      <c r="B113" s="54" t="s">
        <v>203</v>
      </c>
      <c r="C113" s="31">
        <v>4301135311</v>
      </c>
      <c r="D113" s="330">
        <v>4607111039095</v>
      </c>
      <c r="E113" s="331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9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3"/>
      <c r="R113" s="333"/>
      <c r="S113" s="333"/>
      <c r="T113" s="334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205</v>
      </c>
      <c r="B114" s="54" t="s">
        <v>206</v>
      </c>
      <c r="C114" s="31">
        <v>4301135300</v>
      </c>
      <c r="D114" s="330">
        <v>4607111039101</v>
      </c>
      <c r="E114" s="331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6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3"/>
      <c r="R114" s="333"/>
      <c r="S114" s="333"/>
      <c r="T114" s="334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30">
        <v>4607111034199</v>
      </c>
      <c r="E115" s="331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3"/>
      <c r="R115" s="333"/>
      <c r="S115" s="333"/>
      <c r="T115" s="334"/>
      <c r="U115" s="34"/>
      <c r="V115" s="34"/>
      <c r="W115" s="35" t="s">
        <v>70</v>
      </c>
      <c r="X115" s="320">
        <v>14</v>
      </c>
      <c r="Y115" s="32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51.850399999999993</v>
      </c>
      <c r="BN115" s="67">
        <f>IFERROR(Y115*I115,"0")</f>
        <v>51.850399999999993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45"/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46"/>
      <c r="P116" s="335" t="s">
        <v>73</v>
      </c>
      <c r="Q116" s="336"/>
      <c r="R116" s="336"/>
      <c r="S116" s="336"/>
      <c r="T116" s="336"/>
      <c r="U116" s="336"/>
      <c r="V116" s="337"/>
      <c r="W116" s="37" t="s">
        <v>70</v>
      </c>
      <c r="X116" s="322">
        <f>IFERROR(SUM(X113:X115),"0")</f>
        <v>14</v>
      </c>
      <c r="Y116" s="322">
        <f>IFERROR(SUM(Y113:Y115),"0")</f>
        <v>14</v>
      </c>
      <c r="Z116" s="322">
        <f>IFERROR(IF(Z113="",0,Z113),"0")+IFERROR(IF(Z114="",0,Z114),"0")+IFERROR(IF(Z115="",0,Z115),"0")</f>
        <v>0.25031999999999999</v>
      </c>
      <c r="AA116" s="323"/>
      <c r="AB116" s="323"/>
      <c r="AC116" s="323"/>
    </row>
    <row r="117" spans="1:68" x14ac:dyDescent="0.2">
      <c r="A117" s="329"/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46"/>
      <c r="P117" s="335" t="s">
        <v>73</v>
      </c>
      <c r="Q117" s="336"/>
      <c r="R117" s="336"/>
      <c r="S117" s="336"/>
      <c r="T117" s="336"/>
      <c r="U117" s="336"/>
      <c r="V117" s="337"/>
      <c r="W117" s="37" t="s">
        <v>74</v>
      </c>
      <c r="X117" s="322">
        <f>IFERROR(SUMPRODUCT(X113:X115*H113:H115),"0")</f>
        <v>42</v>
      </c>
      <c r="Y117" s="322">
        <f>IFERROR(SUMPRODUCT(Y113:Y115*H113:H115),"0")</f>
        <v>42</v>
      </c>
      <c r="Z117" s="37"/>
      <c r="AA117" s="323"/>
      <c r="AB117" s="323"/>
      <c r="AC117" s="323"/>
    </row>
    <row r="118" spans="1:68" ht="16.5" hidden="1" customHeight="1" x14ac:dyDescent="0.25">
      <c r="A118" s="328" t="s">
        <v>210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  <c r="Y118" s="329"/>
      <c r="Z118" s="329"/>
      <c r="AA118" s="315"/>
      <c r="AB118" s="315"/>
      <c r="AC118" s="315"/>
    </row>
    <row r="119" spans="1:68" ht="14.25" hidden="1" customHeight="1" x14ac:dyDescent="0.25">
      <c r="A119" s="338" t="s">
        <v>141</v>
      </c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  <c r="Y119" s="329"/>
      <c r="Z119" s="329"/>
      <c r="AA119" s="316"/>
      <c r="AB119" s="316"/>
      <c r="AC119" s="316"/>
    </row>
    <row r="120" spans="1:68" ht="27" hidden="1" customHeight="1" x14ac:dyDescent="0.25">
      <c r="A120" s="54" t="s">
        <v>211</v>
      </c>
      <c r="B120" s="54" t="s">
        <v>212</v>
      </c>
      <c r="C120" s="31">
        <v>4301135275</v>
      </c>
      <c r="D120" s="330">
        <v>4607111034380</v>
      </c>
      <c r="E120" s="331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3"/>
      <c r="R120" s="333"/>
      <c r="S120" s="333"/>
      <c r="T120" s="334"/>
      <c r="U120" s="34"/>
      <c r="V120" s="34"/>
      <c r="W120" s="35" t="s">
        <v>70</v>
      </c>
      <c r="X120" s="320">
        <v>0</v>
      </c>
      <c r="Y120" s="321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214</v>
      </c>
      <c r="B121" s="54" t="s">
        <v>215</v>
      </c>
      <c r="C121" s="31">
        <v>4301135277</v>
      </c>
      <c r="D121" s="330">
        <v>4607111034397</v>
      </c>
      <c r="E121" s="331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3"/>
      <c r="R121" s="333"/>
      <c r="S121" s="333"/>
      <c r="T121" s="334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45"/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46"/>
      <c r="P122" s="335" t="s">
        <v>73</v>
      </c>
      <c r="Q122" s="336"/>
      <c r="R122" s="336"/>
      <c r="S122" s="336"/>
      <c r="T122" s="336"/>
      <c r="U122" s="336"/>
      <c r="V122" s="337"/>
      <c r="W122" s="37" t="s">
        <v>70</v>
      </c>
      <c r="X122" s="322">
        <f>IFERROR(SUM(X120:X121),"0")</f>
        <v>0</v>
      </c>
      <c r="Y122" s="322">
        <f>IFERROR(SUM(Y120:Y121),"0")</f>
        <v>0</v>
      </c>
      <c r="Z122" s="322">
        <f>IFERROR(IF(Z120="",0,Z120),"0")+IFERROR(IF(Z121="",0,Z121),"0")</f>
        <v>0</v>
      </c>
      <c r="AA122" s="323"/>
      <c r="AB122" s="323"/>
      <c r="AC122" s="323"/>
    </row>
    <row r="123" spans="1:68" hidden="1" x14ac:dyDescent="0.2">
      <c r="A123" s="329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46"/>
      <c r="P123" s="335" t="s">
        <v>73</v>
      </c>
      <c r="Q123" s="336"/>
      <c r="R123" s="336"/>
      <c r="S123" s="336"/>
      <c r="T123" s="336"/>
      <c r="U123" s="336"/>
      <c r="V123" s="337"/>
      <c r="W123" s="37" t="s">
        <v>74</v>
      </c>
      <c r="X123" s="322">
        <f>IFERROR(SUMPRODUCT(X120:X121*H120:H121),"0")</f>
        <v>0</v>
      </c>
      <c r="Y123" s="322">
        <f>IFERROR(SUMPRODUCT(Y120:Y121*H120:H121),"0")</f>
        <v>0</v>
      </c>
      <c r="Z123" s="37"/>
      <c r="AA123" s="323"/>
      <c r="AB123" s="323"/>
      <c r="AC123" s="323"/>
    </row>
    <row r="124" spans="1:68" ht="16.5" hidden="1" customHeight="1" x14ac:dyDescent="0.25">
      <c r="A124" s="328" t="s">
        <v>216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  <c r="X124" s="329"/>
      <c r="Y124" s="329"/>
      <c r="Z124" s="329"/>
      <c r="AA124" s="315"/>
      <c r="AB124" s="315"/>
      <c r="AC124" s="315"/>
    </row>
    <row r="125" spans="1:68" ht="14.25" hidden="1" customHeight="1" x14ac:dyDescent="0.25">
      <c r="A125" s="338" t="s">
        <v>141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16"/>
      <c r="AB125" s="316"/>
      <c r="AC125" s="316"/>
    </row>
    <row r="126" spans="1:68" ht="27" hidden="1" customHeight="1" x14ac:dyDescent="0.25">
      <c r="A126" s="54" t="s">
        <v>217</v>
      </c>
      <c r="B126" s="54" t="s">
        <v>218</v>
      </c>
      <c r="C126" s="31">
        <v>4301135570</v>
      </c>
      <c r="D126" s="330">
        <v>4607111035806</v>
      </c>
      <c r="E126" s="331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3"/>
      <c r="R126" s="333"/>
      <c r="S126" s="333"/>
      <c r="T126" s="334"/>
      <c r="U126" s="34"/>
      <c r="V126" s="34"/>
      <c r="W126" s="35" t="s">
        <v>70</v>
      </c>
      <c r="X126" s="320">
        <v>0</v>
      </c>
      <c r="Y126" s="321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45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46"/>
      <c r="P127" s="335" t="s">
        <v>73</v>
      </c>
      <c r="Q127" s="336"/>
      <c r="R127" s="336"/>
      <c r="S127" s="336"/>
      <c r="T127" s="336"/>
      <c r="U127" s="336"/>
      <c r="V127" s="337"/>
      <c r="W127" s="37" t="s">
        <v>70</v>
      </c>
      <c r="X127" s="322">
        <f>IFERROR(SUM(X126:X126),"0")</f>
        <v>0</v>
      </c>
      <c r="Y127" s="322">
        <f>IFERROR(SUM(Y126:Y126),"0")</f>
        <v>0</v>
      </c>
      <c r="Z127" s="322">
        <f>IFERROR(IF(Z126="",0,Z126),"0")</f>
        <v>0</v>
      </c>
      <c r="AA127" s="323"/>
      <c r="AB127" s="323"/>
      <c r="AC127" s="323"/>
    </row>
    <row r="128" spans="1:68" hidden="1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46"/>
      <c r="P128" s="335" t="s">
        <v>73</v>
      </c>
      <c r="Q128" s="336"/>
      <c r="R128" s="336"/>
      <c r="S128" s="336"/>
      <c r="T128" s="336"/>
      <c r="U128" s="336"/>
      <c r="V128" s="337"/>
      <c r="W128" s="37" t="s">
        <v>74</v>
      </c>
      <c r="X128" s="322">
        <f>IFERROR(SUMPRODUCT(X126:X126*H126:H126),"0")</f>
        <v>0</v>
      </c>
      <c r="Y128" s="322">
        <f>IFERROR(SUMPRODUCT(Y126:Y126*H126:H126),"0")</f>
        <v>0</v>
      </c>
      <c r="Z128" s="37"/>
      <c r="AA128" s="323"/>
      <c r="AB128" s="323"/>
      <c r="AC128" s="323"/>
    </row>
    <row r="129" spans="1:68" ht="16.5" hidden="1" customHeight="1" x14ac:dyDescent="0.25">
      <c r="A129" s="328" t="s">
        <v>221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29"/>
      <c r="Z129" s="329"/>
      <c r="AA129" s="315"/>
      <c r="AB129" s="315"/>
      <c r="AC129" s="315"/>
    </row>
    <row r="130" spans="1:68" ht="14.25" hidden="1" customHeight="1" x14ac:dyDescent="0.25">
      <c r="A130" s="338" t="s">
        <v>141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29"/>
      <c r="Z130" s="329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30">
        <v>4607111039613</v>
      </c>
      <c r="E131" s="331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404" t="s">
        <v>224</v>
      </c>
      <c r="Q131" s="333"/>
      <c r="R131" s="333"/>
      <c r="S131" s="333"/>
      <c r="T131" s="334"/>
      <c r="U131" s="34"/>
      <c r="V131" s="34"/>
      <c r="W131" s="35" t="s">
        <v>70</v>
      </c>
      <c r="X131" s="320">
        <v>14</v>
      </c>
      <c r="Y131" s="321">
        <f>IFERROR(IF(X131="","",X131),"")</f>
        <v>14</v>
      </c>
      <c r="Z131" s="36">
        <f>IFERROR(IF(X131="","",X131*0.00936),"")</f>
        <v>0.13103999999999999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43.26</v>
      </c>
      <c r="BN131" s="67">
        <f>IFERROR(Y131*I131,"0")</f>
        <v>43.26</v>
      </c>
      <c r="BO131" s="67">
        <f>IFERROR(X131/J131,"0")</f>
        <v>0.1111111111111111</v>
      </c>
      <c r="BP131" s="67">
        <f>IFERROR(Y131/J131,"0")</f>
        <v>0.1111111111111111</v>
      </c>
    </row>
    <row r="132" spans="1:68" x14ac:dyDescent="0.2">
      <c r="A132" s="345"/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46"/>
      <c r="P132" s="335" t="s">
        <v>73</v>
      </c>
      <c r="Q132" s="336"/>
      <c r="R132" s="336"/>
      <c r="S132" s="336"/>
      <c r="T132" s="336"/>
      <c r="U132" s="336"/>
      <c r="V132" s="337"/>
      <c r="W132" s="37" t="s">
        <v>70</v>
      </c>
      <c r="X132" s="322">
        <f>IFERROR(SUM(X131:X131),"0")</f>
        <v>14</v>
      </c>
      <c r="Y132" s="322">
        <f>IFERROR(SUM(Y131:Y131),"0")</f>
        <v>14</v>
      </c>
      <c r="Z132" s="322">
        <f>IFERROR(IF(Z131="",0,Z131),"0")</f>
        <v>0.13103999999999999</v>
      </c>
      <c r="AA132" s="323"/>
      <c r="AB132" s="323"/>
      <c r="AC132" s="323"/>
    </row>
    <row r="133" spans="1:68" x14ac:dyDescent="0.2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46"/>
      <c r="P133" s="335" t="s">
        <v>73</v>
      </c>
      <c r="Q133" s="336"/>
      <c r="R133" s="336"/>
      <c r="S133" s="336"/>
      <c r="T133" s="336"/>
      <c r="U133" s="336"/>
      <c r="V133" s="337"/>
      <c r="W133" s="37" t="s">
        <v>74</v>
      </c>
      <c r="X133" s="322">
        <f>IFERROR(SUMPRODUCT(X131:X131*H131:H131),"0")</f>
        <v>37.800000000000004</v>
      </c>
      <c r="Y133" s="322">
        <f>IFERROR(SUMPRODUCT(Y131:Y131*H131:H131),"0")</f>
        <v>37.800000000000004</v>
      </c>
      <c r="Z133" s="37"/>
      <c r="AA133" s="323"/>
      <c r="AB133" s="323"/>
      <c r="AC133" s="323"/>
    </row>
    <row r="134" spans="1:68" ht="16.5" hidden="1" customHeight="1" x14ac:dyDescent="0.25">
      <c r="A134" s="328" t="s">
        <v>225</v>
      </c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29"/>
      <c r="P134" s="329"/>
      <c r="Q134" s="329"/>
      <c r="R134" s="329"/>
      <c r="S134" s="329"/>
      <c r="T134" s="329"/>
      <c r="U134" s="329"/>
      <c r="V134" s="329"/>
      <c r="W134" s="329"/>
      <c r="X134" s="329"/>
      <c r="Y134" s="329"/>
      <c r="Z134" s="329"/>
      <c r="AA134" s="315"/>
      <c r="AB134" s="315"/>
      <c r="AC134" s="315"/>
    </row>
    <row r="135" spans="1:68" ht="14.25" hidden="1" customHeight="1" x14ac:dyDescent="0.25">
      <c r="A135" s="338" t="s">
        <v>226</v>
      </c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29"/>
      <c r="P135" s="329"/>
      <c r="Q135" s="329"/>
      <c r="R135" s="329"/>
      <c r="S135" s="329"/>
      <c r="T135" s="329"/>
      <c r="U135" s="329"/>
      <c r="V135" s="329"/>
      <c r="W135" s="329"/>
      <c r="X135" s="329"/>
      <c r="Y135" s="329"/>
      <c r="Z135" s="329"/>
      <c r="AA135" s="316"/>
      <c r="AB135" s="316"/>
      <c r="AC135" s="316"/>
    </row>
    <row r="136" spans="1:68" ht="27" hidden="1" customHeight="1" x14ac:dyDescent="0.25">
      <c r="A136" s="54" t="s">
        <v>227</v>
      </c>
      <c r="B136" s="54" t="s">
        <v>228</v>
      </c>
      <c r="C136" s="31">
        <v>4301071054</v>
      </c>
      <c r="D136" s="330">
        <v>4607111035639</v>
      </c>
      <c r="E136" s="331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3"/>
      <c r="R136" s="333"/>
      <c r="S136" s="333"/>
      <c r="T136" s="334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231</v>
      </c>
      <c r="B137" s="54" t="s">
        <v>232</v>
      </c>
      <c r="C137" s="31">
        <v>4301135540</v>
      </c>
      <c r="D137" s="330">
        <v>4607111035646</v>
      </c>
      <c r="E137" s="331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3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3"/>
      <c r="R137" s="333"/>
      <c r="S137" s="333"/>
      <c r="T137" s="334"/>
      <c r="U137" s="34"/>
      <c r="V137" s="34"/>
      <c r="W137" s="35" t="s">
        <v>70</v>
      </c>
      <c r="X137" s="320">
        <v>12</v>
      </c>
      <c r="Y137" s="321">
        <f>IFERROR(IF(X137="","",X137),"")</f>
        <v>12</v>
      </c>
      <c r="Z137" s="36">
        <f>IFERROR(IF(X137="","",X137*0.01157),"")</f>
        <v>0.13884000000000002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25.44</v>
      </c>
      <c r="BN137" s="67">
        <f>IFERROR(Y137*I137,"0")</f>
        <v>25.44</v>
      </c>
      <c r="BO137" s="67">
        <f>IFERROR(X137/J137,"0")</f>
        <v>0.16666666666666666</v>
      </c>
      <c r="BP137" s="67">
        <f>IFERROR(Y137/J137,"0")</f>
        <v>0.16666666666666666</v>
      </c>
    </row>
    <row r="138" spans="1:68" x14ac:dyDescent="0.2">
      <c r="A138" s="345"/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46"/>
      <c r="P138" s="335" t="s">
        <v>73</v>
      </c>
      <c r="Q138" s="336"/>
      <c r="R138" s="336"/>
      <c r="S138" s="336"/>
      <c r="T138" s="336"/>
      <c r="U138" s="336"/>
      <c r="V138" s="337"/>
      <c r="W138" s="37" t="s">
        <v>70</v>
      </c>
      <c r="X138" s="322">
        <f>IFERROR(SUM(X136:X137),"0")</f>
        <v>12</v>
      </c>
      <c r="Y138" s="322">
        <f>IFERROR(SUM(Y136:Y137),"0")</f>
        <v>12</v>
      </c>
      <c r="Z138" s="322">
        <f>IFERROR(IF(Z136="",0,Z136),"0")+IFERROR(IF(Z137="",0,Z137),"0")</f>
        <v>0.13884000000000002</v>
      </c>
      <c r="AA138" s="323"/>
      <c r="AB138" s="323"/>
      <c r="AC138" s="323"/>
    </row>
    <row r="139" spans="1:68" x14ac:dyDescent="0.2">
      <c r="A139" s="329"/>
      <c r="B139" s="329"/>
      <c r="C139" s="329"/>
      <c r="D139" s="329"/>
      <c r="E139" s="329"/>
      <c r="F139" s="329"/>
      <c r="G139" s="329"/>
      <c r="H139" s="329"/>
      <c r="I139" s="329"/>
      <c r="J139" s="329"/>
      <c r="K139" s="329"/>
      <c r="L139" s="329"/>
      <c r="M139" s="329"/>
      <c r="N139" s="329"/>
      <c r="O139" s="346"/>
      <c r="P139" s="335" t="s">
        <v>73</v>
      </c>
      <c r="Q139" s="336"/>
      <c r="R139" s="336"/>
      <c r="S139" s="336"/>
      <c r="T139" s="336"/>
      <c r="U139" s="336"/>
      <c r="V139" s="337"/>
      <c r="W139" s="37" t="s">
        <v>74</v>
      </c>
      <c r="X139" s="322">
        <f>IFERROR(SUMPRODUCT(X136:X137*H136:H137),"0")</f>
        <v>19.200000000000003</v>
      </c>
      <c r="Y139" s="322">
        <f>IFERROR(SUMPRODUCT(Y136:Y137*H136:H137),"0")</f>
        <v>19.200000000000003</v>
      </c>
      <c r="Z139" s="37"/>
      <c r="AA139" s="323"/>
      <c r="AB139" s="323"/>
      <c r="AC139" s="323"/>
    </row>
    <row r="140" spans="1:68" ht="16.5" hidden="1" customHeight="1" x14ac:dyDescent="0.25">
      <c r="A140" s="328" t="s">
        <v>233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329"/>
      <c r="Z140" s="329"/>
      <c r="AA140" s="315"/>
      <c r="AB140" s="315"/>
      <c r="AC140" s="315"/>
    </row>
    <row r="141" spans="1:68" ht="14.25" hidden="1" customHeight="1" x14ac:dyDescent="0.25">
      <c r="A141" s="338" t="s">
        <v>141</v>
      </c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  <c r="Y141" s="329"/>
      <c r="Z141" s="329"/>
      <c r="AA141" s="316"/>
      <c r="AB141" s="316"/>
      <c r="AC141" s="316"/>
    </row>
    <row r="142" spans="1:68" ht="27" hidden="1" customHeight="1" x14ac:dyDescent="0.25">
      <c r="A142" s="54" t="s">
        <v>234</v>
      </c>
      <c r="B142" s="54" t="s">
        <v>235</v>
      </c>
      <c r="C142" s="31">
        <v>4301135281</v>
      </c>
      <c r="D142" s="330">
        <v>4607111036568</v>
      </c>
      <c r="E142" s="331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3"/>
      <c r="R142" s="333"/>
      <c r="S142" s="333"/>
      <c r="T142" s="334"/>
      <c r="U142" s="34"/>
      <c r="V142" s="34"/>
      <c r="W142" s="35" t="s">
        <v>70</v>
      </c>
      <c r="X142" s="320">
        <v>0</v>
      </c>
      <c r="Y142" s="321">
        <f>IFERROR(IF(X142="","",X142),"")</f>
        <v>0</v>
      </c>
      <c r="Z142" s="36">
        <f>IFERROR(IF(X142="","",X142*0.00941),"")</f>
        <v>0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45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46"/>
      <c r="P143" s="335" t="s">
        <v>73</v>
      </c>
      <c r="Q143" s="336"/>
      <c r="R143" s="336"/>
      <c r="S143" s="336"/>
      <c r="T143" s="336"/>
      <c r="U143" s="336"/>
      <c r="V143" s="337"/>
      <c r="W143" s="37" t="s">
        <v>70</v>
      </c>
      <c r="X143" s="322">
        <f>IFERROR(SUM(X142:X142),"0")</f>
        <v>0</v>
      </c>
      <c r="Y143" s="322">
        <f>IFERROR(SUM(Y142:Y142),"0")</f>
        <v>0</v>
      </c>
      <c r="Z143" s="322">
        <f>IFERROR(IF(Z142="",0,Z142),"0")</f>
        <v>0</v>
      </c>
      <c r="AA143" s="323"/>
      <c r="AB143" s="323"/>
      <c r="AC143" s="323"/>
    </row>
    <row r="144" spans="1:68" hidden="1" x14ac:dyDescent="0.2">
      <c r="A144" s="329"/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46"/>
      <c r="P144" s="335" t="s">
        <v>73</v>
      </c>
      <c r="Q144" s="336"/>
      <c r="R144" s="336"/>
      <c r="S144" s="336"/>
      <c r="T144" s="336"/>
      <c r="U144" s="336"/>
      <c r="V144" s="337"/>
      <c r="W144" s="37" t="s">
        <v>74</v>
      </c>
      <c r="X144" s="322">
        <f>IFERROR(SUMPRODUCT(X142:X142*H142:H142),"0")</f>
        <v>0</v>
      </c>
      <c r="Y144" s="322">
        <f>IFERROR(SUMPRODUCT(Y142:Y142*H142:H142),"0")</f>
        <v>0</v>
      </c>
      <c r="Z144" s="37"/>
      <c r="AA144" s="323"/>
      <c r="AB144" s="323"/>
      <c r="AC144" s="323"/>
    </row>
    <row r="145" spans="1:68" ht="27.75" hidden="1" customHeight="1" x14ac:dyDescent="0.2">
      <c r="A145" s="369" t="s">
        <v>237</v>
      </c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0"/>
      <c r="O145" s="370"/>
      <c r="P145" s="370"/>
      <c r="Q145" s="370"/>
      <c r="R145" s="370"/>
      <c r="S145" s="370"/>
      <c r="T145" s="370"/>
      <c r="U145" s="370"/>
      <c r="V145" s="370"/>
      <c r="W145" s="370"/>
      <c r="X145" s="370"/>
      <c r="Y145" s="370"/>
      <c r="Z145" s="370"/>
      <c r="AA145" s="48"/>
      <c r="AB145" s="48"/>
      <c r="AC145" s="48"/>
    </row>
    <row r="146" spans="1:68" ht="16.5" hidden="1" customHeight="1" x14ac:dyDescent="0.25">
      <c r="A146" s="328" t="s">
        <v>238</v>
      </c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/>
      <c r="Q146" s="329"/>
      <c r="R146" s="329"/>
      <c r="S146" s="329"/>
      <c r="T146" s="329"/>
      <c r="U146" s="329"/>
      <c r="V146" s="329"/>
      <c r="W146" s="329"/>
      <c r="X146" s="329"/>
      <c r="Y146" s="329"/>
      <c r="Z146" s="329"/>
      <c r="AA146" s="315"/>
      <c r="AB146" s="315"/>
      <c r="AC146" s="315"/>
    </row>
    <row r="147" spans="1:68" ht="14.25" hidden="1" customHeight="1" x14ac:dyDescent="0.25">
      <c r="A147" s="338" t="s">
        <v>141</v>
      </c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29"/>
      <c r="Z147" s="329"/>
      <c r="AA147" s="316"/>
      <c r="AB147" s="316"/>
      <c r="AC147" s="316"/>
    </row>
    <row r="148" spans="1:68" ht="27" hidden="1" customHeight="1" x14ac:dyDescent="0.25">
      <c r="A148" s="54" t="s">
        <v>239</v>
      </c>
      <c r="B148" s="54" t="s">
        <v>240</v>
      </c>
      <c r="C148" s="31">
        <v>4301135317</v>
      </c>
      <c r="D148" s="330">
        <v>4607111039057</v>
      </c>
      <c r="E148" s="331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80" t="s">
        <v>241</v>
      </c>
      <c r="Q148" s="333"/>
      <c r="R148" s="333"/>
      <c r="S148" s="333"/>
      <c r="T148" s="334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5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46"/>
      <c r="P149" s="335" t="s">
        <v>73</v>
      </c>
      <c r="Q149" s="336"/>
      <c r="R149" s="336"/>
      <c r="S149" s="336"/>
      <c r="T149" s="336"/>
      <c r="U149" s="336"/>
      <c r="V149" s="337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hidden="1" x14ac:dyDescent="0.2">
      <c r="A150" s="329"/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46"/>
      <c r="P150" s="335" t="s">
        <v>73</v>
      </c>
      <c r="Q150" s="336"/>
      <c r="R150" s="336"/>
      <c r="S150" s="336"/>
      <c r="T150" s="336"/>
      <c r="U150" s="336"/>
      <c r="V150" s="337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hidden="1" customHeight="1" x14ac:dyDescent="0.25">
      <c r="A151" s="328" t="s">
        <v>242</v>
      </c>
      <c r="B151" s="329"/>
      <c r="C151" s="329"/>
      <c r="D151" s="329"/>
      <c r="E151" s="329"/>
      <c r="F151" s="329"/>
      <c r="G151" s="329"/>
      <c r="H151" s="329"/>
      <c r="I151" s="329"/>
      <c r="J151" s="329"/>
      <c r="K151" s="329"/>
      <c r="L151" s="329"/>
      <c r="M151" s="329"/>
      <c r="N151" s="32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15"/>
      <c r="AB151" s="315"/>
      <c r="AC151" s="315"/>
    </row>
    <row r="152" spans="1:68" ht="14.25" hidden="1" customHeight="1" x14ac:dyDescent="0.25">
      <c r="A152" s="338" t="s">
        <v>64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329"/>
      <c r="Z152" s="329"/>
      <c r="AA152" s="316"/>
      <c r="AB152" s="316"/>
      <c r="AC152" s="316"/>
    </row>
    <row r="153" spans="1:68" ht="16.5" hidden="1" customHeight="1" x14ac:dyDescent="0.25">
      <c r="A153" s="54" t="s">
        <v>243</v>
      </c>
      <c r="B153" s="54" t="s">
        <v>244</v>
      </c>
      <c r="C153" s="31">
        <v>4301071062</v>
      </c>
      <c r="D153" s="330">
        <v>4607111036384</v>
      </c>
      <c r="E153" s="331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7" t="s">
        <v>245</v>
      </c>
      <c r="Q153" s="333"/>
      <c r="R153" s="333"/>
      <c r="S153" s="333"/>
      <c r="T153" s="334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hidden="1" customHeight="1" x14ac:dyDescent="0.25">
      <c r="A154" s="54" t="s">
        <v>247</v>
      </c>
      <c r="B154" s="54" t="s">
        <v>248</v>
      </c>
      <c r="C154" s="31">
        <v>4301071056</v>
      </c>
      <c r="D154" s="330">
        <v>4640242180250</v>
      </c>
      <c r="E154" s="331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530" t="s">
        <v>249</v>
      </c>
      <c r="Q154" s="333"/>
      <c r="R154" s="333"/>
      <c r="S154" s="333"/>
      <c r="T154" s="334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251</v>
      </c>
      <c r="B155" s="54" t="s">
        <v>252</v>
      </c>
      <c r="C155" s="31">
        <v>4301071050</v>
      </c>
      <c r="D155" s="330">
        <v>4607111036216</v>
      </c>
      <c r="E155" s="331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5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3"/>
      <c r="R155" s="333"/>
      <c r="S155" s="333"/>
      <c r="T155" s="334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254</v>
      </c>
      <c r="B156" s="54" t="s">
        <v>255</v>
      </c>
      <c r="C156" s="31">
        <v>4301071061</v>
      </c>
      <c r="D156" s="330">
        <v>4607111036278</v>
      </c>
      <c r="E156" s="331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53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3"/>
      <c r="R156" s="333"/>
      <c r="S156" s="333"/>
      <c r="T156" s="334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45"/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46"/>
      <c r="P157" s="335" t="s">
        <v>73</v>
      </c>
      <c r="Q157" s="336"/>
      <c r="R157" s="336"/>
      <c r="S157" s="336"/>
      <c r="T157" s="336"/>
      <c r="U157" s="336"/>
      <c r="V157" s="337"/>
      <c r="W157" s="37" t="s">
        <v>70</v>
      </c>
      <c r="X157" s="322">
        <f>IFERROR(SUM(X153:X156),"0")</f>
        <v>0</v>
      </c>
      <c r="Y157" s="322">
        <f>IFERROR(SUM(Y153:Y156),"0")</f>
        <v>0</v>
      </c>
      <c r="Z157" s="322">
        <f>IFERROR(IF(Z153="",0,Z153),"0")+IFERROR(IF(Z154="",0,Z154),"0")+IFERROR(IF(Z155="",0,Z155),"0")+IFERROR(IF(Z156="",0,Z156),"0")</f>
        <v>0</v>
      </c>
      <c r="AA157" s="323"/>
      <c r="AB157" s="323"/>
      <c r="AC157" s="323"/>
    </row>
    <row r="158" spans="1:68" hidden="1" x14ac:dyDescent="0.2">
      <c r="A158" s="329"/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46"/>
      <c r="P158" s="335" t="s">
        <v>73</v>
      </c>
      <c r="Q158" s="336"/>
      <c r="R158" s="336"/>
      <c r="S158" s="336"/>
      <c r="T158" s="336"/>
      <c r="U158" s="336"/>
      <c r="V158" s="337"/>
      <c r="W158" s="37" t="s">
        <v>74</v>
      </c>
      <c r="X158" s="322">
        <f>IFERROR(SUMPRODUCT(X153:X156*H153:H156),"0")</f>
        <v>0</v>
      </c>
      <c r="Y158" s="322">
        <f>IFERROR(SUMPRODUCT(Y153:Y156*H153:H156),"0")</f>
        <v>0</v>
      </c>
      <c r="Z158" s="37"/>
      <c r="AA158" s="323"/>
      <c r="AB158" s="323"/>
      <c r="AC158" s="323"/>
    </row>
    <row r="159" spans="1:68" ht="14.25" hidden="1" customHeight="1" x14ac:dyDescent="0.25">
      <c r="A159" s="338" t="s">
        <v>257</v>
      </c>
      <c r="B159" s="329"/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2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  <c r="Y159" s="329"/>
      <c r="Z159" s="329"/>
      <c r="AA159" s="316"/>
      <c r="AB159" s="316"/>
      <c r="AC159" s="316"/>
    </row>
    <row r="160" spans="1:68" ht="27" hidden="1" customHeight="1" x14ac:dyDescent="0.25">
      <c r="A160" s="54" t="s">
        <v>258</v>
      </c>
      <c r="B160" s="54" t="s">
        <v>259</v>
      </c>
      <c r="C160" s="31">
        <v>4301080153</v>
      </c>
      <c r="D160" s="330">
        <v>4607111036827</v>
      </c>
      <c r="E160" s="331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4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3"/>
      <c r="R160" s="333"/>
      <c r="S160" s="333"/>
      <c r="T160" s="334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4301080154</v>
      </c>
      <c r="D161" s="330">
        <v>4607111036834</v>
      </c>
      <c r="E161" s="331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3"/>
      <c r="R161" s="333"/>
      <c r="S161" s="333"/>
      <c r="T161" s="334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45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46"/>
      <c r="P162" s="335" t="s">
        <v>73</v>
      </c>
      <c r="Q162" s="336"/>
      <c r="R162" s="336"/>
      <c r="S162" s="336"/>
      <c r="T162" s="336"/>
      <c r="U162" s="336"/>
      <c r="V162" s="337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hidden="1" x14ac:dyDescent="0.2">
      <c r="A163" s="329"/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46"/>
      <c r="P163" s="335" t="s">
        <v>73</v>
      </c>
      <c r="Q163" s="336"/>
      <c r="R163" s="336"/>
      <c r="S163" s="336"/>
      <c r="T163" s="336"/>
      <c r="U163" s="336"/>
      <c r="V163" s="337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hidden="1" customHeight="1" x14ac:dyDescent="0.2">
      <c r="A164" s="369" t="s">
        <v>263</v>
      </c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0"/>
      <c r="O164" s="370"/>
      <c r="P164" s="370"/>
      <c r="Q164" s="370"/>
      <c r="R164" s="370"/>
      <c r="S164" s="370"/>
      <c r="T164" s="370"/>
      <c r="U164" s="370"/>
      <c r="V164" s="370"/>
      <c r="W164" s="370"/>
      <c r="X164" s="370"/>
      <c r="Y164" s="370"/>
      <c r="Z164" s="370"/>
      <c r="AA164" s="48"/>
      <c r="AB164" s="48"/>
      <c r="AC164" s="48"/>
    </row>
    <row r="165" spans="1:68" ht="16.5" hidden="1" customHeight="1" x14ac:dyDescent="0.25">
      <c r="A165" s="328" t="s">
        <v>264</v>
      </c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29"/>
      <c r="P165" s="329"/>
      <c r="Q165" s="329"/>
      <c r="R165" s="329"/>
      <c r="S165" s="329"/>
      <c r="T165" s="329"/>
      <c r="U165" s="329"/>
      <c r="V165" s="329"/>
      <c r="W165" s="329"/>
      <c r="X165" s="329"/>
      <c r="Y165" s="329"/>
      <c r="Z165" s="329"/>
      <c r="AA165" s="315"/>
      <c r="AB165" s="315"/>
      <c r="AC165" s="315"/>
    </row>
    <row r="166" spans="1:68" ht="14.25" hidden="1" customHeight="1" x14ac:dyDescent="0.25">
      <c r="A166" s="338" t="s">
        <v>77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29"/>
      <c r="P166" s="329"/>
      <c r="Q166" s="329"/>
      <c r="R166" s="329"/>
      <c r="S166" s="329"/>
      <c r="T166" s="329"/>
      <c r="U166" s="329"/>
      <c r="V166" s="329"/>
      <c r="W166" s="329"/>
      <c r="X166" s="329"/>
      <c r="Y166" s="329"/>
      <c r="Z166" s="329"/>
      <c r="AA166" s="316"/>
      <c r="AB166" s="316"/>
      <c r="AC166" s="316"/>
    </row>
    <row r="167" spans="1:68" ht="27" hidden="1" customHeight="1" x14ac:dyDescent="0.25">
      <c r="A167" s="54" t="s">
        <v>265</v>
      </c>
      <c r="B167" s="54" t="s">
        <v>266</v>
      </c>
      <c r="C167" s="31">
        <v>4301132097</v>
      </c>
      <c r="D167" s="330">
        <v>4607111035721</v>
      </c>
      <c r="E167" s="331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2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3"/>
      <c r="R167" s="333"/>
      <c r="S167" s="333"/>
      <c r="T167" s="334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268</v>
      </c>
      <c r="B168" s="54" t="s">
        <v>269</v>
      </c>
      <c r="C168" s="31">
        <v>4301132100</v>
      </c>
      <c r="D168" s="330">
        <v>4607111035691</v>
      </c>
      <c r="E168" s="331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3"/>
      <c r="R168" s="333"/>
      <c r="S168" s="333"/>
      <c r="T168" s="334"/>
      <c r="U168" s="34"/>
      <c r="V168" s="34"/>
      <c r="W168" s="35" t="s">
        <v>70</v>
      </c>
      <c r="X168" s="320">
        <v>0</v>
      </c>
      <c r="Y168" s="321">
        <f>IFERROR(IF(X168="","",X168),"")</f>
        <v>0</v>
      </c>
      <c r="Z168" s="36">
        <f>IFERROR(IF(X168="","",X168*0.01788),"")</f>
        <v>0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271</v>
      </c>
      <c r="B169" s="54" t="s">
        <v>272</v>
      </c>
      <c r="C169" s="31">
        <v>4301132079</v>
      </c>
      <c r="D169" s="330">
        <v>4607111038487</v>
      </c>
      <c r="E169" s="331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2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3"/>
      <c r="R169" s="333"/>
      <c r="S169" s="333"/>
      <c r="T169" s="334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45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46"/>
      <c r="P170" s="335" t="s">
        <v>73</v>
      </c>
      <c r="Q170" s="336"/>
      <c r="R170" s="336"/>
      <c r="S170" s="336"/>
      <c r="T170" s="336"/>
      <c r="U170" s="336"/>
      <c r="V170" s="337"/>
      <c r="W170" s="37" t="s">
        <v>70</v>
      </c>
      <c r="X170" s="322">
        <f>IFERROR(SUM(X167:X169),"0")</f>
        <v>0</v>
      </c>
      <c r="Y170" s="322">
        <f>IFERROR(SUM(Y167:Y169),"0")</f>
        <v>0</v>
      </c>
      <c r="Z170" s="322">
        <f>IFERROR(IF(Z167="",0,Z167),"0")+IFERROR(IF(Z168="",0,Z168),"0")+IFERROR(IF(Z169="",0,Z169),"0")</f>
        <v>0</v>
      </c>
      <c r="AA170" s="323"/>
      <c r="AB170" s="323"/>
      <c r="AC170" s="323"/>
    </row>
    <row r="171" spans="1:68" hidden="1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46"/>
      <c r="P171" s="335" t="s">
        <v>73</v>
      </c>
      <c r="Q171" s="336"/>
      <c r="R171" s="336"/>
      <c r="S171" s="336"/>
      <c r="T171" s="336"/>
      <c r="U171" s="336"/>
      <c r="V171" s="337"/>
      <c r="W171" s="37" t="s">
        <v>74</v>
      </c>
      <c r="X171" s="322">
        <f>IFERROR(SUMPRODUCT(X167:X169*H167:H169),"0")</f>
        <v>0</v>
      </c>
      <c r="Y171" s="322">
        <f>IFERROR(SUMPRODUCT(Y167:Y169*H167:H169),"0")</f>
        <v>0</v>
      </c>
      <c r="Z171" s="37"/>
      <c r="AA171" s="323"/>
      <c r="AB171" s="323"/>
      <c r="AC171" s="323"/>
    </row>
    <row r="172" spans="1:68" ht="14.25" hidden="1" customHeight="1" x14ac:dyDescent="0.25">
      <c r="A172" s="338" t="s">
        <v>274</v>
      </c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29"/>
      <c r="N172" s="32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  <c r="Y172" s="329"/>
      <c r="Z172" s="329"/>
      <c r="AA172" s="316"/>
      <c r="AB172" s="316"/>
      <c r="AC172" s="316"/>
    </row>
    <row r="173" spans="1:68" ht="27" hidden="1" customHeight="1" x14ac:dyDescent="0.25">
      <c r="A173" s="54" t="s">
        <v>275</v>
      </c>
      <c r="B173" s="54" t="s">
        <v>276</v>
      </c>
      <c r="C173" s="31">
        <v>4301051855</v>
      </c>
      <c r="D173" s="330">
        <v>4680115885875</v>
      </c>
      <c r="E173" s="331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0" t="s">
        <v>279</v>
      </c>
      <c r="Q173" s="333"/>
      <c r="R173" s="333"/>
      <c r="S173" s="333"/>
      <c r="T173" s="334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282</v>
      </c>
      <c r="B174" s="54" t="s">
        <v>283</v>
      </c>
      <c r="C174" s="31">
        <v>4301051319</v>
      </c>
      <c r="D174" s="330">
        <v>4680115881204</v>
      </c>
      <c r="E174" s="331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3"/>
      <c r="R174" s="333"/>
      <c r="S174" s="333"/>
      <c r="T174" s="334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45"/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46"/>
      <c r="P175" s="335" t="s">
        <v>73</v>
      </c>
      <c r="Q175" s="336"/>
      <c r="R175" s="336"/>
      <c r="S175" s="336"/>
      <c r="T175" s="336"/>
      <c r="U175" s="336"/>
      <c r="V175" s="337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hidden="1" x14ac:dyDescent="0.2">
      <c r="A176" s="329"/>
      <c r="B176" s="329"/>
      <c r="C176" s="329"/>
      <c r="D176" s="329"/>
      <c r="E176" s="329"/>
      <c r="F176" s="329"/>
      <c r="G176" s="329"/>
      <c r="H176" s="329"/>
      <c r="I176" s="329"/>
      <c r="J176" s="329"/>
      <c r="K176" s="329"/>
      <c r="L176" s="329"/>
      <c r="M176" s="329"/>
      <c r="N176" s="329"/>
      <c r="O176" s="346"/>
      <c r="P176" s="335" t="s">
        <v>73</v>
      </c>
      <c r="Q176" s="336"/>
      <c r="R176" s="336"/>
      <c r="S176" s="336"/>
      <c r="T176" s="336"/>
      <c r="U176" s="336"/>
      <c r="V176" s="337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hidden="1" customHeight="1" x14ac:dyDescent="0.2">
      <c r="A177" s="369" t="s">
        <v>285</v>
      </c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0"/>
      <c r="O177" s="370"/>
      <c r="P177" s="370"/>
      <c r="Q177" s="370"/>
      <c r="R177" s="370"/>
      <c r="S177" s="370"/>
      <c r="T177" s="370"/>
      <c r="U177" s="370"/>
      <c r="V177" s="370"/>
      <c r="W177" s="370"/>
      <c r="X177" s="370"/>
      <c r="Y177" s="370"/>
      <c r="Z177" s="370"/>
      <c r="AA177" s="48"/>
      <c r="AB177" s="48"/>
      <c r="AC177" s="48"/>
    </row>
    <row r="178" spans="1:68" ht="16.5" hidden="1" customHeight="1" x14ac:dyDescent="0.25">
      <c r="A178" s="328" t="s">
        <v>286</v>
      </c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29"/>
      <c r="P178" s="329"/>
      <c r="Q178" s="329"/>
      <c r="R178" s="329"/>
      <c r="S178" s="329"/>
      <c r="T178" s="329"/>
      <c r="U178" s="329"/>
      <c r="V178" s="329"/>
      <c r="W178" s="329"/>
      <c r="X178" s="329"/>
      <c r="Y178" s="329"/>
      <c r="Z178" s="329"/>
      <c r="AA178" s="315"/>
      <c r="AB178" s="315"/>
      <c r="AC178" s="315"/>
    </row>
    <row r="179" spans="1:68" ht="14.25" hidden="1" customHeight="1" x14ac:dyDescent="0.25">
      <c r="A179" s="338" t="s">
        <v>141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316"/>
      <c r="AB179" s="316"/>
      <c r="AC179" s="316"/>
    </row>
    <row r="180" spans="1:68" ht="27" hidden="1" customHeight="1" x14ac:dyDescent="0.25">
      <c r="A180" s="54" t="s">
        <v>287</v>
      </c>
      <c r="B180" s="54" t="s">
        <v>288</v>
      </c>
      <c r="C180" s="31">
        <v>4301135707</v>
      </c>
      <c r="D180" s="330">
        <v>4620207490198</v>
      </c>
      <c r="E180" s="331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3"/>
      <c r="R180" s="333"/>
      <c r="S180" s="333"/>
      <c r="T180" s="334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290</v>
      </c>
      <c r="B181" s="54" t="s">
        <v>291</v>
      </c>
      <c r="C181" s="31">
        <v>4301135719</v>
      </c>
      <c r="D181" s="330">
        <v>4620207490235</v>
      </c>
      <c r="E181" s="331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3"/>
      <c r="R181" s="333"/>
      <c r="S181" s="333"/>
      <c r="T181" s="334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4301135697</v>
      </c>
      <c r="D182" s="330">
        <v>4620207490259</v>
      </c>
      <c r="E182" s="331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3"/>
      <c r="R182" s="333"/>
      <c r="S182" s="333"/>
      <c r="T182" s="334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45"/>
      <c r="B183" s="329"/>
      <c r="C183" s="329"/>
      <c r="D183" s="329"/>
      <c r="E183" s="329"/>
      <c r="F183" s="329"/>
      <c r="G183" s="329"/>
      <c r="H183" s="329"/>
      <c r="I183" s="329"/>
      <c r="J183" s="329"/>
      <c r="K183" s="329"/>
      <c r="L183" s="329"/>
      <c r="M183" s="329"/>
      <c r="N183" s="329"/>
      <c r="O183" s="346"/>
      <c r="P183" s="335" t="s">
        <v>73</v>
      </c>
      <c r="Q183" s="336"/>
      <c r="R183" s="336"/>
      <c r="S183" s="336"/>
      <c r="T183" s="336"/>
      <c r="U183" s="336"/>
      <c r="V183" s="337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hidden="1" x14ac:dyDescent="0.2">
      <c r="A184" s="329"/>
      <c r="B184" s="329"/>
      <c r="C184" s="329"/>
      <c r="D184" s="329"/>
      <c r="E184" s="329"/>
      <c r="F184" s="329"/>
      <c r="G184" s="329"/>
      <c r="H184" s="329"/>
      <c r="I184" s="329"/>
      <c r="J184" s="329"/>
      <c r="K184" s="329"/>
      <c r="L184" s="329"/>
      <c r="M184" s="329"/>
      <c r="N184" s="329"/>
      <c r="O184" s="346"/>
      <c r="P184" s="335" t="s">
        <v>73</v>
      </c>
      <c r="Q184" s="336"/>
      <c r="R184" s="336"/>
      <c r="S184" s="336"/>
      <c r="T184" s="336"/>
      <c r="U184" s="336"/>
      <c r="V184" s="337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hidden="1" customHeight="1" x14ac:dyDescent="0.25">
      <c r="A185" s="328" t="s">
        <v>295</v>
      </c>
      <c r="B185" s="329"/>
      <c r="C185" s="329"/>
      <c r="D185" s="329"/>
      <c r="E185" s="329"/>
      <c r="F185" s="329"/>
      <c r="G185" s="329"/>
      <c r="H185" s="329"/>
      <c r="I185" s="329"/>
      <c r="J185" s="329"/>
      <c r="K185" s="329"/>
      <c r="L185" s="329"/>
      <c r="M185" s="329"/>
      <c r="N185" s="329"/>
      <c r="O185" s="329"/>
      <c r="P185" s="329"/>
      <c r="Q185" s="329"/>
      <c r="R185" s="329"/>
      <c r="S185" s="329"/>
      <c r="T185" s="329"/>
      <c r="U185" s="329"/>
      <c r="V185" s="329"/>
      <c r="W185" s="329"/>
      <c r="X185" s="329"/>
      <c r="Y185" s="329"/>
      <c r="Z185" s="329"/>
      <c r="AA185" s="315"/>
      <c r="AB185" s="315"/>
      <c r="AC185" s="315"/>
    </row>
    <row r="186" spans="1:68" ht="14.25" hidden="1" customHeight="1" x14ac:dyDescent="0.25">
      <c r="A186" s="338" t="s">
        <v>64</v>
      </c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29"/>
      <c r="P186" s="329"/>
      <c r="Q186" s="329"/>
      <c r="R186" s="329"/>
      <c r="S186" s="329"/>
      <c r="T186" s="329"/>
      <c r="U186" s="329"/>
      <c r="V186" s="329"/>
      <c r="W186" s="329"/>
      <c r="X186" s="329"/>
      <c r="Y186" s="329"/>
      <c r="Z186" s="329"/>
      <c r="AA186" s="316"/>
      <c r="AB186" s="316"/>
      <c r="AC186" s="316"/>
    </row>
    <row r="187" spans="1:68" ht="16.5" hidden="1" customHeight="1" x14ac:dyDescent="0.25">
      <c r="A187" s="54" t="s">
        <v>296</v>
      </c>
      <c r="B187" s="54" t="s">
        <v>297</v>
      </c>
      <c r="C187" s="31">
        <v>4301070948</v>
      </c>
      <c r="D187" s="330">
        <v>4607111037022</v>
      </c>
      <c r="E187" s="331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4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3"/>
      <c r="R187" s="333"/>
      <c r="S187" s="333"/>
      <c r="T187" s="334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299</v>
      </c>
      <c r="B188" s="54" t="s">
        <v>300</v>
      </c>
      <c r="C188" s="31">
        <v>4301070990</v>
      </c>
      <c r="D188" s="330">
        <v>4607111038494</v>
      </c>
      <c r="E188" s="331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3"/>
      <c r="R188" s="333"/>
      <c r="S188" s="333"/>
      <c r="T188" s="334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4301070966</v>
      </c>
      <c r="D189" s="330">
        <v>4607111038135</v>
      </c>
      <c r="E189" s="331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3"/>
      <c r="R189" s="333"/>
      <c r="S189" s="333"/>
      <c r="T189" s="334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45"/>
      <c r="B190" s="329"/>
      <c r="C190" s="329"/>
      <c r="D190" s="329"/>
      <c r="E190" s="329"/>
      <c r="F190" s="329"/>
      <c r="G190" s="329"/>
      <c r="H190" s="329"/>
      <c r="I190" s="329"/>
      <c r="J190" s="329"/>
      <c r="K190" s="329"/>
      <c r="L190" s="329"/>
      <c r="M190" s="329"/>
      <c r="N190" s="329"/>
      <c r="O190" s="346"/>
      <c r="P190" s="335" t="s">
        <v>73</v>
      </c>
      <c r="Q190" s="336"/>
      <c r="R190" s="336"/>
      <c r="S190" s="336"/>
      <c r="T190" s="336"/>
      <c r="U190" s="336"/>
      <c r="V190" s="337"/>
      <c r="W190" s="37" t="s">
        <v>70</v>
      </c>
      <c r="X190" s="322">
        <f>IFERROR(SUM(X187:X189),"0")</f>
        <v>0</v>
      </c>
      <c r="Y190" s="322">
        <f>IFERROR(SUM(Y187:Y189),"0")</f>
        <v>0</v>
      </c>
      <c r="Z190" s="322">
        <f>IFERROR(IF(Z187="",0,Z187),"0")+IFERROR(IF(Z188="",0,Z188),"0")+IFERROR(IF(Z189="",0,Z189),"0")</f>
        <v>0</v>
      </c>
      <c r="AA190" s="323"/>
      <c r="AB190" s="323"/>
      <c r="AC190" s="323"/>
    </row>
    <row r="191" spans="1:68" hidden="1" x14ac:dyDescent="0.2">
      <c r="A191" s="329"/>
      <c r="B191" s="329"/>
      <c r="C191" s="329"/>
      <c r="D191" s="329"/>
      <c r="E191" s="329"/>
      <c r="F191" s="329"/>
      <c r="G191" s="329"/>
      <c r="H191" s="329"/>
      <c r="I191" s="329"/>
      <c r="J191" s="329"/>
      <c r="K191" s="329"/>
      <c r="L191" s="329"/>
      <c r="M191" s="329"/>
      <c r="N191" s="329"/>
      <c r="O191" s="346"/>
      <c r="P191" s="335" t="s">
        <v>73</v>
      </c>
      <c r="Q191" s="336"/>
      <c r="R191" s="336"/>
      <c r="S191" s="336"/>
      <c r="T191" s="336"/>
      <c r="U191" s="336"/>
      <c r="V191" s="337"/>
      <c r="W191" s="37" t="s">
        <v>74</v>
      </c>
      <c r="X191" s="322">
        <f>IFERROR(SUMPRODUCT(X187:X189*H187:H189),"0")</f>
        <v>0</v>
      </c>
      <c r="Y191" s="322">
        <f>IFERROR(SUMPRODUCT(Y187:Y189*H187:H189),"0")</f>
        <v>0</v>
      </c>
      <c r="Z191" s="37"/>
      <c r="AA191" s="323"/>
      <c r="AB191" s="323"/>
      <c r="AC191" s="323"/>
    </row>
    <row r="192" spans="1:68" ht="16.5" hidden="1" customHeight="1" x14ac:dyDescent="0.25">
      <c r="A192" s="328" t="s">
        <v>305</v>
      </c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29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  <c r="Y192" s="329"/>
      <c r="Z192" s="329"/>
      <c r="AA192" s="315"/>
      <c r="AB192" s="315"/>
      <c r="AC192" s="315"/>
    </row>
    <row r="193" spans="1:68" ht="14.25" hidden="1" customHeight="1" x14ac:dyDescent="0.25">
      <c r="A193" s="338" t="s">
        <v>64</v>
      </c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  <c r="Y193" s="329"/>
      <c r="Z193" s="329"/>
      <c r="AA193" s="316"/>
      <c r="AB193" s="316"/>
      <c r="AC193" s="316"/>
    </row>
    <row r="194" spans="1:68" ht="27" hidden="1" customHeight="1" x14ac:dyDescent="0.25">
      <c r="A194" s="54" t="s">
        <v>306</v>
      </c>
      <c r="B194" s="54" t="s">
        <v>307</v>
      </c>
      <c r="C194" s="31">
        <v>4301070996</v>
      </c>
      <c r="D194" s="330">
        <v>4607111038654</v>
      </c>
      <c r="E194" s="331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4301070997</v>
      </c>
      <c r="D195" s="330">
        <v>4607111038586</v>
      </c>
      <c r="E195" s="331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4301070962</v>
      </c>
      <c r="D196" s="330">
        <v>4607111038609</v>
      </c>
      <c r="E196" s="331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3"/>
      <c r="R196" s="333"/>
      <c r="S196" s="333"/>
      <c r="T196" s="334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4301070963</v>
      </c>
      <c r="D197" s="330">
        <v>4607111038630</v>
      </c>
      <c r="E197" s="331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3"/>
      <c r="R197" s="333"/>
      <c r="S197" s="333"/>
      <c r="T197" s="334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4301070959</v>
      </c>
      <c r="D198" s="330">
        <v>4607111038616</v>
      </c>
      <c r="E198" s="331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3"/>
      <c r="R198" s="333"/>
      <c r="S198" s="333"/>
      <c r="T198" s="334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4301070960</v>
      </c>
      <c r="D199" s="330">
        <v>4607111038623</v>
      </c>
      <c r="E199" s="331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3"/>
      <c r="R199" s="333"/>
      <c r="S199" s="333"/>
      <c r="T199" s="334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idden="1" x14ac:dyDescent="0.2">
      <c r="A200" s="345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29"/>
      <c r="N200" s="329"/>
      <c r="O200" s="346"/>
      <c r="P200" s="335" t="s">
        <v>73</v>
      </c>
      <c r="Q200" s="336"/>
      <c r="R200" s="336"/>
      <c r="S200" s="336"/>
      <c r="T200" s="336"/>
      <c r="U200" s="336"/>
      <c r="V200" s="337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hidden="1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29"/>
      <c r="O201" s="346"/>
      <c r="P201" s="335" t="s">
        <v>73</v>
      </c>
      <c r="Q201" s="336"/>
      <c r="R201" s="336"/>
      <c r="S201" s="336"/>
      <c r="T201" s="336"/>
      <c r="U201" s="336"/>
      <c r="V201" s="337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hidden="1" customHeight="1" x14ac:dyDescent="0.25">
      <c r="A202" s="328" t="s">
        <v>320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29"/>
      <c r="Z202" s="329"/>
      <c r="AA202" s="315"/>
      <c r="AB202" s="315"/>
      <c r="AC202" s="315"/>
    </row>
    <row r="203" spans="1:68" ht="14.25" hidden="1" customHeight="1" x14ac:dyDescent="0.25">
      <c r="A203" s="338" t="s">
        <v>64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29"/>
      <c r="Z203" s="329"/>
      <c r="AA203" s="316"/>
      <c r="AB203" s="316"/>
      <c r="AC203" s="316"/>
    </row>
    <row r="204" spans="1:68" ht="27" hidden="1" customHeight="1" x14ac:dyDescent="0.25">
      <c r="A204" s="54" t="s">
        <v>321</v>
      </c>
      <c r="B204" s="54" t="s">
        <v>322</v>
      </c>
      <c r="C204" s="31">
        <v>4301070915</v>
      </c>
      <c r="D204" s="330">
        <v>4607111035882</v>
      </c>
      <c r="E204" s="331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3"/>
      <c r="R204" s="333"/>
      <c r="S204" s="333"/>
      <c r="T204" s="334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324</v>
      </c>
      <c r="B205" s="54" t="s">
        <v>325</v>
      </c>
      <c r="C205" s="31">
        <v>4301070921</v>
      </c>
      <c r="D205" s="330">
        <v>4607111035905</v>
      </c>
      <c r="E205" s="331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3"/>
      <c r="R205" s="333"/>
      <c r="S205" s="333"/>
      <c r="T205" s="334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326</v>
      </c>
      <c r="B206" s="54" t="s">
        <v>327</v>
      </c>
      <c r="C206" s="31">
        <v>4301070917</v>
      </c>
      <c r="D206" s="330">
        <v>4607111035912</v>
      </c>
      <c r="E206" s="331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3"/>
      <c r="R206" s="333"/>
      <c r="S206" s="333"/>
      <c r="T206" s="334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4301070920</v>
      </c>
      <c r="D207" s="330">
        <v>4607111035929</v>
      </c>
      <c r="E207" s="331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3"/>
      <c r="R207" s="333"/>
      <c r="S207" s="333"/>
      <c r="T207" s="334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45"/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46"/>
      <c r="P208" s="335" t="s">
        <v>73</v>
      </c>
      <c r="Q208" s="336"/>
      <c r="R208" s="336"/>
      <c r="S208" s="336"/>
      <c r="T208" s="336"/>
      <c r="U208" s="336"/>
      <c r="V208" s="337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hidden="1" x14ac:dyDescent="0.2">
      <c r="A209" s="329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46"/>
      <c r="P209" s="335" t="s">
        <v>73</v>
      </c>
      <c r="Q209" s="336"/>
      <c r="R209" s="336"/>
      <c r="S209" s="336"/>
      <c r="T209" s="336"/>
      <c r="U209" s="336"/>
      <c r="V209" s="337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hidden="1" customHeight="1" x14ac:dyDescent="0.25">
      <c r="A210" s="328" t="s">
        <v>331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  <c r="AA210" s="315"/>
      <c r="AB210" s="315"/>
      <c r="AC210" s="315"/>
    </row>
    <row r="211" spans="1:68" ht="14.25" hidden="1" customHeight="1" x14ac:dyDescent="0.25">
      <c r="A211" s="338" t="s">
        <v>64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16"/>
      <c r="AB211" s="316"/>
      <c r="AC211" s="316"/>
    </row>
    <row r="212" spans="1:68" ht="16.5" hidden="1" customHeight="1" x14ac:dyDescent="0.25">
      <c r="A212" s="54" t="s">
        <v>332</v>
      </c>
      <c r="B212" s="54" t="s">
        <v>333</v>
      </c>
      <c r="C212" s="31">
        <v>4301070912</v>
      </c>
      <c r="D212" s="330">
        <v>4607111037213</v>
      </c>
      <c r="E212" s="331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3"/>
      <c r="R212" s="333"/>
      <c r="S212" s="333"/>
      <c r="T212" s="334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45"/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46"/>
      <c r="P213" s="335" t="s">
        <v>73</v>
      </c>
      <c r="Q213" s="336"/>
      <c r="R213" s="336"/>
      <c r="S213" s="336"/>
      <c r="T213" s="336"/>
      <c r="U213" s="336"/>
      <c r="V213" s="337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hidden="1" x14ac:dyDescent="0.2">
      <c r="A214" s="329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46"/>
      <c r="P214" s="335" t="s">
        <v>73</v>
      </c>
      <c r="Q214" s="336"/>
      <c r="R214" s="336"/>
      <c r="S214" s="336"/>
      <c r="T214" s="336"/>
      <c r="U214" s="336"/>
      <c r="V214" s="337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hidden="1" customHeight="1" x14ac:dyDescent="0.25">
      <c r="A215" s="328" t="s">
        <v>335</v>
      </c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  <c r="Y215" s="329"/>
      <c r="Z215" s="329"/>
      <c r="AA215" s="315"/>
      <c r="AB215" s="315"/>
      <c r="AC215" s="315"/>
    </row>
    <row r="216" spans="1:68" ht="14.25" hidden="1" customHeight="1" x14ac:dyDescent="0.25">
      <c r="A216" s="338" t="s">
        <v>274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16"/>
      <c r="AB216" s="316"/>
      <c r="AC216" s="316"/>
    </row>
    <row r="217" spans="1:68" ht="27" hidden="1" customHeight="1" x14ac:dyDescent="0.25">
      <c r="A217" s="54" t="s">
        <v>336</v>
      </c>
      <c r="B217" s="54" t="s">
        <v>337</v>
      </c>
      <c r="C217" s="31">
        <v>4301051320</v>
      </c>
      <c r="D217" s="330">
        <v>4680115881334</v>
      </c>
      <c r="E217" s="331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3"/>
      <c r="R217" s="333"/>
      <c r="S217" s="333"/>
      <c r="T217" s="334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45"/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46"/>
      <c r="P218" s="335" t="s">
        <v>73</v>
      </c>
      <c r="Q218" s="336"/>
      <c r="R218" s="336"/>
      <c r="S218" s="336"/>
      <c r="T218" s="336"/>
      <c r="U218" s="336"/>
      <c r="V218" s="337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hidden="1" x14ac:dyDescent="0.2">
      <c r="A219" s="329"/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46"/>
      <c r="P219" s="335" t="s">
        <v>73</v>
      </c>
      <c r="Q219" s="336"/>
      <c r="R219" s="336"/>
      <c r="S219" s="336"/>
      <c r="T219" s="336"/>
      <c r="U219" s="336"/>
      <c r="V219" s="337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hidden="1" customHeight="1" x14ac:dyDescent="0.25">
      <c r="A220" s="328" t="s">
        <v>339</v>
      </c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29"/>
      <c r="P220" s="329"/>
      <c r="Q220" s="329"/>
      <c r="R220" s="329"/>
      <c r="S220" s="329"/>
      <c r="T220" s="329"/>
      <c r="U220" s="329"/>
      <c r="V220" s="329"/>
      <c r="W220" s="329"/>
      <c r="X220" s="329"/>
      <c r="Y220" s="329"/>
      <c r="Z220" s="329"/>
      <c r="AA220" s="315"/>
      <c r="AB220" s="315"/>
      <c r="AC220" s="315"/>
    </row>
    <row r="221" spans="1:68" ht="14.25" hidden="1" customHeight="1" x14ac:dyDescent="0.25">
      <c r="A221" s="338" t="s">
        <v>64</v>
      </c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29"/>
      <c r="P221" s="329"/>
      <c r="Q221" s="329"/>
      <c r="R221" s="329"/>
      <c r="S221" s="329"/>
      <c r="T221" s="329"/>
      <c r="U221" s="329"/>
      <c r="V221" s="329"/>
      <c r="W221" s="329"/>
      <c r="X221" s="329"/>
      <c r="Y221" s="329"/>
      <c r="Z221" s="329"/>
      <c r="AA221" s="316"/>
      <c r="AB221" s="316"/>
      <c r="AC221" s="316"/>
    </row>
    <row r="222" spans="1:68" ht="16.5" hidden="1" customHeight="1" x14ac:dyDescent="0.25">
      <c r="A222" s="54" t="s">
        <v>340</v>
      </c>
      <c r="B222" s="54" t="s">
        <v>341</v>
      </c>
      <c r="C222" s="31">
        <v>4301071063</v>
      </c>
      <c r="D222" s="330">
        <v>4607111039019</v>
      </c>
      <c r="E222" s="331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3"/>
      <c r="R222" s="333"/>
      <c r="S222" s="333"/>
      <c r="T222" s="334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hidden="1" customHeight="1" x14ac:dyDescent="0.25">
      <c r="A223" s="54" t="s">
        <v>343</v>
      </c>
      <c r="B223" s="54" t="s">
        <v>344</v>
      </c>
      <c r="C223" s="31">
        <v>4301071000</v>
      </c>
      <c r="D223" s="330">
        <v>4607111038708</v>
      </c>
      <c r="E223" s="331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3"/>
      <c r="R223" s="333"/>
      <c r="S223" s="333"/>
      <c r="T223" s="334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5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46"/>
      <c r="P224" s="335" t="s">
        <v>73</v>
      </c>
      <c r="Q224" s="336"/>
      <c r="R224" s="336"/>
      <c r="S224" s="336"/>
      <c r="T224" s="336"/>
      <c r="U224" s="336"/>
      <c r="V224" s="337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hidden="1" x14ac:dyDescent="0.2">
      <c r="A225" s="329"/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46"/>
      <c r="P225" s="335" t="s">
        <v>73</v>
      </c>
      <c r="Q225" s="336"/>
      <c r="R225" s="336"/>
      <c r="S225" s="336"/>
      <c r="T225" s="336"/>
      <c r="U225" s="336"/>
      <c r="V225" s="337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hidden="1" customHeight="1" x14ac:dyDescent="0.2">
      <c r="A226" s="369" t="s">
        <v>345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70"/>
      <c r="Z226" s="370"/>
      <c r="AA226" s="48"/>
      <c r="AB226" s="48"/>
      <c r="AC226" s="48"/>
    </row>
    <row r="227" spans="1:68" ht="16.5" hidden="1" customHeight="1" x14ac:dyDescent="0.25">
      <c r="A227" s="328" t="s">
        <v>346</v>
      </c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  <c r="Y227" s="329"/>
      <c r="Z227" s="329"/>
      <c r="AA227" s="315"/>
      <c r="AB227" s="315"/>
      <c r="AC227" s="315"/>
    </row>
    <row r="228" spans="1:68" ht="14.25" hidden="1" customHeight="1" x14ac:dyDescent="0.25">
      <c r="A228" s="338" t="s">
        <v>64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316"/>
      <c r="AB228" s="316"/>
      <c r="AC228" s="316"/>
    </row>
    <row r="229" spans="1:68" ht="27" hidden="1" customHeight="1" x14ac:dyDescent="0.25">
      <c r="A229" s="54" t="s">
        <v>347</v>
      </c>
      <c r="B229" s="54" t="s">
        <v>348</v>
      </c>
      <c r="C229" s="31">
        <v>4301071036</v>
      </c>
      <c r="D229" s="330">
        <v>4607111036162</v>
      </c>
      <c r="E229" s="331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3"/>
      <c r="R229" s="333"/>
      <c r="S229" s="333"/>
      <c r="T229" s="334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5"/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46"/>
      <c r="P230" s="335" t="s">
        <v>73</v>
      </c>
      <c r="Q230" s="336"/>
      <c r="R230" s="336"/>
      <c r="S230" s="336"/>
      <c r="T230" s="336"/>
      <c r="U230" s="336"/>
      <c r="V230" s="337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hidden="1" x14ac:dyDescent="0.2">
      <c r="A231" s="329"/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46"/>
      <c r="P231" s="335" t="s">
        <v>73</v>
      </c>
      <c r="Q231" s="336"/>
      <c r="R231" s="336"/>
      <c r="S231" s="336"/>
      <c r="T231" s="336"/>
      <c r="U231" s="336"/>
      <c r="V231" s="337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hidden="1" customHeight="1" x14ac:dyDescent="0.2">
      <c r="A232" s="369" t="s">
        <v>350</v>
      </c>
      <c r="B232" s="370"/>
      <c r="C232" s="370"/>
      <c r="D232" s="370"/>
      <c r="E232" s="370"/>
      <c r="F232" s="370"/>
      <c r="G232" s="370"/>
      <c r="H232" s="370"/>
      <c r="I232" s="370"/>
      <c r="J232" s="370"/>
      <c r="K232" s="370"/>
      <c r="L232" s="370"/>
      <c r="M232" s="370"/>
      <c r="N232" s="370"/>
      <c r="O232" s="370"/>
      <c r="P232" s="370"/>
      <c r="Q232" s="370"/>
      <c r="R232" s="370"/>
      <c r="S232" s="370"/>
      <c r="T232" s="370"/>
      <c r="U232" s="370"/>
      <c r="V232" s="370"/>
      <c r="W232" s="370"/>
      <c r="X232" s="370"/>
      <c r="Y232" s="370"/>
      <c r="Z232" s="370"/>
      <c r="AA232" s="48"/>
      <c r="AB232" s="48"/>
      <c r="AC232" s="48"/>
    </row>
    <row r="233" spans="1:68" ht="16.5" hidden="1" customHeight="1" x14ac:dyDescent="0.25">
      <c r="A233" s="328" t="s">
        <v>351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329"/>
      <c r="Y233" s="329"/>
      <c r="Z233" s="329"/>
      <c r="AA233" s="315"/>
      <c r="AB233" s="315"/>
      <c r="AC233" s="315"/>
    </row>
    <row r="234" spans="1:68" ht="14.25" hidden="1" customHeight="1" x14ac:dyDescent="0.25">
      <c r="A234" s="338" t="s">
        <v>64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316"/>
      <c r="AB234" s="316"/>
      <c r="AC234" s="316"/>
    </row>
    <row r="235" spans="1:68" ht="27" hidden="1" customHeight="1" x14ac:dyDescent="0.25">
      <c r="A235" s="54" t="s">
        <v>352</v>
      </c>
      <c r="B235" s="54" t="s">
        <v>353</v>
      </c>
      <c r="C235" s="31">
        <v>4301071029</v>
      </c>
      <c r="D235" s="330">
        <v>4607111035899</v>
      </c>
      <c r="E235" s="331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37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3"/>
      <c r="R235" s="333"/>
      <c r="S235" s="333"/>
      <c r="T235" s="334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354</v>
      </c>
      <c r="B236" s="54" t="s">
        <v>355</v>
      </c>
      <c r="C236" s="31">
        <v>4301070991</v>
      </c>
      <c r="D236" s="330">
        <v>4607111038180</v>
      </c>
      <c r="E236" s="331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3"/>
      <c r="R236" s="333"/>
      <c r="S236" s="333"/>
      <c r="T236" s="334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5"/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46"/>
      <c r="P237" s="335" t="s">
        <v>73</v>
      </c>
      <c r="Q237" s="336"/>
      <c r="R237" s="336"/>
      <c r="S237" s="336"/>
      <c r="T237" s="336"/>
      <c r="U237" s="336"/>
      <c r="V237" s="337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hidden="1" x14ac:dyDescent="0.2">
      <c r="A238" s="329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46"/>
      <c r="P238" s="335" t="s">
        <v>73</v>
      </c>
      <c r="Q238" s="336"/>
      <c r="R238" s="336"/>
      <c r="S238" s="336"/>
      <c r="T238" s="336"/>
      <c r="U238" s="336"/>
      <c r="V238" s="337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hidden="1" customHeight="1" x14ac:dyDescent="0.25">
      <c r="A239" s="328" t="s">
        <v>357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  <c r="Y239" s="329"/>
      <c r="Z239" s="329"/>
      <c r="AA239" s="315"/>
      <c r="AB239" s="315"/>
      <c r="AC239" s="315"/>
    </row>
    <row r="240" spans="1:68" ht="14.25" hidden="1" customHeight="1" x14ac:dyDescent="0.25">
      <c r="A240" s="338" t="s">
        <v>64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316"/>
      <c r="AB240" s="316"/>
      <c r="AC240" s="316"/>
    </row>
    <row r="241" spans="1:68" ht="27" hidden="1" customHeight="1" x14ac:dyDescent="0.25">
      <c r="A241" s="54" t="s">
        <v>358</v>
      </c>
      <c r="B241" s="54" t="s">
        <v>359</v>
      </c>
      <c r="C241" s="31">
        <v>4301070870</v>
      </c>
      <c r="D241" s="330">
        <v>4607111036711</v>
      </c>
      <c r="E241" s="331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3"/>
      <c r="R241" s="333"/>
      <c r="S241" s="333"/>
      <c r="T241" s="334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45"/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46"/>
      <c r="P242" s="335" t="s">
        <v>73</v>
      </c>
      <c r="Q242" s="336"/>
      <c r="R242" s="336"/>
      <c r="S242" s="336"/>
      <c r="T242" s="336"/>
      <c r="U242" s="336"/>
      <c r="V242" s="337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hidden="1" x14ac:dyDescent="0.2">
      <c r="A243" s="329"/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46"/>
      <c r="P243" s="335" t="s">
        <v>73</v>
      </c>
      <c r="Q243" s="336"/>
      <c r="R243" s="336"/>
      <c r="S243" s="336"/>
      <c r="T243" s="336"/>
      <c r="U243" s="336"/>
      <c r="V243" s="337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hidden="1" customHeight="1" x14ac:dyDescent="0.2">
      <c r="A244" s="369" t="s">
        <v>360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70"/>
      <c r="Z244" s="370"/>
      <c r="AA244" s="48"/>
      <c r="AB244" s="48"/>
      <c r="AC244" s="48"/>
    </row>
    <row r="245" spans="1:68" ht="16.5" hidden="1" customHeight="1" x14ac:dyDescent="0.25">
      <c r="A245" s="328" t="s">
        <v>361</v>
      </c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29"/>
      <c r="P245" s="329"/>
      <c r="Q245" s="329"/>
      <c r="R245" s="329"/>
      <c r="S245" s="329"/>
      <c r="T245" s="329"/>
      <c r="U245" s="329"/>
      <c r="V245" s="329"/>
      <c r="W245" s="329"/>
      <c r="X245" s="329"/>
      <c r="Y245" s="329"/>
      <c r="Z245" s="329"/>
      <c r="AA245" s="315"/>
      <c r="AB245" s="315"/>
      <c r="AC245" s="315"/>
    </row>
    <row r="246" spans="1:68" ht="14.25" hidden="1" customHeight="1" x14ac:dyDescent="0.25">
      <c r="A246" s="338" t="s">
        <v>362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6"/>
      <c r="AB246" s="316"/>
      <c r="AC246" s="316"/>
    </row>
    <row r="247" spans="1:68" ht="27" hidden="1" customHeight="1" x14ac:dyDescent="0.25">
      <c r="A247" s="54" t="s">
        <v>363</v>
      </c>
      <c r="B247" s="54" t="s">
        <v>364</v>
      </c>
      <c r="C247" s="31">
        <v>4301133004</v>
      </c>
      <c r="D247" s="330">
        <v>4607111039774</v>
      </c>
      <c r="E247" s="331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67" t="s">
        <v>365</v>
      </c>
      <c r="Q247" s="333"/>
      <c r="R247" s="333"/>
      <c r="S247" s="333"/>
      <c r="T247" s="334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5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46"/>
      <c r="P248" s="335" t="s">
        <v>73</v>
      </c>
      <c r="Q248" s="336"/>
      <c r="R248" s="336"/>
      <c r="S248" s="336"/>
      <c r="T248" s="336"/>
      <c r="U248" s="336"/>
      <c r="V248" s="337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46"/>
      <c r="P249" s="335" t="s">
        <v>73</v>
      </c>
      <c r="Q249" s="336"/>
      <c r="R249" s="336"/>
      <c r="S249" s="336"/>
      <c r="T249" s="336"/>
      <c r="U249" s="336"/>
      <c r="V249" s="337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hidden="1" customHeight="1" x14ac:dyDescent="0.25">
      <c r="A250" s="338" t="s">
        <v>141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316"/>
      <c r="AB250" s="316"/>
      <c r="AC250" s="316"/>
    </row>
    <row r="251" spans="1:68" ht="37.5" hidden="1" customHeight="1" x14ac:dyDescent="0.25">
      <c r="A251" s="54" t="s">
        <v>368</v>
      </c>
      <c r="B251" s="54" t="s">
        <v>369</v>
      </c>
      <c r="C251" s="31">
        <v>4301135400</v>
      </c>
      <c r="D251" s="330">
        <v>4607111039361</v>
      </c>
      <c r="E251" s="331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3"/>
      <c r="R251" s="333"/>
      <c r="S251" s="333"/>
      <c r="T251" s="334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45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46"/>
      <c r="P252" s="335" t="s">
        <v>73</v>
      </c>
      <c r="Q252" s="336"/>
      <c r="R252" s="336"/>
      <c r="S252" s="336"/>
      <c r="T252" s="336"/>
      <c r="U252" s="336"/>
      <c r="V252" s="337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29"/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46"/>
      <c r="P253" s="335" t="s">
        <v>73</v>
      </c>
      <c r="Q253" s="336"/>
      <c r="R253" s="336"/>
      <c r="S253" s="336"/>
      <c r="T253" s="336"/>
      <c r="U253" s="336"/>
      <c r="V253" s="337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hidden="1" customHeight="1" x14ac:dyDescent="0.2">
      <c r="A254" s="369" t="s">
        <v>238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70"/>
      <c r="AA254" s="48"/>
      <c r="AB254" s="48"/>
      <c r="AC254" s="48"/>
    </row>
    <row r="255" spans="1:68" ht="16.5" hidden="1" customHeight="1" x14ac:dyDescent="0.25">
      <c r="A255" s="328" t="s">
        <v>238</v>
      </c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29"/>
      <c r="P255" s="329"/>
      <c r="Q255" s="329"/>
      <c r="R255" s="329"/>
      <c r="S255" s="329"/>
      <c r="T255" s="329"/>
      <c r="U255" s="329"/>
      <c r="V255" s="329"/>
      <c r="W255" s="329"/>
      <c r="X255" s="329"/>
      <c r="Y255" s="329"/>
      <c r="Z255" s="329"/>
      <c r="AA255" s="315"/>
      <c r="AB255" s="315"/>
      <c r="AC255" s="315"/>
    </row>
    <row r="256" spans="1:68" ht="14.25" hidden="1" customHeight="1" x14ac:dyDescent="0.25">
      <c r="A256" s="338" t="s">
        <v>64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329"/>
      <c r="Y256" s="329"/>
      <c r="Z256" s="329"/>
      <c r="AA256" s="316"/>
      <c r="AB256" s="316"/>
      <c r="AC256" s="316"/>
    </row>
    <row r="257" spans="1:68" ht="27" hidden="1" customHeight="1" x14ac:dyDescent="0.25">
      <c r="A257" s="54" t="s">
        <v>370</v>
      </c>
      <c r="B257" s="54" t="s">
        <v>371</v>
      </c>
      <c r="C257" s="31">
        <v>4301071014</v>
      </c>
      <c r="D257" s="330">
        <v>4640242181264</v>
      </c>
      <c r="E257" s="331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9" t="s">
        <v>372</v>
      </c>
      <c r="Q257" s="333"/>
      <c r="R257" s="333"/>
      <c r="S257" s="333"/>
      <c r="T257" s="334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4301071021</v>
      </c>
      <c r="D258" s="330">
        <v>4640242181325</v>
      </c>
      <c r="E258" s="331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406" t="s">
        <v>376</v>
      </c>
      <c r="Q258" s="333"/>
      <c r="R258" s="333"/>
      <c r="S258" s="333"/>
      <c r="T258" s="334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377</v>
      </c>
      <c r="B259" s="54" t="s">
        <v>378</v>
      </c>
      <c r="C259" s="31">
        <v>4301070993</v>
      </c>
      <c r="D259" s="330">
        <v>4640242180670</v>
      </c>
      <c r="E259" s="331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9" t="s">
        <v>379</v>
      </c>
      <c r="Q259" s="333"/>
      <c r="R259" s="333"/>
      <c r="S259" s="333"/>
      <c r="T259" s="334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5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46"/>
      <c r="P260" s="335" t="s">
        <v>73</v>
      </c>
      <c r="Q260" s="336"/>
      <c r="R260" s="336"/>
      <c r="S260" s="336"/>
      <c r="T260" s="336"/>
      <c r="U260" s="336"/>
      <c r="V260" s="337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hidden="1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46"/>
      <c r="P261" s="335" t="s">
        <v>73</v>
      </c>
      <c r="Q261" s="336"/>
      <c r="R261" s="336"/>
      <c r="S261" s="336"/>
      <c r="T261" s="336"/>
      <c r="U261" s="336"/>
      <c r="V261" s="337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hidden="1" customHeight="1" x14ac:dyDescent="0.25">
      <c r="A262" s="338" t="s">
        <v>146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30">
        <v>4640242180427</v>
      </c>
      <c r="E263" s="331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33"/>
      <c r="R263" s="333"/>
      <c r="S263" s="333"/>
      <c r="T263" s="334"/>
      <c r="U263" s="34"/>
      <c r="V263" s="34"/>
      <c r="W263" s="35" t="s">
        <v>70</v>
      </c>
      <c r="X263" s="320">
        <v>53.999999999999993</v>
      </c>
      <c r="Y263" s="321">
        <f>IFERROR(IF(X263="","",X263),"")</f>
        <v>53.999999999999993</v>
      </c>
      <c r="Z263" s="36">
        <f>IFERROR(IF(X263="","",X263*0.00502),"")</f>
        <v>0.27107999999999999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103.40999999999998</v>
      </c>
      <c r="BN263" s="67">
        <f>IFERROR(Y263*I263,"0")</f>
        <v>103.40999999999998</v>
      </c>
      <c r="BO263" s="67">
        <f>IFERROR(X263/J263,"0")</f>
        <v>0.23076923076923073</v>
      </c>
      <c r="BP263" s="67">
        <f>IFERROR(Y263/J263,"0")</f>
        <v>0.23076923076923073</v>
      </c>
    </row>
    <row r="264" spans="1:68" x14ac:dyDescent="0.2">
      <c r="A264" s="345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46"/>
      <c r="P264" s="335" t="s">
        <v>73</v>
      </c>
      <c r="Q264" s="336"/>
      <c r="R264" s="336"/>
      <c r="S264" s="336"/>
      <c r="T264" s="336"/>
      <c r="U264" s="336"/>
      <c r="V264" s="337"/>
      <c r="W264" s="37" t="s">
        <v>70</v>
      </c>
      <c r="X264" s="322">
        <f>IFERROR(SUM(X263:X263),"0")</f>
        <v>53.999999999999993</v>
      </c>
      <c r="Y264" s="322">
        <f>IFERROR(SUM(Y263:Y263),"0")</f>
        <v>53.999999999999993</v>
      </c>
      <c r="Z264" s="322">
        <f>IFERROR(IF(Z263="",0,Z263),"0")</f>
        <v>0.27107999999999999</v>
      </c>
      <c r="AA264" s="323"/>
      <c r="AB264" s="323"/>
      <c r="AC264" s="323"/>
    </row>
    <row r="265" spans="1:68" x14ac:dyDescent="0.2">
      <c r="A265" s="329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46"/>
      <c r="P265" s="335" t="s">
        <v>73</v>
      </c>
      <c r="Q265" s="336"/>
      <c r="R265" s="336"/>
      <c r="S265" s="336"/>
      <c r="T265" s="336"/>
      <c r="U265" s="336"/>
      <c r="V265" s="337"/>
      <c r="W265" s="37" t="s">
        <v>74</v>
      </c>
      <c r="X265" s="322">
        <f>IFERROR(SUMPRODUCT(X263:X263*H263:H263),"0")</f>
        <v>97.199999999999989</v>
      </c>
      <c r="Y265" s="322">
        <f>IFERROR(SUMPRODUCT(Y263:Y263*H263:H263),"0")</f>
        <v>97.199999999999989</v>
      </c>
      <c r="Z265" s="37"/>
      <c r="AA265" s="323"/>
      <c r="AB265" s="323"/>
      <c r="AC265" s="323"/>
    </row>
    <row r="266" spans="1:68" ht="14.25" hidden="1" customHeight="1" x14ac:dyDescent="0.25">
      <c r="A266" s="338" t="s">
        <v>77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29"/>
      <c r="Z266" s="329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30">
        <v>4640242180397</v>
      </c>
      <c r="E267" s="331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3"/>
      <c r="R267" s="333"/>
      <c r="S267" s="333"/>
      <c r="T267" s="334"/>
      <c r="U267" s="34"/>
      <c r="V267" s="34"/>
      <c r="W267" s="35" t="s">
        <v>70</v>
      </c>
      <c r="X267" s="320">
        <v>24</v>
      </c>
      <c r="Y267" s="321">
        <f>IFERROR(IF(X267="","",X267),"")</f>
        <v>24</v>
      </c>
      <c r="Z267" s="36">
        <f>IFERROR(IF(X267="","",X267*0.0155),"")</f>
        <v>0.372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150.24</v>
      </c>
      <c r="BN267" s="67">
        <f>IFERROR(Y267*I267,"0")</f>
        <v>150.24</v>
      </c>
      <c r="BO267" s="67">
        <f>IFERROR(X267/J267,"0")</f>
        <v>0.2857142857142857</v>
      </c>
      <c r="BP267" s="67">
        <f>IFERROR(Y267/J267,"0")</f>
        <v>0.2857142857142857</v>
      </c>
    </row>
    <row r="268" spans="1:68" ht="27" hidden="1" customHeight="1" x14ac:dyDescent="0.25">
      <c r="A268" s="54" t="s">
        <v>389</v>
      </c>
      <c r="B268" s="54" t="s">
        <v>390</v>
      </c>
      <c r="C268" s="31">
        <v>4301132104</v>
      </c>
      <c r="D268" s="330">
        <v>4640242181219</v>
      </c>
      <c r="E268" s="331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85" t="s">
        <v>391</v>
      </c>
      <c r="Q268" s="333"/>
      <c r="R268" s="333"/>
      <c r="S268" s="333"/>
      <c r="T268" s="334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45"/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46"/>
      <c r="P269" s="335" t="s">
        <v>73</v>
      </c>
      <c r="Q269" s="336"/>
      <c r="R269" s="336"/>
      <c r="S269" s="336"/>
      <c r="T269" s="336"/>
      <c r="U269" s="336"/>
      <c r="V269" s="337"/>
      <c r="W269" s="37" t="s">
        <v>70</v>
      </c>
      <c r="X269" s="322">
        <f>IFERROR(SUM(X267:X268),"0")</f>
        <v>24</v>
      </c>
      <c r="Y269" s="322">
        <f>IFERROR(SUM(Y267:Y268),"0")</f>
        <v>24</v>
      </c>
      <c r="Z269" s="322">
        <f>IFERROR(IF(Z267="",0,Z267),"0")+IFERROR(IF(Z268="",0,Z268),"0")</f>
        <v>0.372</v>
      </c>
      <c r="AA269" s="323"/>
      <c r="AB269" s="323"/>
      <c r="AC269" s="323"/>
    </row>
    <row r="270" spans="1:68" x14ac:dyDescent="0.2">
      <c r="A270" s="329"/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46"/>
      <c r="P270" s="335" t="s">
        <v>73</v>
      </c>
      <c r="Q270" s="336"/>
      <c r="R270" s="336"/>
      <c r="S270" s="336"/>
      <c r="T270" s="336"/>
      <c r="U270" s="336"/>
      <c r="V270" s="337"/>
      <c r="W270" s="37" t="s">
        <v>74</v>
      </c>
      <c r="X270" s="322">
        <f>IFERROR(SUMPRODUCT(X267:X268*H267:H268),"0")</f>
        <v>144</v>
      </c>
      <c r="Y270" s="322">
        <f>IFERROR(SUMPRODUCT(Y267:Y268*H267:H268),"0")</f>
        <v>144</v>
      </c>
      <c r="Z270" s="37"/>
      <c r="AA270" s="323"/>
      <c r="AB270" s="323"/>
      <c r="AC270" s="323"/>
    </row>
    <row r="271" spans="1:68" ht="14.25" hidden="1" customHeight="1" x14ac:dyDescent="0.25">
      <c r="A271" s="338" t="s">
        <v>171</v>
      </c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  <c r="Y271" s="329"/>
      <c r="Z271" s="329"/>
      <c r="AA271" s="316"/>
      <c r="AB271" s="316"/>
      <c r="AC271" s="316"/>
    </row>
    <row r="272" spans="1:68" ht="27" customHeight="1" x14ac:dyDescent="0.25">
      <c r="A272" s="54" t="s">
        <v>392</v>
      </c>
      <c r="B272" s="54" t="s">
        <v>393</v>
      </c>
      <c r="C272" s="31">
        <v>4301136028</v>
      </c>
      <c r="D272" s="330">
        <v>4640242180304</v>
      </c>
      <c r="E272" s="331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18" t="s">
        <v>394</v>
      </c>
      <c r="Q272" s="333"/>
      <c r="R272" s="333"/>
      <c r="S272" s="333"/>
      <c r="T272" s="334"/>
      <c r="U272" s="34"/>
      <c r="V272" s="34"/>
      <c r="W272" s="35" t="s">
        <v>70</v>
      </c>
      <c r="X272" s="320">
        <v>112</v>
      </c>
      <c r="Y272" s="321">
        <f>IFERROR(IF(X272="","",X272),"")</f>
        <v>112</v>
      </c>
      <c r="Z272" s="36">
        <f>IFERROR(IF(X272="","",X272*0.00936),"")</f>
        <v>1.0483199999999999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323.74720000000002</v>
      </c>
      <c r="BN272" s="67">
        <f>IFERROR(Y272*I272,"0")</f>
        <v>323.74720000000002</v>
      </c>
      <c r="BO272" s="67">
        <f>IFERROR(X272/J272,"0")</f>
        <v>0.88888888888888884</v>
      </c>
      <c r="BP272" s="67">
        <f>IFERROR(Y272/J272,"0")</f>
        <v>0.88888888888888884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4301136026</v>
      </c>
      <c r="D273" s="330">
        <v>4640242180236</v>
      </c>
      <c r="E273" s="331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84" t="s">
        <v>398</v>
      </c>
      <c r="Q273" s="333"/>
      <c r="R273" s="333"/>
      <c r="S273" s="333"/>
      <c r="T273" s="334"/>
      <c r="U273" s="34"/>
      <c r="V273" s="34"/>
      <c r="W273" s="35" t="s">
        <v>70</v>
      </c>
      <c r="X273" s="320">
        <v>0</v>
      </c>
      <c r="Y273" s="321">
        <f>IFERROR(IF(X273="","",X273),"")</f>
        <v>0</v>
      </c>
      <c r="Z273" s="36">
        <f>IFERROR(IF(X273="","",X273*0.0155),"")</f>
        <v>0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4301136029</v>
      </c>
      <c r="D274" s="330">
        <v>4640242180410</v>
      </c>
      <c r="E274" s="331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3"/>
      <c r="R274" s="333"/>
      <c r="S274" s="333"/>
      <c r="T274" s="334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29"/>
      <c r="N275" s="329"/>
      <c r="O275" s="346"/>
      <c r="P275" s="335" t="s">
        <v>73</v>
      </c>
      <c r="Q275" s="336"/>
      <c r="R275" s="336"/>
      <c r="S275" s="336"/>
      <c r="T275" s="336"/>
      <c r="U275" s="336"/>
      <c r="V275" s="337"/>
      <c r="W275" s="37" t="s">
        <v>70</v>
      </c>
      <c r="X275" s="322">
        <f>IFERROR(SUM(X272:X274),"0")</f>
        <v>112</v>
      </c>
      <c r="Y275" s="322">
        <f>IFERROR(SUM(Y272:Y274),"0")</f>
        <v>112</v>
      </c>
      <c r="Z275" s="322">
        <f>IFERROR(IF(Z272="",0,Z272),"0")+IFERROR(IF(Z273="",0,Z273),"0")+IFERROR(IF(Z274="",0,Z274),"0")</f>
        <v>1.0483199999999999</v>
      </c>
      <c r="AA275" s="323"/>
      <c r="AB275" s="323"/>
      <c r="AC275" s="323"/>
    </row>
    <row r="276" spans="1:68" x14ac:dyDescent="0.2">
      <c r="A276" s="329"/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46"/>
      <c r="P276" s="335" t="s">
        <v>73</v>
      </c>
      <c r="Q276" s="336"/>
      <c r="R276" s="336"/>
      <c r="S276" s="336"/>
      <c r="T276" s="336"/>
      <c r="U276" s="336"/>
      <c r="V276" s="337"/>
      <c r="W276" s="37" t="s">
        <v>74</v>
      </c>
      <c r="X276" s="322">
        <f>IFERROR(SUMPRODUCT(X272:X274*H272:H274),"0")</f>
        <v>302.40000000000003</v>
      </c>
      <c r="Y276" s="322">
        <f>IFERROR(SUMPRODUCT(Y272:Y274*H272:H274),"0")</f>
        <v>302.40000000000003</v>
      </c>
      <c r="Z276" s="37"/>
      <c r="AA276" s="323"/>
      <c r="AB276" s="323"/>
      <c r="AC276" s="323"/>
    </row>
    <row r="277" spans="1:68" ht="14.25" hidden="1" customHeight="1" x14ac:dyDescent="0.25">
      <c r="A277" s="338" t="s">
        <v>141</v>
      </c>
      <c r="B277" s="329"/>
      <c r="C277" s="329"/>
      <c r="D277" s="329"/>
      <c r="E277" s="329"/>
      <c r="F277" s="329"/>
      <c r="G277" s="329"/>
      <c r="H277" s="329"/>
      <c r="I277" s="329"/>
      <c r="J277" s="329"/>
      <c r="K277" s="329"/>
      <c r="L277" s="329"/>
      <c r="M277" s="329"/>
      <c r="N277" s="329"/>
      <c r="O277" s="329"/>
      <c r="P277" s="329"/>
      <c r="Q277" s="329"/>
      <c r="R277" s="329"/>
      <c r="S277" s="329"/>
      <c r="T277" s="329"/>
      <c r="U277" s="329"/>
      <c r="V277" s="329"/>
      <c r="W277" s="329"/>
      <c r="X277" s="329"/>
      <c r="Y277" s="329"/>
      <c r="Z277" s="329"/>
      <c r="AA277" s="316"/>
      <c r="AB277" s="316"/>
      <c r="AC277" s="316"/>
    </row>
    <row r="278" spans="1:68" ht="27" hidden="1" customHeight="1" x14ac:dyDescent="0.25">
      <c r="A278" s="54" t="s">
        <v>401</v>
      </c>
      <c r="B278" s="54" t="s">
        <v>402</v>
      </c>
      <c r="C278" s="31">
        <v>4301135723</v>
      </c>
      <c r="D278" s="330">
        <v>4640242181783</v>
      </c>
      <c r="E278" s="331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2" t="s">
        <v>403</v>
      </c>
      <c r="Q278" s="333"/>
      <c r="R278" s="333"/>
      <c r="S278" s="333"/>
      <c r="T278" s="334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hidden="1" customHeight="1" x14ac:dyDescent="0.25">
      <c r="A279" s="54" t="s">
        <v>405</v>
      </c>
      <c r="B279" s="54" t="s">
        <v>406</v>
      </c>
      <c r="C279" s="31">
        <v>4301135504</v>
      </c>
      <c r="D279" s="330">
        <v>4640242181554</v>
      </c>
      <c r="E279" s="331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3" t="s">
        <v>407</v>
      </c>
      <c r="Q279" s="333"/>
      <c r="R279" s="333"/>
      <c r="S279" s="333"/>
      <c r="T279" s="334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30">
        <v>4640242181561</v>
      </c>
      <c r="E280" s="331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5" t="s">
        <v>411</v>
      </c>
      <c r="Q280" s="333"/>
      <c r="R280" s="333"/>
      <c r="S280" s="333"/>
      <c r="T280" s="334"/>
      <c r="U280" s="34"/>
      <c r="V280" s="34"/>
      <c r="W280" s="35" t="s">
        <v>70</v>
      </c>
      <c r="X280" s="320">
        <v>98</v>
      </c>
      <c r="Y280" s="321">
        <f t="shared" si="24"/>
        <v>98</v>
      </c>
      <c r="Z280" s="36">
        <f>IFERROR(IF(X280="","",X280*0.00936),"")</f>
        <v>0.91727999999999998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381.416</v>
      </c>
      <c r="BN280" s="67">
        <f t="shared" si="26"/>
        <v>381.416</v>
      </c>
      <c r="BO280" s="67">
        <f t="shared" si="27"/>
        <v>0.77777777777777779</v>
      </c>
      <c r="BP280" s="67">
        <f t="shared" si="28"/>
        <v>0.77777777777777779</v>
      </c>
    </row>
    <row r="281" spans="1:68" ht="37.5" hidden="1" customHeight="1" x14ac:dyDescent="0.25">
      <c r="A281" s="54" t="s">
        <v>413</v>
      </c>
      <c r="B281" s="54" t="s">
        <v>414</v>
      </c>
      <c r="C281" s="31">
        <v>4301135552</v>
      </c>
      <c r="D281" s="330">
        <v>4640242181431</v>
      </c>
      <c r="E281" s="331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1" t="s">
        <v>415</v>
      </c>
      <c r="Q281" s="333"/>
      <c r="R281" s="333"/>
      <c r="S281" s="333"/>
      <c r="T281" s="334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30">
        <v>4640242181424</v>
      </c>
      <c r="E282" s="331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57" t="s">
        <v>419</v>
      </c>
      <c r="Q282" s="333"/>
      <c r="R282" s="333"/>
      <c r="S282" s="333"/>
      <c r="T282" s="334"/>
      <c r="U282" s="34"/>
      <c r="V282" s="34"/>
      <c r="W282" s="35" t="s">
        <v>70</v>
      </c>
      <c r="X282" s="320">
        <v>12</v>
      </c>
      <c r="Y282" s="321">
        <f t="shared" si="24"/>
        <v>12</v>
      </c>
      <c r="Z282" s="36">
        <f>IFERROR(IF(X282="","",X282*0.0155),"")</f>
        <v>0.186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68.820000000000007</v>
      </c>
      <c r="BN282" s="67">
        <f t="shared" si="26"/>
        <v>68.820000000000007</v>
      </c>
      <c r="BO282" s="67">
        <f t="shared" si="27"/>
        <v>0.14285714285714285</v>
      </c>
      <c r="BP282" s="67">
        <f t="shared" si="28"/>
        <v>0.14285714285714285</v>
      </c>
    </row>
    <row r="283" spans="1:68" ht="27" hidden="1" customHeight="1" x14ac:dyDescent="0.25">
      <c r="A283" s="54" t="s">
        <v>420</v>
      </c>
      <c r="B283" s="54" t="s">
        <v>421</v>
      </c>
      <c r="C283" s="31">
        <v>4301135320</v>
      </c>
      <c r="D283" s="330">
        <v>4640242181592</v>
      </c>
      <c r="E283" s="331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381" t="s">
        <v>422</v>
      </c>
      <c r="Q283" s="333"/>
      <c r="R283" s="333"/>
      <c r="S283" s="333"/>
      <c r="T283" s="334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30">
        <v>4640242181523</v>
      </c>
      <c r="E284" s="331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93" t="s">
        <v>426</v>
      </c>
      <c r="Q284" s="333"/>
      <c r="R284" s="333"/>
      <c r="S284" s="333"/>
      <c r="T284" s="334"/>
      <c r="U284" s="34"/>
      <c r="V284" s="34"/>
      <c r="W284" s="35" t="s">
        <v>70</v>
      </c>
      <c r="X284" s="320">
        <v>28</v>
      </c>
      <c r="Y284" s="321">
        <f t="shared" si="24"/>
        <v>28</v>
      </c>
      <c r="Z284" s="36">
        <f t="shared" si="29"/>
        <v>0.26207999999999998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89.376000000000005</v>
      </c>
      <c r="BN284" s="67">
        <f t="shared" si="26"/>
        <v>89.376000000000005</v>
      </c>
      <c r="BO284" s="67">
        <f t="shared" si="27"/>
        <v>0.22222222222222221</v>
      </c>
      <c r="BP284" s="67">
        <f t="shared" si="28"/>
        <v>0.22222222222222221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4301135404</v>
      </c>
      <c r="D285" s="330">
        <v>4640242181516</v>
      </c>
      <c r="E285" s="331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82" t="s">
        <v>429</v>
      </c>
      <c r="Q285" s="333"/>
      <c r="R285" s="333"/>
      <c r="S285" s="333"/>
      <c r="T285" s="334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430</v>
      </c>
      <c r="B286" s="54" t="s">
        <v>431</v>
      </c>
      <c r="C286" s="31">
        <v>4301135402</v>
      </c>
      <c r="D286" s="330">
        <v>4640242181493</v>
      </c>
      <c r="E286" s="331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3" t="s">
        <v>432</v>
      </c>
      <c r="Q286" s="333"/>
      <c r="R286" s="333"/>
      <c r="S286" s="333"/>
      <c r="T286" s="334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30">
        <v>4640242181486</v>
      </c>
      <c r="E287" s="331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0" t="s">
        <v>435</v>
      </c>
      <c r="Q287" s="333"/>
      <c r="R287" s="333"/>
      <c r="S287" s="333"/>
      <c r="T287" s="334"/>
      <c r="U287" s="34"/>
      <c r="V287" s="34"/>
      <c r="W287" s="35" t="s">
        <v>70</v>
      </c>
      <c r="X287" s="320">
        <v>168</v>
      </c>
      <c r="Y287" s="321">
        <f t="shared" si="24"/>
        <v>168</v>
      </c>
      <c r="Z287" s="36">
        <f t="shared" si="29"/>
        <v>1.5724800000000001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653.85599999999999</v>
      </c>
      <c r="BN287" s="67">
        <f t="shared" si="26"/>
        <v>653.85599999999999</v>
      </c>
      <c r="BO287" s="67">
        <f t="shared" si="27"/>
        <v>1.3333333333333333</v>
      </c>
      <c r="BP287" s="67">
        <f t="shared" si="28"/>
        <v>1.3333333333333333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4301135403</v>
      </c>
      <c r="D288" s="330">
        <v>4640242181509</v>
      </c>
      <c r="E288" s="331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3" t="s">
        <v>438</v>
      </c>
      <c r="Q288" s="333"/>
      <c r="R288" s="333"/>
      <c r="S288" s="333"/>
      <c r="T288" s="334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4301135304</v>
      </c>
      <c r="D289" s="330">
        <v>4640242181240</v>
      </c>
      <c r="E289" s="331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7" t="s">
        <v>441</v>
      </c>
      <c r="Q289" s="333"/>
      <c r="R289" s="333"/>
      <c r="S289" s="333"/>
      <c r="T289" s="334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4301135310</v>
      </c>
      <c r="D290" s="330">
        <v>4640242181318</v>
      </c>
      <c r="E290" s="331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51" t="s">
        <v>444</v>
      </c>
      <c r="Q290" s="333"/>
      <c r="R290" s="333"/>
      <c r="S290" s="333"/>
      <c r="T290" s="334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445</v>
      </c>
      <c r="B291" s="54" t="s">
        <v>446</v>
      </c>
      <c r="C291" s="31">
        <v>4301135306</v>
      </c>
      <c r="D291" s="330">
        <v>4640242181578</v>
      </c>
      <c r="E291" s="331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22" t="s">
        <v>447</v>
      </c>
      <c r="Q291" s="333"/>
      <c r="R291" s="333"/>
      <c r="S291" s="333"/>
      <c r="T291" s="334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448</v>
      </c>
      <c r="B292" s="54" t="s">
        <v>449</v>
      </c>
      <c r="C292" s="31">
        <v>4301135305</v>
      </c>
      <c r="D292" s="330">
        <v>4640242181394</v>
      </c>
      <c r="E292" s="331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9" t="s">
        <v>450</v>
      </c>
      <c r="Q292" s="333"/>
      <c r="R292" s="333"/>
      <c r="S292" s="333"/>
      <c r="T292" s="334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451</v>
      </c>
      <c r="B293" s="54" t="s">
        <v>452</v>
      </c>
      <c r="C293" s="31">
        <v>4301135309</v>
      </c>
      <c r="D293" s="330">
        <v>4640242181332</v>
      </c>
      <c r="E293" s="331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8" t="s">
        <v>453</v>
      </c>
      <c r="Q293" s="333"/>
      <c r="R293" s="333"/>
      <c r="S293" s="333"/>
      <c r="T293" s="334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454</v>
      </c>
      <c r="B294" s="54" t="s">
        <v>455</v>
      </c>
      <c r="C294" s="31">
        <v>4301135308</v>
      </c>
      <c r="D294" s="330">
        <v>4640242181349</v>
      </c>
      <c r="E294" s="331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5" t="s">
        <v>456</v>
      </c>
      <c r="Q294" s="333"/>
      <c r="R294" s="333"/>
      <c r="S294" s="333"/>
      <c r="T294" s="334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457</v>
      </c>
      <c r="B295" s="54" t="s">
        <v>458</v>
      </c>
      <c r="C295" s="31">
        <v>4301135307</v>
      </c>
      <c r="D295" s="330">
        <v>4640242181370</v>
      </c>
      <c r="E295" s="331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89" t="s">
        <v>459</v>
      </c>
      <c r="Q295" s="333"/>
      <c r="R295" s="333"/>
      <c r="S295" s="333"/>
      <c r="T295" s="334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461</v>
      </c>
      <c r="B296" s="54" t="s">
        <v>462</v>
      </c>
      <c r="C296" s="31">
        <v>4301135318</v>
      </c>
      <c r="D296" s="330">
        <v>4607111037480</v>
      </c>
      <c r="E296" s="331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54" t="s">
        <v>463</v>
      </c>
      <c r="Q296" s="333"/>
      <c r="R296" s="333"/>
      <c r="S296" s="333"/>
      <c r="T296" s="334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4301135319</v>
      </c>
      <c r="D297" s="330">
        <v>4607111037473</v>
      </c>
      <c r="E297" s="331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1" t="s">
        <v>467</v>
      </c>
      <c r="Q297" s="333"/>
      <c r="R297" s="333"/>
      <c r="S297" s="333"/>
      <c r="T297" s="334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469</v>
      </c>
      <c r="B298" s="54" t="s">
        <v>470</v>
      </c>
      <c r="C298" s="31">
        <v>4301135198</v>
      </c>
      <c r="D298" s="330">
        <v>4640242180663</v>
      </c>
      <c r="E298" s="331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471</v>
      </c>
      <c r="Q298" s="333"/>
      <c r="R298" s="333"/>
      <c r="S298" s="333"/>
      <c r="T298" s="334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45"/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46"/>
      <c r="P299" s="335" t="s">
        <v>73</v>
      </c>
      <c r="Q299" s="336"/>
      <c r="R299" s="336"/>
      <c r="S299" s="336"/>
      <c r="T299" s="336"/>
      <c r="U299" s="336"/>
      <c r="V299" s="337"/>
      <c r="W299" s="37" t="s">
        <v>70</v>
      </c>
      <c r="X299" s="322">
        <f>IFERROR(SUM(X278:X298),"0")</f>
        <v>306</v>
      </c>
      <c r="Y299" s="322">
        <f>IFERROR(SUM(Y278:Y298),"0")</f>
        <v>306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2.93784</v>
      </c>
      <c r="AA299" s="323"/>
      <c r="AB299" s="323"/>
      <c r="AC299" s="323"/>
    </row>
    <row r="300" spans="1:68" x14ac:dyDescent="0.2">
      <c r="A300" s="329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46"/>
      <c r="P300" s="335" t="s">
        <v>73</v>
      </c>
      <c r="Q300" s="336"/>
      <c r="R300" s="336"/>
      <c r="S300" s="336"/>
      <c r="T300" s="336"/>
      <c r="U300" s="336"/>
      <c r="V300" s="337"/>
      <c r="W300" s="37" t="s">
        <v>74</v>
      </c>
      <c r="X300" s="322">
        <f>IFERROR(SUMPRODUCT(X278:X298*H278:H298),"0")</f>
        <v>1134.2</v>
      </c>
      <c r="Y300" s="322">
        <f>IFERROR(SUMPRODUCT(Y278:Y298*H278:H298),"0")</f>
        <v>1134.2</v>
      </c>
      <c r="Z300" s="37"/>
      <c r="AA300" s="323"/>
      <c r="AB300" s="323"/>
      <c r="AC300" s="323"/>
    </row>
    <row r="301" spans="1:68" ht="15" customHeight="1" x14ac:dyDescent="0.2">
      <c r="A301" s="456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436"/>
      <c r="P301" s="392" t="s">
        <v>473</v>
      </c>
      <c r="Q301" s="367"/>
      <c r="R301" s="367"/>
      <c r="S301" s="367"/>
      <c r="T301" s="367"/>
      <c r="U301" s="367"/>
      <c r="V301" s="368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4455.92</v>
      </c>
      <c r="Y301" s="322">
        <f>IFERROR(Y24+Y33+Y39+Y44+Y60+Y66+Y71+Y77+Y87+Y94+Y104+Y110+Y117+Y123+Y128+Y133+Y139+Y144+Y150+Y158+Y163+Y171+Y176+Y184+Y191+Y201+Y209+Y214+Y219+Y225+Y231+Y238+Y243+Y249+Y253+Y261+Y265+Y270+Y276+Y300,"0")</f>
        <v>4455.92</v>
      </c>
      <c r="Z301" s="37"/>
      <c r="AA301" s="323"/>
      <c r="AB301" s="323"/>
      <c r="AC301" s="323"/>
    </row>
    <row r="302" spans="1:68" x14ac:dyDescent="0.2">
      <c r="A302" s="329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436"/>
      <c r="P302" s="392" t="s">
        <v>474</v>
      </c>
      <c r="Q302" s="367"/>
      <c r="R302" s="367"/>
      <c r="S302" s="367"/>
      <c r="T302" s="367"/>
      <c r="U302" s="367"/>
      <c r="V302" s="368"/>
      <c r="W302" s="37" t="s">
        <v>74</v>
      </c>
      <c r="X302" s="322">
        <f>IFERROR(SUM(BM22:BM298),"0")</f>
        <v>4904.9467999999988</v>
      </c>
      <c r="Y302" s="322">
        <f>IFERROR(SUM(BN22:BN298),"0")</f>
        <v>4904.9467999999988</v>
      </c>
      <c r="Z302" s="37"/>
      <c r="AA302" s="323"/>
      <c r="AB302" s="323"/>
      <c r="AC302" s="323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436"/>
      <c r="P303" s="392" t="s">
        <v>475</v>
      </c>
      <c r="Q303" s="367"/>
      <c r="R303" s="367"/>
      <c r="S303" s="367"/>
      <c r="T303" s="367"/>
      <c r="U303" s="367"/>
      <c r="V303" s="368"/>
      <c r="W303" s="37" t="s">
        <v>476</v>
      </c>
      <c r="X303" s="38">
        <f>ROUNDUP(SUM(BO22:BO298),0)</f>
        <v>13</v>
      </c>
      <c r="Y303" s="38">
        <f>ROUNDUP(SUM(BP22:BP298),0)</f>
        <v>13</v>
      </c>
      <c r="Z303" s="37"/>
      <c r="AA303" s="323"/>
      <c r="AB303" s="323"/>
      <c r="AC303" s="323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436"/>
      <c r="P304" s="392" t="s">
        <v>477</v>
      </c>
      <c r="Q304" s="367"/>
      <c r="R304" s="367"/>
      <c r="S304" s="367"/>
      <c r="T304" s="367"/>
      <c r="U304" s="367"/>
      <c r="V304" s="368"/>
      <c r="W304" s="37" t="s">
        <v>74</v>
      </c>
      <c r="X304" s="322">
        <f>GrossWeightTotal+PalletQtyTotal*25</f>
        <v>5229.9467999999988</v>
      </c>
      <c r="Y304" s="322">
        <f>GrossWeightTotalR+PalletQtyTotalR*25</f>
        <v>5229.9467999999988</v>
      </c>
      <c r="Z304" s="37"/>
      <c r="AA304" s="323"/>
      <c r="AB304" s="323"/>
      <c r="AC304" s="323"/>
    </row>
    <row r="305" spans="1:35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36"/>
      <c r="P305" s="392" t="s">
        <v>478</v>
      </c>
      <c r="Q305" s="367"/>
      <c r="R305" s="367"/>
      <c r="S305" s="367"/>
      <c r="T305" s="367"/>
      <c r="U305" s="367"/>
      <c r="V305" s="368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1196</v>
      </c>
      <c r="Y305" s="322">
        <f>IFERROR(Y23+Y32+Y38+Y43+Y59+Y65+Y70+Y76+Y86+Y93+Y103+Y109+Y116+Y122+Y127+Y132+Y138+Y143+Y149+Y157+Y162+Y170+Y175+Y183+Y190+Y200+Y208+Y213+Y218+Y224+Y230+Y237+Y242+Y248+Y252+Y260+Y264+Y269+Y275+Y299,"0")</f>
        <v>1196</v>
      </c>
      <c r="Z305" s="37"/>
      <c r="AA305" s="323"/>
      <c r="AB305" s="323"/>
      <c r="AC305" s="323"/>
    </row>
    <row r="306" spans="1:35" ht="14.25" hidden="1" customHeight="1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36"/>
      <c r="P306" s="392" t="s">
        <v>479</v>
      </c>
      <c r="Q306" s="367"/>
      <c r="R306" s="367"/>
      <c r="S306" s="367"/>
      <c r="T306" s="367"/>
      <c r="U306" s="367"/>
      <c r="V306" s="368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15.01092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43" t="s">
        <v>75</v>
      </c>
      <c r="D308" s="348"/>
      <c r="E308" s="348"/>
      <c r="F308" s="348"/>
      <c r="G308" s="348"/>
      <c r="H308" s="348"/>
      <c r="I308" s="348"/>
      <c r="J308" s="348"/>
      <c r="K308" s="348"/>
      <c r="L308" s="348"/>
      <c r="M308" s="348"/>
      <c r="N308" s="348"/>
      <c r="O308" s="348"/>
      <c r="P308" s="348"/>
      <c r="Q308" s="348"/>
      <c r="R308" s="348"/>
      <c r="S308" s="348"/>
      <c r="T308" s="349"/>
      <c r="U308" s="343" t="s">
        <v>237</v>
      </c>
      <c r="V308" s="349"/>
      <c r="W308" s="317" t="s">
        <v>263</v>
      </c>
      <c r="X308" s="343" t="s">
        <v>285</v>
      </c>
      <c r="Y308" s="348"/>
      <c r="Z308" s="348"/>
      <c r="AA308" s="348"/>
      <c r="AB308" s="348"/>
      <c r="AC308" s="348"/>
      <c r="AD308" s="349"/>
      <c r="AE308" s="317" t="s">
        <v>345</v>
      </c>
      <c r="AF308" s="343" t="s">
        <v>350</v>
      </c>
      <c r="AG308" s="349"/>
      <c r="AH308" s="317" t="s">
        <v>360</v>
      </c>
      <c r="AI308" s="317" t="s">
        <v>238</v>
      </c>
    </row>
    <row r="309" spans="1:35" ht="14.25" customHeight="1" thickTop="1" x14ac:dyDescent="0.2">
      <c r="A309" s="452" t="s">
        <v>482</v>
      </c>
      <c r="B309" s="343" t="s">
        <v>63</v>
      </c>
      <c r="C309" s="343" t="s">
        <v>76</v>
      </c>
      <c r="D309" s="343" t="s">
        <v>93</v>
      </c>
      <c r="E309" s="343" t="s">
        <v>100</v>
      </c>
      <c r="F309" s="343" t="s">
        <v>106</v>
      </c>
      <c r="G309" s="343" t="s">
        <v>133</v>
      </c>
      <c r="H309" s="343" t="s">
        <v>140</v>
      </c>
      <c r="I309" s="343" t="s">
        <v>145</v>
      </c>
      <c r="J309" s="343" t="s">
        <v>153</v>
      </c>
      <c r="K309" s="343" t="s">
        <v>170</v>
      </c>
      <c r="L309" s="343" t="s">
        <v>181</v>
      </c>
      <c r="M309" s="343" t="s">
        <v>195</v>
      </c>
      <c r="N309" s="318"/>
      <c r="O309" s="343" t="s">
        <v>201</v>
      </c>
      <c r="P309" s="343" t="s">
        <v>210</v>
      </c>
      <c r="Q309" s="343" t="s">
        <v>216</v>
      </c>
      <c r="R309" s="343" t="s">
        <v>221</v>
      </c>
      <c r="S309" s="343" t="s">
        <v>225</v>
      </c>
      <c r="T309" s="343" t="s">
        <v>233</v>
      </c>
      <c r="U309" s="343" t="s">
        <v>238</v>
      </c>
      <c r="V309" s="343" t="s">
        <v>242</v>
      </c>
      <c r="W309" s="343" t="s">
        <v>264</v>
      </c>
      <c r="X309" s="343" t="s">
        <v>286</v>
      </c>
      <c r="Y309" s="343" t="s">
        <v>295</v>
      </c>
      <c r="Z309" s="343" t="s">
        <v>305</v>
      </c>
      <c r="AA309" s="343" t="s">
        <v>320</v>
      </c>
      <c r="AB309" s="343" t="s">
        <v>331</v>
      </c>
      <c r="AC309" s="343" t="s">
        <v>335</v>
      </c>
      <c r="AD309" s="343" t="s">
        <v>339</v>
      </c>
      <c r="AE309" s="343" t="s">
        <v>346</v>
      </c>
      <c r="AF309" s="343" t="s">
        <v>351</v>
      </c>
      <c r="AG309" s="343" t="s">
        <v>357</v>
      </c>
      <c r="AH309" s="343" t="s">
        <v>361</v>
      </c>
      <c r="AI309" s="343" t="s">
        <v>238</v>
      </c>
    </row>
    <row r="310" spans="1:35" ht="13.5" customHeight="1" thickBot="1" x14ac:dyDescent="0.25">
      <c r="A310" s="45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18"/>
      <c r="O310" s="344"/>
      <c r="P310" s="344"/>
      <c r="Q310" s="344"/>
      <c r="R310" s="344"/>
      <c r="S310" s="344"/>
      <c r="T310" s="344"/>
      <c r="U310" s="344"/>
      <c r="V310" s="344"/>
      <c r="W310" s="344"/>
      <c r="X310" s="344"/>
      <c r="Y310" s="344"/>
      <c r="Z310" s="344"/>
      <c r="AA310" s="344"/>
      <c r="AB310" s="344"/>
      <c r="AC310" s="344"/>
      <c r="AD310" s="344"/>
      <c r="AE310" s="344"/>
      <c r="AF310" s="344"/>
      <c r="AG310" s="344"/>
      <c r="AH310" s="344"/>
      <c r="AI310" s="344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126</v>
      </c>
      <c r="D311" s="46">
        <f>IFERROR(X36*H36,"0")+IFERROR(X37*H37,"0")</f>
        <v>216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336</v>
      </c>
      <c r="G311" s="46">
        <f>IFERROR(X63*H63,"0")+IFERROR(X64*H64,"0")</f>
        <v>480</v>
      </c>
      <c r="H311" s="46">
        <f>IFERROR(X69*H69,"0")</f>
        <v>0</v>
      </c>
      <c r="I311" s="46">
        <f>IFERROR(X74*H74,"0")+IFERROR(X75*H75,"0")</f>
        <v>302.40000000000003</v>
      </c>
      <c r="J311" s="46">
        <f>IFERROR(X80*H80,"0")+IFERROR(X81*H81,"0")+IFERROR(X82*H82,"0")+IFERROR(X83*H83,"0")+IFERROR(X84*H84,"0")+IFERROR(X85*H85,"0")</f>
        <v>608.16</v>
      </c>
      <c r="K311" s="46">
        <f>IFERROR(X90*H90,"0")+IFERROR(X91*H91,"0")+IFERROR(X92*H92,"0")</f>
        <v>36.96</v>
      </c>
      <c r="L311" s="46">
        <f>IFERROR(X97*H97,"0")+IFERROR(X98*H98,"0")+IFERROR(X99*H99,"0")+IFERROR(X100*H100,"0")+IFERROR(X101*H101,"0")+IFERROR(X102*H102,"0")</f>
        <v>321.60000000000002</v>
      </c>
      <c r="M311" s="46">
        <f>IFERROR(X107*H107,"0")+IFERROR(X108*H108,"0")</f>
        <v>252</v>
      </c>
      <c r="N311" s="318"/>
      <c r="O311" s="46">
        <f>IFERROR(X113*H113,"0")+IFERROR(X114*H114,"0")+IFERROR(X115*H115,"0")</f>
        <v>42</v>
      </c>
      <c r="P311" s="46">
        <f>IFERROR(X120*H120,"0")+IFERROR(X121*H121,"0")</f>
        <v>0</v>
      </c>
      <c r="Q311" s="46">
        <f>IFERROR(X126*H126,"0")</f>
        <v>0</v>
      </c>
      <c r="R311" s="46">
        <f>IFERROR(X131*H131,"0")</f>
        <v>37.800000000000004</v>
      </c>
      <c r="S311" s="46">
        <f>IFERROR(X136*H136,"0")+IFERROR(X137*H137,"0")</f>
        <v>19.200000000000003</v>
      </c>
      <c r="T311" s="46">
        <f>IFERROR(X142*H142,"0")</f>
        <v>0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0</v>
      </c>
      <c r="W311" s="46">
        <f>IFERROR(X167*H167,"0")+IFERROR(X168*H168,"0")+IFERROR(X169*H169,"0")+IFERROR(X173*H173,"0")+IFERROR(X174*H174,"0")</f>
        <v>0</v>
      </c>
      <c r="X311" s="46">
        <f>IFERROR(X180*H180,"0")+IFERROR(X181*H181,"0")+IFERROR(X182*H182,"0")</f>
        <v>0</v>
      </c>
      <c r="Y311" s="46">
        <f>IFERROR(X187*H187,"0")+IFERROR(X188*H188,"0")+IFERROR(X189*H189,"0")</f>
        <v>0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1677.8000000000002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1353.6</v>
      </c>
      <c r="B314" s="60">
        <f>SUMPRODUCT(--(BB:BB="ПГП"),--(W:W="кор"),H:H,Y:Y)+SUMPRODUCT(--(BB:BB="ПГП"),--(W:W="кг"),Y:Y)</f>
        <v>3102.32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3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4,20"/>
        <filter val="1 196,00"/>
        <filter val="112,00"/>
        <filter val="12,00"/>
        <filter val="126,00"/>
        <filter val="13"/>
        <filter val="14,00"/>
        <filter val="140,00"/>
        <filter val="144,00"/>
        <filter val="168,00"/>
        <filter val="19,20"/>
        <filter val="216,00"/>
        <filter val="24,00"/>
        <filter val="252,00"/>
        <filter val="28,00"/>
        <filter val="302,40"/>
        <filter val="306,00"/>
        <filter val="321,60"/>
        <filter val="336,00"/>
        <filter val="36,00"/>
        <filter val="36,96"/>
        <filter val="37,80"/>
        <filter val="4 455,92"/>
        <filter val="4 904,95"/>
        <filter val="42,00"/>
        <filter val="48,00"/>
        <filter val="480,00"/>
        <filter val="5 229,95"/>
        <filter val="54,00"/>
        <filter val="608,16"/>
        <filter val="84,00"/>
        <filter val="96,00"/>
        <filter val="97,20"/>
        <filter val="98,00"/>
      </filters>
    </filterColumn>
    <filterColumn colId="29" showButton="0"/>
    <filterColumn colId="30" showButton="0"/>
  </autoFilter>
  <mergeCells count="553">
    <mergeCell ref="V12:W12"/>
    <mergeCell ref="P252:V252"/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A200:O201"/>
    <mergeCell ref="P122:V122"/>
    <mergeCell ref="A245:Z245"/>
    <mergeCell ref="P43:V43"/>
    <mergeCell ref="C309:C310"/>
    <mergeCell ref="Q5:R5"/>
    <mergeCell ref="Q6:R6"/>
    <mergeCell ref="D102:E102"/>
    <mergeCell ref="P208:V208"/>
    <mergeCell ref="U17:V17"/>
    <mergeCell ref="Y17:Y18"/>
    <mergeCell ref="D57:E57"/>
    <mergeCell ref="B309:B310"/>
    <mergeCell ref="D309:D310"/>
    <mergeCell ref="P85:T85"/>
    <mergeCell ref="E309:E310"/>
    <mergeCell ref="D291:E291"/>
    <mergeCell ref="P174:T174"/>
    <mergeCell ref="P305:V305"/>
    <mergeCell ref="P263:T263"/>
    <mergeCell ref="P293:T293"/>
    <mergeCell ref="A149:O150"/>
    <mergeCell ref="P292:T292"/>
    <mergeCell ref="P154:T154"/>
    <mergeCell ref="D75:E75"/>
    <mergeCell ref="D206:E206"/>
    <mergeCell ref="D298:E298"/>
    <mergeCell ref="D181:E181"/>
    <mergeCell ref="P91:T91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D101:E101"/>
    <mergeCell ref="P117:V117"/>
    <mergeCell ref="F5:G5"/>
    <mergeCell ref="A172:Z172"/>
    <mergeCell ref="P144:V144"/>
    <mergeCell ref="A221:Z221"/>
    <mergeCell ref="A25:Z25"/>
    <mergeCell ref="P82:T82"/>
    <mergeCell ref="V11:W11"/>
    <mergeCell ref="P57:T57"/>
    <mergeCell ref="P75:T75"/>
    <mergeCell ref="P83:T83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AD17:AF18"/>
    <mergeCell ref="C308:T308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Z309:Z310"/>
    <mergeCell ref="D273:E273"/>
    <mergeCell ref="P156:T156"/>
    <mergeCell ref="P70:V70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242:V242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D84:E84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A211:Z211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280:E280"/>
    <mergeCell ref="P296:T296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D285:E285"/>
    <mergeCell ref="P249:V249"/>
    <mergeCell ref="P150:V150"/>
    <mergeCell ref="D47:E47"/>
    <mergeCell ref="P160:T160"/>
    <mergeCell ref="A151:Z151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A256:Z256"/>
    <mergeCell ref="P302:V302"/>
    <mergeCell ref="D283:E283"/>
    <mergeCell ref="A309:A310"/>
    <mergeCell ref="P270:V270"/>
    <mergeCell ref="A239:Z239"/>
    <mergeCell ref="D289:E289"/>
    <mergeCell ref="A264:O265"/>
    <mergeCell ref="P261:V261"/>
    <mergeCell ref="D142:E142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P299:V299"/>
    <mergeCell ref="D189:E189"/>
    <mergeCell ref="D287:E287"/>
    <mergeCell ref="A230:O231"/>
    <mergeCell ref="P231:V231"/>
    <mergeCell ref="P229:T229"/>
    <mergeCell ref="A193:Z193"/>
    <mergeCell ref="P204:T204"/>
    <mergeCell ref="P214:V214"/>
    <mergeCell ref="D197:E197"/>
    <mergeCell ref="A215:Z215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S309:S310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P224:V224"/>
    <mergeCell ref="A67:Z67"/>
    <mergeCell ref="A186:Z186"/>
    <mergeCell ref="D297:E297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R1:T1"/>
    <mergeCell ref="B17:B18"/>
    <mergeCell ref="H9:I9"/>
    <mergeCell ref="P155:T155"/>
    <mergeCell ref="A78:Z78"/>
    <mergeCell ref="D263:E263"/>
    <mergeCell ref="A70:O71"/>
    <mergeCell ref="D205:E205"/>
    <mergeCell ref="P207:T207"/>
    <mergeCell ref="Q9:R9"/>
    <mergeCell ref="A159:Z159"/>
    <mergeCell ref="Q11:R11"/>
    <mergeCell ref="P205:T205"/>
    <mergeCell ref="P182:T182"/>
    <mergeCell ref="P280:T280"/>
    <mergeCell ref="A124:Z124"/>
    <mergeCell ref="V10:W10"/>
    <mergeCell ref="W17:W18"/>
    <mergeCell ref="A40:Z40"/>
    <mergeCell ref="D267:E267"/>
    <mergeCell ref="H17:H18"/>
    <mergeCell ref="A146:Z146"/>
    <mergeCell ref="P90:T90"/>
    <mergeCell ref="D204:E204"/>
    <mergeCell ref="P24:V24"/>
    <mergeCell ref="P99:T99"/>
    <mergeCell ref="P51:T51"/>
    <mergeCell ref="P153:T153"/>
    <mergeCell ref="A143:O144"/>
    <mergeCell ref="D36:E36"/>
    <mergeCell ref="P71:V71"/>
    <mergeCell ref="A59:O60"/>
    <mergeCell ref="A119:Z119"/>
    <mergeCell ref="P115:T115"/>
    <mergeCell ref="D48:E48"/>
    <mergeCell ref="A65:O66"/>
    <mergeCell ref="D56:E56"/>
    <mergeCell ref="A95:Z95"/>
    <mergeCell ref="D126:E126"/>
    <mergeCell ref="D53:E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2024-12-13T14:03:22Z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