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AB2BB24-DDB4-445A-83D9-0F2A2FC43DB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P387" i="1"/>
  <c r="BO386" i="1"/>
  <c r="BM386" i="1"/>
  <c r="Y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N332" i="1"/>
  <c r="BM332" i="1"/>
  <c r="Z332" i="1"/>
  <c r="Z333" i="1" s="1"/>
  <c r="Y332" i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Z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Y191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79" i="1" s="1"/>
  <c r="P174" i="1"/>
  <c r="X172" i="1"/>
  <c r="X171" i="1"/>
  <c r="BO170" i="1"/>
  <c r="BM170" i="1"/>
  <c r="Y170" i="1"/>
  <c r="H673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X162" i="1"/>
  <c r="X161" i="1"/>
  <c r="BO160" i="1"/>
  <c r="BM160" i="1"/>
  <c r="Y160" i="1"/>
  <c r="BP160" i="1" s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X151" i="1"/>
  <c r="X150" i="1"/>
  <c r="BO149" i="1"/>
  <c r="BM149" i="1"/>
  <c r="Y149" i="1"/>
  <c r="BP149" i="1" s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X664" i="1" s="1"/>
  <c r="Y22" i="1"/>
  <c r="Y23" i="1" s="1"/>
  <c r="P22" i="1"/>
  <c r="H10" i="1"/>
  <c r="A9" i="1"/>
  <c r="A10" i="1" s="1"/>
  <c r="D7" i="1"/>
  <c r="Q6" i="1"/>
  <c r="P2" i="1"/>
  <c r="BP360" i="1" l="1"/>
  <c r="BN360" i="1"/>
  <c r="Z360" i="1"/>
  <c r="BP384" i="1"/>
  <c r="BN384" i="1"/>
  <c r="Z384" i="1"/>
  <c r="BP418" i="1"/>
  <c r="BN418" i="1"/>
  <c r="Z418" i="1"/>
  <c r="Y443" i="1"/>
  <c r="Y442" i="1"/>
  <c r="BP441" i="1"/>
  <c r="BN441" i="1"/>
  <c r="Z441" i="1"/>
  <c r="Z442" i="1" s="1"/>
  <c r="BP446" i="1"/>
  <c r="BN446" i="1"/>
  <c r="Z446" i="1"/>
  <c r="BP482" i="1"/>
  <c r="BN482" i="1"/>
  <c r="Z482" i="1"/>
  <c r="BP484" i="1"/>
  <c r="BN484" i="1"/>
  <c r="Z484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X663" i="1"/>
  <c r="Y35" i="1"/>
  <c r="Z49" i="1"/>
  <c r="BN49" i="1"/>
  <c r="Z64" i="1"/>
  <c r="BN64" i="1"/>
  <c r="Z76" i="1"/>
  <c r="BN76" i="1"/>
  <c r="Z86" i="1"/>
  <c r="BN86" i="1"/>
  <c r="Y98" i="1"/>
  <c r="Z100" i="1"/>
  <c r="BN100" i="1"/>
  <c r="Z113" i="1"/>
  <c r="BN113" i="1"/>
  <c r="Z125" i="1"/>
  <c r="BN125" i="1"/>
  <c r="Z139" i="1"/>
  <c r="BN139" i="1"/>
  <c r="Z154" i="1"/>
  <c r="BN154" i="1"/>
  <c r="Z177" i="1"/>
  <c r="BN177" i="1"/>
  <c r="Z197" i="1"/>
  <c r="BN197" i="1"/>
  <c r="Z216" i="1"/>
  <c r="BN216" i="1"/>
  <c r="Z226" i="1"/>
  <c r="BN226" i="1"/>
  <c r="Z234" i="1"/>
  <c r="BN234" i="1"/>
  <c r="Z251" i="1"/>
  <c r="BN251" i="1"/>
  <c r="Z262" i="1"/>
  <c r="BN262" i="1"/>
  <c r="Z270" i="1"/>
  <c r="BN270" i="1"/>
  <c r="Z285" i="1"/>
  <c r="BN285" i="1"/>
  <c r="Z308" i="1"/>
  <c r="BN308" i="1"/>
  <c r="Y334" i="1"/>
  <c r="Y333" i="1"/>
  <c r="BP332" i="1"/>
  <c r="BP336" i="1"/>
  <c r="BN336" i="1"/>
  <c r="Z336" i="1"/>
  <c r="BP370" i="1"/>
  <c r="BN370" i="1"/>
  <c r="Z370" i="1"/>
  <c r="BP387" i="1"/>
  <c r="BN387" i="1"/>
  <c r="Z387" i="1"/>
  <c r="BP426" i="1"/>
  <c r="BN426" i="1"/>
  <c r="Z426" i="1"/>
  <c r="BP458" i="1"/>
  <c r="BN458" i="1"/>
  <c r="Z458" i="1"/>
  <c r="BP483" i="1"/>
  <c r="BN483" i="1"/>
  <c r="Z483" i="1"/>
  <c r="BP493" i="1"/>
  <c r="BN493" i="1"/>
  <c r="Z493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J9" i="1"/>
  <c r="F9" i="1"/>
  <c r="F10" i="1"/>
  <c r="Z22" i="1"/>
  <c r="Z23" i="1" s="1"/>
  <c r="BN22" i="1"/>
  <c r="BP22" i="1"/>
  <c r="Z26" i="1"/>
  <c r="BN26" i="1"/>
  <c r="BP26" i="1"/>
  <c r="Z33" i="1"/>
  <c r="BN33" i="1"/>
  <c r="C673" i="1"/>
  <c r="Z51" i="1"/>
  <c r="BN51" i="1"/>
  <c r="Z57" i="1"/>
  <c r="BN57" i="1"/>
  <c r="BP57" i="1"/>
  <c r="D673" i="1"/>
  <c r="Z66" i="1"/>
  <c r="BN66" i="1"/>
  <c r="Z70" i="1"/>
  <c r="BN70" i="1"/>
  <c r="Y80" i="1"/>
  <c r="Z78" i="1"/>
  <c r="BN78" i="1"/>
  <c r="Y88" i="1"/>
  <c r="Z84" i="1"/>
  <c r="BN84" i="1"/>
  <c r="Z92" i="1"/>
  <c r="BN92" i="1"/>
  <c r="Z96" i="1"/>
  <c r="BN96" i="1"/>
  <c r="Y104" i="1"/>
  <c r="Z102" i="1"/>
  <c r="BN102" i="1"/>
  <c r="Z109" i="1"/>
  <c r="BN109" i="1"/>
  <c r="Y120" i="1"/>
  <c r="Z115" i="1"/>
  <c r="BN115" i="1"/>
  <c r="Z123" i="1"/>
  <c r="BN123" i="1"/>
  <c r="Z127" i="1"/>
  <c r="BN127" i="1"/>
  <c r="Y135" i="1"/>
  <c r="Z133" i="1"/>
  <c r="BN133" i="1"/>
  <c r="Y145" i="1"/>
  <c r="Z141" i="1"/>
  <c r="BN141" i="1"/>
  <c r="Z149" i="1"/>
  <c r="BN149" i="1"/>
  <c r="Z160" i="1"/>
  <c r="BN160" i="1"/>
  <c r="Y166" i="1"/>
  <c r="Z175" i="1"/>
  <c r="BN175" i="1"/>
  <c r="Z183" i="1"/>
  <c r="BN183" i="1"/>
  <c r="Y201" i="1"/>
  <c r="Z195" i="1"/>
  <c r="BN195" i="1"/>
  <c r="Z199" i="1"/>
  <c r="BN199" i="1"/>
  <c r="J673" i="1"/>
  <c r="Z210" i="1"/>
  <c r="BN210" i="1"/>
  <c r="BP210" i="1"/>
  <c r="Y224" i="1"/>
  <c r="Z218" i="1"/>
  <c r="BN218" i="1"/>
  <c r="Z222" i="1"/>
  <c r="BN222" i="1"/>
  <c r="Y238" i="1"/>
  <c r="Z228" i="1"/>
  <c r="BN228" i="1"/>
  <c r="Z232" i="1"/>
  <c r="BN232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58" i="1"/>
  <c r="BN358" i="1"/>
  <c r="Z358" i="1"/>
  <c r="Y372" i="1"/>
  <c r="BP368" i="1"/>
  <c r="BN368" i="1"/>
  <c r="Z368" i="1"/>
  <c r="BP380" i="1"/>
  <c r="BN380" i="1"/>
  <c r="Z380" i="1"/>
  <c r="BP410" i="1"/>
  <c r="BN410" i="1"/>
  <c r="Z410" i="1"/>
  <c r="BP424" i="1"/>
  <c r="BN424" i="1"/>
  <c r="Z424" i="1"/>
  <c r="BP452" i="1"/>
  <c r="BN452" i="1"/>
  <c r="Z452" i="1"/>
  <c r="BP480" i="1"/>
  <c r="BN480" i="1"/>
  <c r="Z480" i="1"/>
  <c r="BP236" i="1"/>
  <c r="BN236" i="1"/>
  <c r="BP245" i="1"/>
  <c r="BN245" i="1"/>
  <c r="Z245" i="1"/>
  <c r="BP257" i="1"/>
  <c r="BN257" i="1"/>
  <c r="Z25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BP362" i="1"/>
  <c r="BN362" i="1"/>
  <c r="Z362" i="1"/>
  <c r="BP376" i="1"/>
  <c r="BN376" i="1"/>
  <c r="Z376" i="1"/>
  <c r="BP393" i="1"/>
  <c r="BN393" i="1"/>
  <c r="Z393" i="1"/>
  <c r="BP420" i="1"/>
  <c r="BN420" i="1"/>
  <c r="Z420" i="1"/>
  <c r="BP432" i="1"/>
  <c r="BN432" i="1"/>
  <c r="Z432" i="1"/>
  <c r="BP448" i="1"/>
  <c r="BN448" i="1"/>
  <c r="Z448" i="1"/>
  <c r="BP464" i="1"/>
  <c r="BN464" i="1"/>
  <c r="Z464" i="1"/>
  <c r="BP486" i="1"/>
  <c r="BN486" i="1"/>
  <c r="Z486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Y389" i="1"/>
  <c r="BP491" i="1"/>
  <c r="BN491" i="1"/>
  <c r="Z491" i="1"/>
  <c r="BP499" i="1"/>
  <c r="BN499" i="1"/>
  <c r="Z499" i="1"/>
  <c r="BP504" i="1"/>
  <c r="BN504" i="1"/>
  <c r="Z504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BP641" i="1"/>
  <c r="BN641" i="1"/>
  <c r="Z641" i="1"/>
  <c r="Y36" i="1"/>
  <c r="Y44" i="1"/>
  <c r="Y54" i="1"/>
  <c r="Y6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Y184" i="1"/>
  <c r="Y202" i="1"/>
  <c r="Y207" i="1"/>
  <c r="Y213" i="1"/>
  <c r="Y223" i="1"/>
  <c r="Y237" i="1"/>
  <c r="Y247" i="1"/>
  <c r="K673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BP371" i="1"/>
  <c r="BN371" i="1"/>
  <c r="Z371" i="1"/>
  <c r="Y373" i="1"/>
  <c r="Y382" i="1"/>
  <c r="BP375" i="1"/>
  <c r="BN375" i="1"/>
  <c r="Z375" i="1"/>
  <c r="BP379" i="1"/>
  <c r="BN379" i="1"/>
  <c r="Z379" i="1"/>
  <c r="BP386" i="1"/>
  <c r="BN386" i="1"/>
  <c r="Z386" i="1"/>
  <c r="BP392" i="1"/>
  <c r="BN392" i="1"/>
  <c r="Z392" i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Y515" i="1"/>
  <c r="I673" i="1"/>
  <c r="Y40" i="1"/>
  <c r="H9" i="1"/>
  <c r="B673" i="1"/>
  <c r="X665" i="1"/>
  <c r="X666" i="1" s="1"/>
  <c r="X667" i="1"/>
  <c r="Y24" i="1"/>
  <c r="Z27" i="1"/>
  <c r="BN27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BN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BN83" i="1"/>
  <c r="Z85" i="1"/>
  <c r="BN85" i="1"/>
  <c r="Z87" i="1"/>
  <c r="BN87" i="1"/>
  <c r="Z91" i="1"/>
  <c r="Z97" i="1" s="1"/>
  <c r="BN91" i="1"/>
  <c r="BP91" i="1"/>
  <c r="Z93" i="1"/>
  <c r="BN93" i="1"/>
  <c r="Z95" i="1"/>
  <c r="BN95" i="1"/>
  <c r="Z101" i="1"/>
  <c r="BN101" i="1"/>
  <c r="E673" i="1"/>
  <c r="Z108" i="1"/>
  <c r="Z110" i="1" s="1"/>
  <c r="BN108" i="1"/>
  <c r="Y111" i="1"/>
  <c r="Z114" i="1"/>
  <c r="BN114" i="1"/>
  <c r="Z116" i="1"/>
  <c r="BN116" i="1"/>
  <c r="F673" i="1"/>
  <c r="Z124" i="1"/>
  <c r="BN124" i="1"/>
  <c r="Z126" i="1"/>
  <c r="BN126" i="1"/>
  <c r="Y129" i="1"/>
  <c r="Z132" i="1"/>
  <c r="BN132" i="1"/>
  <c r="Z134" i="1"/>
  <c r="BN134" i="1"/>
  <c r="Z138" i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G673" i="1"/>
  <c r="Z155" i="1"/>
  <c r="Z156" i="1" s="1"/>
  <c r="BN155" i="1"/>
  <c r="Y156" i="1"/>
  <c r="Z159" i="1"/>
  <c r="BN159" i="1"/>
  <c r="BP159" i="1"/>
  <c r="Z165" i="1"/>
  <c r="Z166" i="1" s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Y246" i="1"/>
  <c r="Z241" i="1"/>
  <c r="BN241" i="1"/>
  <c r="Z242" i="1"/>
  <c r="BN242" i="1"/>
  <c r="Z244" i="1"/>
  <c r="BN244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Z311" i="1" s="1"/>
  <c r="BP309" i="1"/>
  <c r="BN309" i="1"/>
  <c r="Z309" i="1"/>
  <c r="Y338" i="1"/>
  <c r="Y348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Z388" i="1" s="1"/>
  <c r="Y388" i="1"/>
  <c r="Y395" i="1"/>
  <c r="BP391" i="1"/>
  <c r="BN391" i="1"/>
  <c r="Z391" i="1"/>
  <c r="BP394" i="1"/>
  <c r="BN394" i="1"/>
  <c r="Z394" i="1"/>
  <c r="Y396" i="1"/>
  <c r="Y401" i="1"/>
  <c r="BP398" i="1"/>
  <c r="Y402" i="1"/>
  <c r="BN398" i="1"/>
  <c r="Z398" i="1"/>
  <c r="BP411" i="1"/>
  <c r="BN411" i="1"/>
  <c r="Z411" i="1"/>
  <c r="Y413" i="1"/>
  <c r="W673" i="1"/>
  <c r="Y428" i="1"/>
  <c r="BP417" i="1"/>
  <c r="BN417" i="1"/>
  <c r="Z417" i="1"/>
  <c r="Y429" i="1"/>
  <c r="BP421" i="1"/>
  <c r="BN421" i="1"/>
  <c r="Z421" i="1"/>
  <c r="BP425" i="1"/>
  <c r="BN425" i="1"/>
  <c r="Z425" i="1"/>
  <c r="Y438" i="1"/>
  <c r="BP436" i="1"/>
  <c r="BN436" i="1"/>
  <c r="Z436" i="1"/>
  <c r="Y439" i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Y459" i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L673" i="1"/>
  <c r="Y272" i="1"/>
  <c r="M673" i="1"/>
  <c r="Y289" i="1"/>
  <c r="Y317" i="1"/>
  <c r="S673" i="1"/>
  <c r="Y330" i="1"/>
  <c r="U673" i="1"/>
  <c r="Y366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Z412" i="1" s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BP437" i="1"/>
  <c r="BN437" i="1"/>
  <c r="Z437" i="1"/>
  <c r="BP447" i="1"/>
  <c r="BN447" i="1"/>
  <c r="Z447" i="1"/>
  <c r="BP451" i="1"/>
  <c r="BN451" i="1"/>
  <c r="Z451" i="1"/>
  <c r="Y468" i="1"/>
  <c r="BP462" i="1"/>
  <c r="BN462" i="1"/>
  <c r="Z462" i="1"/>
  <c r="BP465" i="1"/>
  <c r="BN465" i="1"/>
  <c r="Z465" i="1"/>
  <c r="Y50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X673" i="1"/>
  <c r="Y454" i="1"/>
  <c r="BP544" i="1"/>
  <c r="BN544" i="1"/>
  <c r="Z544" i="1"/>
  <c r="Z545" i="1" s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91" i="1" l="1"/>
  <c r="Z433" i="1"/>
  <c r="Z372" i="1"/>
  <c r="Z161" i="1"/>
  <c r="Z103" i="1"/>
  <c r="Z59" i="1"/>
  <c r="Z625" i="1"/>
  <c r="Z505" i="1"/>
  <c r="Z454" i="1"/>
  <c r="Z365" i="1"/>
  <c r="Z237" i="1"/>
  <c r="Z135" i="1"/>
  <c r="Z119" i="1"/>
  <c r="Y665" i="1"/>
  <c r="Z35" i="1"/>
  <c r="Z271" i="1"/>
  <c r="Y667" i="1"/>
  <c r="Z643" i="1"/>
  <c r="Z608" i="1"/>
  <c r="Z246" i="1"/>
  <c r="Z201" i="1"/>
  <c r="Z128" i="1"/>
  <c r="Z88" i="1"/>
  <c r="Y664" i="1"/>
  <c r="Z289" i="1"/>
  <c r="Y666" i="1"/>
  <c r="Z567" i="1"/>
  <c r="Z573" i="1"/>
  <c r="Z438" i="1"/>
  <c r="Z401" i="1"/>
  <c r="Y663" i="1"/>
  <c r="Z258" i="1"/>
  <c r="Z636" i="1"/>
  <c r="Z649" i="1"/>
  <c r="Z615" i="1"/>
  <c r="Z585" i="1"/>
  <c r="Z529" i="1"/>
  <c r="Z467" i="1"/>
  <c r="Z596" i="1"/>
  <c r="Z428" i="1"/>
  <c r="Z395" i="1"/>
  <c r="Z145" i="1"/>
  <c r="Z79" i="1"/>
  <c r="Z72" i="1"/>
  <c r="Z54" i="1"/>
  <c r="Z381" i="1"/>
  <c r="Z301" i="1"/>
  <c r="Z668" i="1" l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<sst xmlns="http://schemas.openxmlformats.org/spreadsheetml/2006/main" count="3139" uniqueCount="1081">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</sst>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8" t="s">
        <v>0</v>
      </c>
      <c r="E1" s="814"/>
      <c r="F1" s="814"/>
      <c r="G1" s="12" t="s">
        <v>1</v>
      </c>
      <c r="H1" s="85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3"/>
      <c r="E5" s="864"/>
      <c r="F5" s="1175" t="s">
        <v>9</v>
      </c>
      <c r="G5" s="924"/>
      <c r="H5" s="863" t="s">
        <v>1080</v>
      </c>
      <c r="I5" s="1085"/>
      <c r="J5" s="1085"/>
      <c r="K5" s="1085"/>
      <c r="L5" s="1085"/>
      <c r="M5" s="864"/>
      <c r="N5" s="58"/>
      <c r="P5" s="24" t="s">
        <v>10</v>
      </c>
      <c r="Q5" s="1180">
        <v>45642</v>
      </c>
      <c r="R5" s="921"/>
      <c r="T5" s="971" t="s">
        <v>11</v>
      </c>
      <c r="U5" s="972"/>
      <c r="V5" s="974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981" t="s">
        <v>16</v>
      </c>
      <c r="U6" s="972"/>
      <c r="V6" s="1065" t="s">
        <v>17</v>
      </c>
      <c r="W6" s="83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87"/>
      <c r="U7" s="972"/>
      <c r="V7" s="1066"/>
      <c r="W7" s="1067"/>
      <c r="AB7" s="51"/>
      <c r="AC7" s="51"/>
      <c r="AD7" s="51"/>
      <c r="AE7" s="51"/>
    </row>
    <row r="8" spans="1:32" s="771" customFormat="1" ht="25.5" customHeight="1" x14ac:dyDescent="0.2">
      <c r="A8" s="1212" t="s">
        <v>18</v>
      </c>
      <c r="B8" s="784"/>
      <c r="C8" s="785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932">
        <v>0.625</v>
      </c>
      <c r="R8" s="842"/>
      <c r="T8" s="787"/>
      <c r="U8" s="972"/>
      <c r="V8" s="1066"/>
      <c r="W8" s="1067"/>
      <c r="AB8" s="51"/>
      <c r="AC8" s="51"/>
      <c r="AD8" s="51"/>
      <c r="AE8" s="51"/>
    </row>
    <row r="9" spans="1:32" s="771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04"/>
      <c r="E9" s="782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6" t="s">
        <v>21</v>
      </c>
      <c r="Q9" s="900"/>
      <c r="R9" s="901"/>
      <c r="T9" s="787"/>
      <c r="U9" s="972"/>
      <c r="V9" s="1068"/>
      <c r="W9" s="106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04"/>
      <c r="E10" s="782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168" t="str">
        <f>IFERROR(VLOOKUP($D$10,Proxy,2,FALSE),"")</f>
        <v/>
      </c>
      <c r="I10" s="787"/>
      <c r="J10" s="787"/>
      <c r="K10" s="787"/>
      <c r="L10" s="787"/>
      <c r="M10" s="787"/>
      <c r="N10" s="770"/>
      <c r="P10" s="26" t="s">
        <v>22</v>
      </c>
      <c r="Q10" s="982"/>
      <c r="R10" s="983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0" t="s">
        <v>28</v>
      </c>
      <c r="W11" s="90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0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42"/>
      <c r="S12" s="23"/>
      <c r="U12" s="24"/>
      <c r="V12" s="814"/>
      <c r="W12" s="787"/>
      <c r="AB12" s="51"/>
      <c r="AC12" s="51"/>
      <c r="AD12" s="51"/>
      <c r="AE12" s="51"/>
    </row>
    <row r="13" spans="1:32" s="771" customFormat="1" ht="23.25" customHeight="1" x14ac:dyDescent="0.2">
      <c r="A13" s="960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0"/>
      <c r="R13" s="9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0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6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66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8" t="s">
        <v>36</v>
      </c>
      <c r="B17" s="828" t="s">
        <v>37</v>
      </c>
      <c r="C17" s="939" t="s">
        <v>38</v>
      </c>
      <c r="D17" s="828" t="s">
        <v>39</v>
      </c>
      <c r="E17" s="889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8"/>
      <c r="R17" s="888"/>
      <c r="S17" s="888"/>
      <c r="T17" s="889"/>
      <c r="U17" s="1210" t="s">
        <v>51</v>
      </c>
      <c r="V17" s="924"/>
      <c r="W17" s="828" t="s">
        <v>52</v>
      </c>
      <c r="X17" s="828" t="s">
        <v>53</v>
      </c>
      <c r="Y17" s="1137" t="s">
        <v>54</v>
      </c>
      <c r="Z17" s="1081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9"/>
      <c r="B18" s="829"/>
      <c r="C18" s="829"/>
      <c r="D18" s="890"/>
      <c r="E18" s="892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9"/>
      <c r="X18" s="829"/>
      <c r="Y18" s="1138"/>
      <c r="Z18" s="1082"/>
      <c r="AA18" s="1051"/>
      <c r="AB18" s="1051"/>
      <c r="AC18" s="1051"/>
      <c r="AD18" s="1154"/>
      <c r="AE18" s="1155"/>
      <c r="AF18" s="1156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6" t="s">
        <v>90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12" t="s">
        <v>94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4"/>
      <c r="V49" s="34"/>
      <c r="W49" s="35" t="s">
        <v>69</v>
      </c>
      <c r="X49" s="777">
        <v>49</v>
      </c>
      <c r="Y49" s="778">
        <f t="shared" si="6"/>
        <v>54</v>
      </c>
      <c r="Z49" s="36">
        <f>IFERROR(IF(Y49=0,"",ROUNDUP(Y49/H49,0)*0.02175),"")</f>
        <v>0.10874999999999999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51.177777777777763</v>
      </c>
      <c r="BN49" s="64">
        <f t="shared" si="8"/>
        <v>56.4</v>
      </c>
      <c r="BO49" s="64">
        <f t="shared" si="9"/>
        <v>8.1018518518518504E-2</v>
      </c>
      <c r="BP49" s="64">
        <f t="shared" si="10"/>
        <v>8.9285714285714274E-2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89">
        <v>4607091385687</v>
      </c>
      <c r="E52" s="790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4.5370370370370363</v>
      </c>
      <c r="Y54" s="779">
        <f>IFERROR(Y48/H48,"0")+IFERROR(Y49/H49,"0")+IFERROR(Y50/H50,"0")+IFERROR(Y51/H51,"0")+IFERROR(Y52/H52,"0")+IFERROR(Y53/H53,"0")</f>
        <v>5</v>
      </c>
      <c r="Z54" s="779">
        <f>IFERROR(IF(Z48="",0,Z48),"0")+IFERROR(IF(Z49="",0,Z49),"0")+IFERROR(IF(Z50="",0,Z50),"0")+IFERROR(IF(Z51="",0,Z51),"0")+IFERROR(IF(Z52="",0,Z52),"0")+IFERROR(IF(Z53="",0,Z53),"0")</f>
        <v>0.10874999999999999</v>
      </c>
      <c r="AA54" s="780"/>
      <c r="AB54" s="780"/>
      <c r="AC54" s="780"/>
    </row>
    <row r="55" spans="1:68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49</v>
      </c>
      <c r="Y55" s="779">
        <f>IFERROR(SUM(Y48:Y53),"0")</f>
        <v>54</v>
      </c>
      <c r="Z55" s="37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3"/>
      <c r="AB74" s="773"/>
      <c r="AC74" s="773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2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8</v>
      </c>
      <c r="Y86" s="778">
        <f t="shared" si="16"/>
        <v>9</v>
      </c>
      <c r="Z86" s="36">
        <f>IFERROR(IF(Y86=0,"",ROUNDUP(Y86/H86,0)*0.00502),"")</f>
        <v>2.5100000000000001E-2</v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8.4444444444444446</v>
      </c>
      <c r="BN86" s="64">
        <f t="shared" si="18"/>
        <v>9.4999999999999982</v>
      </c>
      <c r="BO86" s="64">
        <f t="shared" si="19"/>
        <v>1.8993352326685663E-2</v>
      </c>
      <c r="BP86" s="64">
        <f t="shared" si="20"/>
        <v>2.1367521367521368E-2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4.4444444444444446</v>
      </c>
      <c r="Y88" s="779">
        <f>IFERROR(Y82/H82,"0")+IFERROR(Y83/H83,"0")+IFERROR(Y84/H84,"0")+IFERROR(Y85/H85,"0")+IFERROR(Y86/H86,"0")+IFERROR(Y87/H87,"0")</f>
        <v>5</v>
      </c>
      <c r="Z88" s="779">
        <f>IFERROR(IF(Z82="",0,Z82),"0")+IFERROR(IF(Z83="",0,Z83),"0")+IFERROR(IF(Z84="",0,Z84),"0")+IFERROR(IF(Z85="",0,Z85),"0")+IFERROR(IF(Z86="",0,Z86),"0")+IFERROR(IF(Z87="",0,Z87),"0")</f>
        <v>2.5100000000000001E-2</v>
      </c>
      <c r="AA88" s="780"/>
      <c r="AB88" s="780"/>
      <c r="AC88" s="780"/>
    </row>
    <row r="89" spans="1:68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8</v>
      </c>
      <c r="Y89" s="779">
        <f>IFERROR(SUM(Y82:Y87),"0")</f>
        <v>9</v>
      </c>
      <c r="Z89" s="37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34</v>
      </c>
      <c r="Y107" s="778">
        <f>IFERROR(IF(X107="",0,CEILING((X107/$H107),1)*$H107),"")</f>
        <v>43.2</v>
      </c>
      <c r="Z107" s="36">
        <f>IFERROR(IF(Y107=0,"",ROUNDUP(Y107/H107,0)*0.02175),"")</f>
        <v>8.6999999999999994E-2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35.511111111111106</v>
      </c>
      <c r="BN107" s="64">
        <f>IFERROR(Y107*I107/H107,"0")</f>
        <v>45.12</v>
      </c>
      <c r="BO107" s="64">
        <f>IFERROR(1/J107*(X107/H107),"0")</f>
        <v>5.6216931216931207E-2</v>
      </c>
      <c r="BP107" s="64">
        <f>IFERROR(1/J107*(Y107/H107),"0")</f>
        <v>7.1428571428571425E-2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1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3.1481481481481479</v>
      </c>
      <c r="Y110" s="779">
        <f>IFERROR(Y107/H107,"0")+IFERROR(Y108/H108,"0")+IFERROR(Y109/H109,"0")</f>
        <v>4</v>
      </c>
      <c r="Z110" s="779">
        <f>IFERROR(IF(Z107="",0,Z107),"0")+IFERROR(IF(Z108="",0,Z108),"0")+IFERROR(IF(Z109="",0,Z109),"0")</f>
        <v>8.6999999999999994E-2</v>
      </c>
      <c r="AA110" s="780"/>
      <c r="AB110" s="780"/>
      <c r="AC110" s="780"/>
    </row>
    <row r="111" spans="1:68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34</v>
      </c>
      <c r="Y111" s="779">
        <f>IFERROR(SUM(Y107:Y109),"0")</f>
        <v>43.2</v>
      </c>
      <c r="Z111" s="37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71</v>
      </c>
      <c r="Y114" s="778">
        <f t="shared" si="26"/>
        <v>75.600000000000009</v>
      </c>
      <c r="Z114" s="36">
        <f>IFERROR(IF(Y114=0,"",ROUNDUP(Y114/H114,0)*0.02175),"")</f>
        <v>0.19574999999999998</v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75.767142857142858</v>
      </c>
      <c r="BN114" s="64">
        <f t="shared" si="28"/>
        <v>80.676000000000016</v>
      </c>
      <c r="BO114" s="64">
        <f t="shared" si="29"/>
        <v>0.15093537414965985</v>
      </c>
      <c r="BP114" s="64">
        <f t="shared" si="30"/>
        <v>0.1607142857142857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8.4523809523809526</v>
      </c>
      <c r="Y119" s="779">
        <f>IFERROR(Y113/H113,"0")+IFERROR(Y114/H114,"0")+IFERROR(Y115/H115,"0")+IFERROR(Y116/H116,"0")+IFERROR(Y117/H117,"0")+IFERROR(Y118/H118,"0")</f>
        <v>9</v>
      </c>
      <c r="Z119" s="779">
        <f>IFERROR(IF(Z113="",0,Z113),"0")+IFERROR(IF(Z114="",0,Z114),"0")+IFERROR(IF(Z115="",0,Z115),"0")+IFERROR(IF(Z116="",0,Z116),"0")+IFERROR(IF(Z117="",0,Z117),"0")+IFERROR(IF(Z118="",0,Z118),"0")</f>
        <v>0.19574999999999998</v>
      </c>
      <c r="AA119" s="780"/>
      <c r="AB119" s="780"/>
      <c r="AC119" s="780"/>
    </row>
    <row r="120" spans="1:68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71</v>
      </c>
      <c r="Y120" s="779">
        <f>IFERROR(SUM(Y113:Y118),"0")</f>
        <v>75.600000000000009</v>
      </c>
      <c r="Z120" s="37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2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13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31</v>
      </c>
      <c r="Y124" s="778">
        <f>IFERROR(IF(X124="",0,CEILING((X124/$H124),1)*$H124),"")</f>
        <v>33.599999999999994</v>
      </c>
      <c r="Z124" s="36">
        <f>IFERROR(IF(Y124=0,"",ROUNDUP(Y124/H124,0)*0.02175),"")</f>
        <v>6.5250000000000002E-2</v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32.328571428571429</v>
      </c>
      <c r="BN124" s="64">
        <f>IFERROR(Y124*I124/H124,"0")</f>
        <v>35.039999999999992</v>
      </c>
      <c r="BO124" s="64">
        <f>IFERROR(1/J124*(X124/H124),"0")</f>
        <v>4.9426020408163268E-2</v>
      </c>
      <c r="BP124" s="64">
        <f>IFERROR(1/J124*(Y124/H124),"0")</f>
        <v>5.3571428571428562E-2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2.7678571428571432</v>
      </c>
      <c r="Y128" s="779">
        <f>IFERROR(Y123/H123,"0")+IFERROR(Y124/H124,"0")+IFERROR(Y125/H125,"0")+IFERROR(Y126/H126,"0")+IFERROR(Y127/H127,"0")</f>
        <v>2.9999999999999996</v>
      </c>
      <c r="Z128" s="779">
        <f>IFERROR(IF(Z123="",0,Z123),"0")+IFERROR(IF(Z124="",0,Z124),"0")+IFERROR(IF(Z125="",0,Z125),"0")+IFERROR(IF(Z126="",0,Z126),"0")+IFERROR(IF(Z127="",0,Z127),"0")</f>
        <v>6.5250000000000002E-2</v>
      </c>
      <c r="AA128" s="780"/>
      <c r="AB128" s="780"/>
      <c r="AC128" s="780"/>
    </row>
    <row r="129" spans="1:68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31</v>
      </c>
      <c r="Y129" s="779">
        <f>IFERROR(SUM(Y123:Y127),"0")</f>
        <v>33.599999999999994</v>
      </c>
      <c r="Z129" s="37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3"/>
      <c r="AB130" s="773"/>
      <c r="AC130" s="773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hidden="1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3"/>
      <c r="AB158" s="773"/>
      <c r="AC158" s="773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8"/>
      <c r="AB186" s="48"/>
      <c r="AC186" s="48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4"/>
      <c r="V189" s="34"/>
      <c r="W189" s="35" t="s">
        <v>69</v>
      </c>
      <c r="X189" s="777">
        <v>40</v>
      </c>
      <c r="Y189" s="778">
        <f>IFERROR(IF(X189="",0,CEILING((X189/$H189),1)*$H189),"")</f>
        <v>41.58</v>
      </c>
      <c r="Z189" s="36">
        <f>IFERROR(IF(Y189=0,"",ROUNDUP(Y189/H189,0)*0.00502),"")</f>
        <v>0.10542</v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42.020202020202021</v>
      </c>
      <c r="BN189" s="64">
        <f>IFERROR(Y189*I189/H189,"0")</f>
        <v>43.68</v>
      </c>
      <c r="BO189" s="64">
        <f>IFERROR(1/J189*(X189/H189),"0")</f>
        <v>8.6333419666753008E-2</v>
      </c>
      <c r="BP189" s="64">
        <f>IFERROR(1/J189*(Y189/H189),"0")</f>
        <v>8.9743589743589758E-2</v>
      </c>
    </row>
    <row r="190" spans="1:68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20.202020202020201</v>
      </c>
      <c r="Y190" s="779">
        <f>IFERROR(Y189/H189,"0")</f>
        <v>21</v>
      </c>
      <c r="Z190" s="779">
        <f>IFERROR(IF(Z189="",0,Z189),"0")</f>
        <v>0.10542</v>
      </c>
      <c r="AA190" s="780"/>
      <c r="AB190" s="780"/>
      <c r="AC190" s="780"/>
    </row>
    <row r="191" spans="1:68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40</v>
      </c>
      <c r="Y191" s="779">
        <f>IFERROR(SUM(Y189:Y189),"0")</f>
        <v>41.58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4"/>
      <c r="V193" s="34"/>
      <c r="W193" s="35" t="s">
        <v>69</v>
      </c>
      <c r="X193" s="777">
        <v>27</v>
      </c>
      <c r="Y193" s="778">
        <f t="shared" ref="Y193:Y200" si="36">IFERROR(IF(X193="",0,CEILING((X193/$H193),1)*$H193),"")</f>
        <v>29.400000000000002</v>
      </c>
      <c r="Z193" s="36">
        <f>IFERROR(IF(Y193=0,"",ROUNDUP(Y193/H193,0)*0.00753),"")</f>
        <v>5.271E-2</v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28.671428571428571</v>
      </c>
      <c r="BN193" s="64">
        <f t="shared" ref="BN193:BN200" si="38">IFERROR(Y193*I193/H193,"0")</f>
        <v>31.22</v>
      </c>
      <c r="BO193" s="64">
        <f t="shared" ref="BO193:BO200" si="39">IFERROR(1/J193*(X193/H193),"0")</f>
        <v>4.1208791208791201E-2</v>
      </c>
      <c r="BP193" s="64">
        <f t="shared" ref="BP193:BP200" si="40">IFERROR(1/J193*(Y193/H193),"0")</f>
        <v>4.4871794871794872E-2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6.4285714285714279</v>
      </c>
      <c r="Y201" s="779">
        <f>IFERROR(Y193/H193,"0")+IFERROR(Y194/H194,"0")+IFERROR(Y195/H195,"0")+IFERROR(Y196/H196,"0")+IFERROR(Y197/H197,"0")+IFERROR(Y198/H198,"0")+IFERROR(Y199/H199,"0")+IFERROR(Y200/H200,"0")</f>
        <v>7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5.271E-2</v>
      </c>
      <c r="AA201" s="780"/>
      <c r="AB201" s="780"/>
      <c r="AC201" s="780"/>
    </row>
    <row r="202" spans="1:68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27</v>
      </c>
      <c r="Y202" s="779">
        <f>IFERROR(SUM(Y193:Y200),"0")</f>
        <v>29.400000000000002</v>
      </c>
      <c r="Z202" s="37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3"/>
      <c r="AB214" s="773"/>
      <c r="AC214" s="773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4"/>
      <c r="V216" s="34"/>
      <c r="W216" s="35" t="s">
        <v>69</v>
      </c>
      <c r="X216" s="777">
        <v>63</v>
      </c>
      <c r="Y216" s="778">
        <f t="shared" si="41"/>
        <v>64.800000000000011</v>
      </c>
      <c r="Z216" s="36">
        <f>IFERROR(IF(Y216=0,"",ROUNDUP(Y216/H216,0)*0.00902),"")</f>
        <v>0.10824</v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65.45</v>
      </c>
      <c r="BN216" s="64">
        <f t="shared" si="43"/>
        <v>67.320000000000007</v>
      </c>
      <c r="BO216" s="64">
        <f t="shared" si="44"/>
        <v>8.8383838383838384E-2</v>
      </c>
      <c r="BP216" s="64">
        <f t="shared" si="45"/>
        <v>9.0909090909090925E-2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37</v>
      </c>
      <c r="Y220" s="778">
        <f t="shared" si="41"/>
        <v>37.800000000000004</v>
      </c>
      <c r="Z220" s="36">
        <f>IFERROR(IF(Y220=0,"",ROUNDUP(Y220/H220,0)*0.00502),"")</f>
        <v>0.10542</v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39.05555555555555</v>
      </c>
      <c r="BN220" s="64">
        <f t="shared" si="43"/>
        <v>39.900000000000006</v>
      </c>
      <c r="BO220" s="64">
        <f t="shared" si="44"/>
        <v>8.7844254510921177E-2</v>
      </c>
      <c r="BP220" s="64">
        <f t="shared" si="45"/>
        <v>8.9743589743589772E-2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32.222222222222221</v>
      </c>
      <c r="Y223" s="779">
        <f>IFERROR(Y215/H215,"0")+IFERROR(Y216/H216,"0")+IFERROR(Y217/H217,"0")+IFERROR(Y218/H218,"0")+IFERROR(Y219/H219,"0")+IFERROR(Y220/H220,"0")+IFERROR(Y221/H221,"0")+IFERROR(Y222/H222,"0")</f>
        <v>33.000000000000007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0.21366000000000002</v>
      </c>
      <c r="AA223" s="780"/>
      <c r="AB223" s="780"/>
      <c r="AC223" s="780"/>
    </row>
    <row r="224" spans="1:68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100</v>
      </c>
      <c r="Y224" s="779">
        <f>IFERROR(SUM(Y215:Y222),"0")</f>
        <v>102.60000000000002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54</v>
      </c>
      <c r="Y230" s="778">
        <f t="shared" si="46"/>
        <v>55.199999999999996</v>
      </c>
      <c r="Z230" s="36">
        <f t="shared" ref="Z230:Z236" si="51">IFERROR(IF(Y230=0,"",ROUNDUP(Y230/H230,0)*0.00651),"")</f>
        <v>0.14973</v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60.075000000000003</v>
      </c>
      <c r="BN230" s="64">
        <f t="shared" si="48"/>
        <v>61.41</v>
      </c>
      <c r="BO230" s="64">
        <f t="shared" si="49"/>
        <v>0.12362637362637363</v>
      </c>
      <c r="BP230" s="64">
        <f t="shared" si="50"/>
        <v>0.1263736263736264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23</v>
      </c>
      <c r="Y232" s="778">
        <f t="shared" si="46"/>
        <v>24</v>
      </c>
      <c r="Z232" s="36">
        <f t="shared" si="51"/>
        <v>6.5100000000000005E-2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25.415000000000003</v>
      </c>
      <c r="BN232" s="64">
        <f t="shared" si="48"/>
        <v>26.520000000000003</v>
      </c>
      <c r="BO232" s="64">
        <f t="shared" si="49"/>
        <v>5.2655677655677663E-2</v>
      </c>
      <c r="BP232" s="64">
        <f t="shared" si="50"/>
        <v>5.4945054945054951E-2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25</v>
      </c>
      <c r="Y233" s="778">
        <f t="shared" si="46"/>
        <v>26.4</v>
      </c>
      <c r="Z233" s="36">
        <f t="shared" si="51"/>
        <v>7.1610000000000007E-2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27.625</v>
      </c>
      <c r="BN233" s="64">
        <f t="shared" si="48"/>
        <v>29.172000000000001</v>
      </c>
      <c r="BO233" s="64">
        <f t="shared" si="49"/>
        <v>5.7234432234432246E-2</v>
      </c>
      <c r="BP233" s="64">
        <f t="shared" si="50"/>
        <v>6.0439560439560447E-2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55</v>
      </c>
      <c r="Y235" s="778">
        <f t="shared" si="46"/>
        <v>55.199999999999996</v>
      </c>
      <c r="Z235" s="36">
        <f t="shared" si="51"/>
        <v>0.14973</v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60.775000000000006</v>
      </c>
      <c r="BN235" s="64">
        <f t="shared" si="48"/>
        <v>60.996000000000002</v>
      </c>
      <c r="BO235" s="64">
        <f t="shared" si="49"/>
        <v>0.12591575091575094</v>
      </c>
      <c r="BP235" s="64">
        <f t="shared" si="50"/>
        <v>0.1263736263736264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21</v>
      </c>
      <c r="Y236" s="778">
        <f t="shared" si="46"/>
        <v>21.599999999999998</v>
      </c>
      <c r="Z236" s="36">
        <f t="shared" si="51"/>
        <v>5.8590000000000003E-2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23.2575</v>
      </c>
      <c r="BN236" s="64">
        <f t="shared" si="48"/>
        <v>23.921999999999997</v>
      </c>
      <c r="BO236" s="64">
        <f t="shared" si="49"/>
        <v>4.807692307692308E-2</v>
      </c>
      <c r="BP236" s="64">
        <f t="shared" si="50"/>
        <v>4.9450549450549455E-2</v>
      </c>
    </row>
    <row r="237" spans="1:68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74.166666666666671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76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0.49476000000000009</v>
      </c>
      <c r="AA237" s="780"/>
      <c r="AB237" s="780"/>
      <c r="AC237" s="780"/>
    </row>
    <row r="238" spans="1:68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178</v>
      </c>
      <c r="Y238" s="779">
        <f>IFERROR(SUM(Y226:Y236),"0")</f>
        <v>182.39999999999998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3"/>
      <c r="R241" s="793"/>
      <c r="S241" s="793"/>
      <c r="T241" s="794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797" t="s">
        <v>417</v>
      </c>
      <c r="Q242" s="793"/>
      <c r="R242" s="793"/>
      <c r="S242" s="793"/>
      <c r="T242" s="794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20</v>
      </c>
      <c r="Y245" s="778">
        <f t="shared" si="52"/>
        <v>21.599999999999998</v>
      </c>
      <c r="Z245" s="36">
        <f>IFERROR(IF(Y245=0,"",ROUNDUP(Y245/H245,0)*0.00651),"")</f>
        <v>5.8590000000000003E-2</v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22.100000000000005</v>
      </c>
      <c r="BN245" s="64">
        <f t="shared" si="54"/>
        <v>23.868000000000002</v>
      </c>
      <c r="BO245" s="64">
        <f t="shared" si="55"/>
        <v>4.5787545787545791E-2</v>
      </c>
      <c r="BP245" s="64">
        <f t="shared" si="56"/>
        <v>4.9450549450549455E-2</v>
      </c>
    </row>
    <row r="246" spans="1:68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8.3333333333333339</v>
      </c>
      <c r="Y246" s="779">
        <f>IFERROR(Y240/H240,"0")+IFERROR(Y241/H241,"0")+IFERROR(Y242/H242,"0")+IFERROR(Y243/H243,"0")+IFERROR(Y244/H244,"0")+IFERROR(Y245/H245,"0")</f>
        <v>9</v>
      </c>
      <c r="Z246" s="779">
        <f>IFERROR(IF(Z240="",0,Z240),"0")+IFERROR(IF(Z241="",0,Z241),"0")+IFERROR(IF(Z242="",0,Z242),"0")+IFERROR(IF(Z243="",0,Z243),"0")+IFERROR(IF(Z244="",0,Z244),"0")+IFERROR(IF(Z245="",0,Z245),"0")</f>
        <v>5.8590000000000003E-2</v>
      </c>
      <c r="AA246" s="780"/>
      <c r="AB246" s="780"/>
      <c r="AC246" s="780"/>
    </row>
    <row r="247" spans="1:68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20</v>
      </c>
      <c r="Y247" s="779">
        <f>IFERROR(SUM(Y240:Y245),"0")</f>
        <v>21.599999999999998</v>
      </c>
      <c r="Z247" s="37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1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1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3"/>
      <c r="AB261" s="773"/>
      <c r="AC261" s="773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2</v>
      </c>
      <c r="Y267" s="778">
        <f t="shared" si="62"/>
        <v>4</v>
      </c>
      <c r="Z267" s="36">
        <f>IFERROR(IF(Y267=0,"",ROUNDUP(Y267/H267,0)*0.00902),"")</f>
        <v>9.0200000000000002E-3</v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2.105</v>
      </c>
      <c r="BN267" s="64">
        <f t="shared" si="64"/>
        <v>4.21</v>
      </c>
      <c r="BO267" s="64">
        <f t="shared" si="65"/>
        <v>3.787878787878788E-3</v>
      </c>
      <c r="BP267" s="64">
        <f t="shared" si="66"/>
        <v>7.575757575757576E-3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0.5</v>
      </c>
      <c r="Y271" s="779">
        <f>IFERROR(Y262/H262,"0")+IFERROR(Y263/H263,"0")+IFERROR(Y264/H264,"0")+IFERROR(Y265/H265,"0")+IFERROR(Y266/H266,"0")+IFERROR(Y267/H267,"0")+IFERROR(Y268/H268,"0")+IFERROR(Y269/H269,"0")+IFERROR(Y270/H270,"0")</f>
        <v>1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9.0200000000000002E-3</v>
      </c>
      <c r="AA271" s="780"/>
      <c r="AB271" s="780"/>
      <c r="AC271" s="780"/>
    </row>
    <row r="272" spans="1:68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2</v>
      </c>
      <c r="Y272" s="779">
        <f>IFERROR(SUM(Y262:Y270),"0")</f>
        <v>4</v>
      </c>
      <c r="Z272" s="37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9">
        <v>4680115885837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1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9">
        <v>4607091387452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9">
        <v>4680115885851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9">
        <v>4607091385984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9">
        <v>4680115885844</v>
      </c>
      <c r="E285" s="790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9">
        <v>4607091387469</v>
      </c>
      <c r="E286" s="790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9">
        <v>4680115885820</v>
      </c>
      <c r="E287" s="790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9">
        <v>4607091387438</v>
      </c>
      <c r="E288" s="790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12</v>
      </c>
      <c r="Y309" s="778">
        <f t="shared" si="72"/>
        <v>12</v>
      </c>
      <c r="Z309" s="36">
        <f>IFERROR(IF(Y309=0,"",ROUNDUP(Y309/H309,0)*0.00651),"")</f>
        <v>3.2550000000000003E-2</v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12.9</v>
      </c>
      <c r="BN309" s="64">
        <f t="shared" si="74"/>
        <v>12.9</v>
      </c>
      <c r="BO309" s="64">
        <f t="shared" si="75"/>
        <v>2.7472527472527476E-2</v>
      </c>
      <c r="BP309" s="64">
        <f t="shared" si="76"/>
        <v>2.7472527472527476E-2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6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5</v>
      </c>
      <c r="Y311" s="779">
        <f>IFERROR(Y305/H305,"0")+IFERROR(Y306/H306,"0")+IFERROR(Y307/H307,"0")+IFERROR(Y308/H308,"0")+IFERROR(Y309/H309,"0")+IFERROR(Y310/H310,"0")</f>
        <v>5</v>
      </c>
      <c r="Z311" s="779">
        <f>IFERROR(IF(Z305="",0,Z305),"0")+IFERROR(IF(Z306="",0,Z306),"0")+IFERROR(IF(Z307="",0,Z307),"0")+IFERROR(IF(Z308="",0,Z308),"0")+IFERROR(IF(Z309="",0,Z309),"0")+IFERROR(IF(Z310="",0,Z310),"0")</f>
        <v>3.2550000000000003E-2</v>
      </c>
      <c r="AA311" s="780"/>
      <c r="AB311" s="780"/>
      <c r="AC311" s="780"/>
    </row>
    <row r="312" spans="1:68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12</v>
      </c>
      <c r="Y312" s="779">
        <f>IFERROR(SUM(Y305:Y310),"0")</f>
        <v>12</v>
      </c>
      <c r="Z312" s="37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1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22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9">
        <v>4607091387346</v>
      </c>
      <c r="E362" s="790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9">
        <v>4607091386011</v>
      </c>
      <c r="E364" s="790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9">
        <v>4607091387193</v>
      </c>
      <c r="E368" s="790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9">
        <v>4607091387230</v>
      </c>
      <c r="E369" s="790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9">
        <v>4607091387292</v>
      </c>
      <c r="E370" s="790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9">
        <v>4607091387285</v>
      </c>
      <c r="E371" s="790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3"/>
      <c r="AB374" s="773"/>
      <c r="AC374" s="773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9">
        <v>4607091387766</v>
      </c>
      <c r="E375" s="790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9">
        <v>4607091387957</v>
      </c>
      <c r="E376" s="790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9">
        <v>4607091387964</v>
      </c>
      <c r="E377" s="790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9">
        <v>4680115884588</v>
      </c>
      <c r="E378" s="790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9">
        <v>4607091387537</v>
      </c>
      <c r="E379" s="790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9">
        <v>4607091387513</v>
      </c>
      <c r="E380" s="790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3"/>
      <c r="AB383" s="773"/>
      <c r="AC383" s="773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9">
        <v>4607091380880</v>
      </c>
      <c r="E384" s="790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9">
        <v>4607091384482</v>
      </c>
      <c r="E385" s="790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1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4"/>
      <c r="V385" s="34"/>
      <c r="W385" s="35" t="s">
        <v>69</v>
      </c>
      <c r="X385" s="777">
        <v>104</v>
      </c>
      <c r="Y385" s="778">
        <f>IFERROR(IF(X385="",0,CEILING((X385/$H385),1)*$H385),"")</f>
        <v>109.2</v>
      </c>
      <c r="Z385" s="36">
        <f>IFERROR(IF(Y385=0,"",ROUNDUP(Y385/H385,0)*0.02175),"")</f>
        <v>0.30449999999999999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111.52000000000001</v>
      </c>
      <c r="BN385" s="64">
        <f>IFERROR(Y385*I385/H385,"0")</f>
        <v>117.09600000000002</v>
      </c>
      <c r="BO385" s="64">
        <f>IFERROR(1/J385*(X385/H385),"0")</f>
        <v>0.23809523809523808</v>
      </c>
      <c r="BP385" s="64">
        <f>IFERROR(1/J385*(Y385/H385),"0")</f>
        <v>0.25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7" t="s">
        <v>624</v>
      </c>
      <c r="Q386" s="793"/>
      <c r="R386" s="793"/>
      <c r="S386" s="793"/>
      <c r="T386" s="794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89">
        <v>4607091380897</v>
      </c>
      <c r="E387" s="790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13.333333333333334</v>
      </c>
      <c r="Y388" s="779">
        <f>IFERROR(Y384/H384,"0")+IFERROR(Y385/H385,"0")+IFERROR(Y386/H386,"0")+IFERROR(Y387/H387,"0")</f>
        <v>14</v>
      </c>
      <c r="Z388" s="779">
        <f>IFERROR(IF(Z384="",0,Z384),"0")+IFERROR(IF(Z385="",0,Z385),"0")+IFERROR(IF(Z386="",0,Z386),"0")+IFERROR(IF(Z387="",0,Z387),"0")</f>
        <v>0.30449999999999999</v>
      </c>
      <c r="AA388" s="780"/>
      <c r="AB388" s="780"/>
      <c r="AC388" s="780"/>
    </row>
    <row r="389" spans="1:68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104</v>
      </c>
      <c r="Y389" s="779">
        <f>IFERROR(SUM(Y384:Y387),"0")</f>
        <v>109.2</v>
      </c>
      <c r="Z389" s="37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9">
        <v>4607091388374</v>
      </c>
      <c r="E391" s="790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6" t="s">
        <v>630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9">
        <v>4607091388381</v>
      </c>
      <c r="E392" s="790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6" t="s">
        <v>634</v>
      </c>
      <c r="Q392" s="793"/>
      <c r="R392" s="793"/>
      <c r="S392" s="793"/>
      <c r="T392" s="794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89">
        <v>4607091383102</v>
      </c>
      <c r="E393" s="790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89">
        <v>4607091388404</v>
      </c>
      <c r="E394" s="790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9">
        <v>4680115881808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9">
        <v>4680115881822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9">
        <v>4680115880016</v>
      </c>
      <c r="E400" s="790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3"/>
      <c r="AB404" s="773"/>
      <c r="AC404" s="773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9">
        <v>4607091383836</v>
      </c>
      <c r="E405" s="790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9">
        <v>4607091387919</v>
      </c>
      <c r="E409" s="790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9">
        <v>4680115883604</v>
      </c>
      <c r="E410" s="790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9">
        <v>4680115883567</v>
      </c>
      <c r="E411" s="790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8"/>
      <c r="AB414" s="48"/>
      <c r="AC414" s="48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3"/>
      <c r="AB416" s="773"/>
      <c r="AC416" s="773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9">
        <v>4680115884847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341</v>
      </c>
      <c r="Y418" s="778">
        <f t="shared" si="87"/>
        <v>345</v>
      </c>
      <c r="Z418" s="36">
        <f>IFERROR(IF(Y418=0,"",ROUNDUP(Y418/H418,0)*0.02175),"")</f>
        <v>0.50024999999999997</v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351.91200000000003</v>
      </c>
      <c r="BN418" s="64">
        <f t="shared" si="89"/>
        <v>356.04</v>
      </c>
      <c r="BO418" s="64">
        <f t="shared" si="90"/>
        <v>0.47361111111111109</v>
      </c>
      <c r="BP418" s="64">
        <f t="shared" si="91"/>
        <v>0.47916666666666663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9">
        <v>4680115884854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332</v>
      </c>
      <c r="Y420" s="778">
        <f t="shared" si="87"/>
        <v>345</v>
      </c>
      <c r="Z420" s="36">
        <f>IFERROR(IF(Y420=0,"",ROUNDUP(Y420/H420,0)*0.02175),"")</f>
        <v>0.50024999999999997</v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342.62400000000002</v>
      </c>
      <c r="BN420" s="64">
        <f t="shared" si="89"/>
        <v>356.04</v>
      </c>
      <c r="BO420" s="64">
        <f t="shared" si="90"/>
        <v>0.46111111111111108</v>
      </c>
      <c r="BP420" s="64">
        <f t="shared" si="91"/>
        <v>0.47916666666666663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2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9">
        <v>4680115884830</v>
      </c>
      <c r="E423" s="790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333</v>
      </c>
      <c r="Y423" s="778">
        <f t="shared" si="87"/>
        <v>345</v>
      </c>
      <c r="Z423" s="36">
        <f>IFERROR(IF(Y423=0,"",ROUNDUP(Y423/H423,0)*0.02175),"")</f>
        <v>0.50024999999999997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343.65600000000001</v>
      </c>
      <c r="BN423" s="64">
        <f t="shared" si="89"/>
        <v>356.04</v>
      </c>
      <c r="BO423" s="64">
        <f t="shared" si="90"/>
        <v>0.46249999999999997</v>
      </c>
      <c r="BP423" s="64">
        <f t="shared" si="91"/>
        <v>0.47916666666666663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9">
        <v>4680115882638</v>
      </c>
      <c r="E424" s="790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9">
        <v>4680115884922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9">
        <v>4680115884878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9">
        <v>4680115884861</v>
      </c>
      <c r="E427" s="790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67.066666666666663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69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1.50075</v>
      </c>
      <c r="AA428" s="780"/>
      <c r="AB428" s="780"/>
      <c r="AC428" s="780"/>
    </row>
    <row r="429" spans="1:68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1006</v>
      </c>
      <c r="Y429" s="779">
        <f>IFERROR(SUM(Y417:Y427),"0")</f>
        <v>1035</v>
      </c>
      <c r="Z429" s="37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9">
        <v>4607091383980</v>
      </c>
      <c r="E431" s="790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4"/>
      <c r="V431" s="34"/>
      <c r="W431" s="35" t="s">
        <v>69</v>
      </c>
      <c r="X431" s="777">
        <v>749</v>
      </c>
      <c r="Y431" s="778">
        <f>IFERROR(IF(X431="",0,CEILING((X431/$H431),1)*$H431),"")</f>
        <v>750</v>
      </c>
      <c r="Z431" s="36">
        <f>IFERROR(IF(Y431=0,"",ROUNDUP(Y431/H431,0)*0.02175),"")</f>
        <v>1.0874999999999999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772.96800000000007</v>
      </c>
      <c r="BN431" s="64">
        <f>IFERROR(Y431*I431/H431,"0")</f>
        <v>774</v>
      </c>
      <c r="BO431" s="64">
        <f>IFERROR(1/J431*(X431/H431),"0")</f>
        <v>1.0402777777777776</v>
      </c>
      <c r="BP431" s="64">
        <f>IFERROR(1/J431*(Y431/H431),"0")</f>
        <v>1.0416666666666665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9">
        <v>4607091384178</v>
      </c>
      <c r="E432" s="790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49.93333333333333</v>
      </c>
      <c r="Y433" s="779">
        <f>IFERROR(Y431/H431,"0")+IFERROR(Y432/H432,"0")</f>
        <v>50</v>
      </c>
      <c r="Z433" s="779">
        <f>IFERROR(IF(Z431="",0,Z431),"0")+IFERROR(IF(Z432="",0,Z432),"0")</f>
        <v>1.0874999999999999</v>
      </c>
      <c r="AA433" s="780"/>
      <c r="AB433" s="780"/>
      <c r="AC433" s="780"/>
    </row>
    <row r="434" spans="1:68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749</v>
      </c>
      <c r="Y434" s="779">
        <f>IFERROR(SUM(Y431:Y432),"0")</f>
        <v>750</v>
      </c>
      <c r="Z434" s="37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9">
        <v>4607091383928</v>
      </c>
      <c r="E436" s="790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9">
        <v>4607091384260</v>
      </c>
      <c r="E437" s="790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800" t="s">
        <v>701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3"/>
      <c r="AB440" s="773"/>
      <c r="AC440" s="773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89">
        <v>4607091384673</v>
      </c>
      <c r="E441" s="790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998" t="s">
        <v>705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9">
        <v>4680115881907</v>
      </c>
      <c r="E447" s="790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9">
        <v>4680115883925</v>
      </c>
      <c r="E449" s="790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9">
        <v>4680115884892</v>
      </c>
      <c r="E451" s="790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9">
        <v>4680115884885</v>
      </c>
      <c r="E452" s="790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9">
        <v>4680115884908</v>
      </c>
      <c r="E453" s="790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9">
        <v>4607091384802</v>
      </c>
      <c r="E457" s="790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9">
        <v>4607091384826</v>
      </c>
      <c r="E458" s="790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9">
        <v>4607091384246</v>
      </c>
      <c r="E462" s="790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55" t="s">
        <v>733</v>
      </c>
      <c r="Q462" s="793"/>
      <c r="R462" s="793"/>
      <c r="S462" s="793"/>
      <c r="T462" s="794"/>
      <c r="U462" s="34"/>
      <c r="V462" s="34"/>
      <c r="W462" s="35" t="s">
        <v>69</v>
      </c>
      <c r="X462" s="777">
        <v>128</v>
      </c>
      <c r="Y462" s="778">
        <f>IFERROR(IF(X462="",0,CEILING((X462/$H462),1)*$H462),"")</f>
        <v>135</v>
      </c>
      <c r="Z462" s="36">
        <f>IFERROR(IF(Y462=0,"",ROUNDUP(Y462/H462,0)*0.02175),"")</f>
        <v>0.32624999999999998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136.02133333333333</v>
      </c>
      <c r="BN462" s="64">
        <f>IFERROR(Y462*I462/H462,"0")</f>
        <v>143.46</v>
      </c>
      <c r="BO462" s="64">
        <f>IFERROR(1/J462*(X462/H462),"0")</f>
        <v>0.25396825396825395</v>
      </c>
      <c r="BP462" s="64">
        <f>IFERROR(1/J462*(Y462/H462),"0")</f>
        <v>0.26785714285714285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9">
        <v>4680115881976</v>
      </c>
      <c r="E463" s="790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2" t="s">
        <v>737</v>
      </c>
      <c r="Q463" s="793"/>
      <c r="R463" s="793"/>
      <c r="S463" s="793"/>
      <c r="T463" s="794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9">
        <v>4607091384253</v>
      </c>
      <c r="E465" s="790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9">
        <v>4680115881969</v>
      </c>
      <c r="E466" s="790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14.222222222222221</v>
      </c>
      <c r="Y467" s="779">
        <f>IFERROR(Y462/H462,"0")+IFERROR(Y463/H463,"0")+IFERROR(Y464/H464,"0")+IFERROR(Y465/H465,"0")+IFERROR(Y466/H466,"0")</f>
        <v>15</v>
      </c>
      <c r="Z467" s="779">
        <f>IFERROR(IF(Z462="",0,Z462),"0")+IFERROR(IF(Z463="",0,Z463),"0")+IFERROR(IF(Z464="",0,Z464),"0")+IFERROR(IF(Z465="",0,Z465),"0")+IFERROR(IF(Z466="",0,Z466),"0")</f>
        <v>0.32624999999999998</v>
      </c>
      <c r="AA467" s="780"/>
      <c r="AB467" s="780"/>
      <c r="AC467" s="780"/>
    </row>
    <row r="468" spans="1:68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128</v>
      </c>
      <c r="Y468" s="779">
        <f>IFERROR(SUM(Y462:Y466),"0")</f>
        <v>135</v>
      </c>
      <c r="Z468" s="37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9">
        <v>4607091389357</v>
      </c>
      <c r="E470" s="790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18" t="s">
        <v>749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8"/>
      <c r="AB473" s="48"/>
      <c r="AC473" s="48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9">
        <v>4607091389708</v>
      </c>
      <c r="E476" s="790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9">
        <v>4680115886100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93"/>
      <c r="R480" s="793"/>
      <c r="S480" s="793"/>
      <c r="T480" s="794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9">
        <v>4607091389753</v>
      </c>
      <c r="E481" s="790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9">
        <v>4607091389753</v>
      </c>
      <c r="E482" s="790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4"/>
      <c r="V482" s="34"/>
      <c r="W482" s="35" t="s">
        <v>69</v>
      </c>
      <c r="X482" s="777">
        <v>50</v>
      </c>
      <c r="Y482" s="778">
        <f t="shared" si="98"/>
        <v>50.400000000000006</v>
      </c>
      <c r="Z482" s="36">
        <f>IFERROR(IF(Y482=0,"",ROUNDUP(Y482/H482,0)*0.00753),"")</f>
        <v>9.0359999999999996E-2</v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52.738095238095234</v>
      </c>
      <c r="BN482" s="64">
        <f t="shared" si="100"/>
        <v>53.160000000000004</v>
      </c>
      <c r="BO482" s="64">
        <f t="shared" si="101"/>
        <v>7.6312576312576319E-2</v>
      </c>
      <c r="BP482" s="64">
        <f t="shared" si="102"/>
        <v>7.6923076923076927E-2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9">
        <v>4680115886117</v>
      </c>
      <c r="E483" s="790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7" t="s">
        <v>764</v>
      </c>
      <c r="Q483" s="793"/>
      <c r="R483" s="793"/>
      <c r="S483" s="793"/>
      <c r="T483" s="794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9">
        <v>4680115886117</v>
      </c>
      <c r="E484" s="790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764</v>
      </c>
      <c r="Q484" s="793"/>
      <c r="R484" s="793"/>
      <c r="S484" s="793"/>
      <c r="T484" s="794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9">
        <v>4607091389760</v>
      </c>
      <c r="E485" s="790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1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9">
        <v>4607091389746</v>
      </c>
      <c r="E486" s="790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2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9">
        <v>4607091389746</v>
      </c>
      <c r="E487" s="790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1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9">
        <v>4680115883147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9">
        <v>4680115883147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3" t="s">
        <v>775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9">
        <v>4607091384338</v>
      </c>
      <c r="E490" s="790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9">
        <v>4607091384338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9">
        <v>4680115883154</v>
      </c>
      <c r="E492" s="790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89">
        <v>4680115883154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89">
        <v>4680115883154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1" t="s">
        <v>785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9">
        <v>4607091389524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0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9">
        <v>4607091389524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9">
        <v>4680115883161</v>
      </c>
      <c r="E497" s="790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9">
        <v>4680115883161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6" t="s">
        <v>793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9">
        <v>4607091389531</v>
      </c>
      <c r="E499" s="790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9">
        <v>4607091389531</v>
      </c>
      <c r="E500" s="790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9">
        <v>4607091384345</v>
      </c>
      <c r="E501" s="790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9">
        <v>4680115883185</v>
      </c>
      <c r="E502" s="790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9">
        <v>4680115883185</v>
      </c>
      <c r="E503" s="790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9">
        <v>4680115883185</v>
      </c>
      <c r="E504" s="790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8" t="s">
        <v>805</v>
      </c>
      <c r="Q504" s="793"/>
      <c r="R504" s="793"/>
      <c r="S504" s="793"/>
      <c r="T504" s="794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11.904761904761905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12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9.0359999999999996E-2</v>
      </c>
      <c r="AA505" s="780"/>
      <c r="AB505" s="780"/>
      <c r="AC505" s="780"/>
    </row>
    <row r="506" spans="1:68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50</v>
      </c>
      <c r="Y506" s="779">
        <f>IFERROR(SUM(Y480:Y504),"0")</f>
        <v>50.400000000000006</v>
      </c>
      <c r="Z506" s="37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9">
        <v>4607091384352</v>
      </c>
      <c r="E508" s="790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9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9">
        <v>4607091389654</v>
      </c>
      <c r="E509" s="790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3"/>
      <c r="AB512" s="773"/>
      <c r="AC512" s="773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89">
        <v>4680115884335</v>
      </c>
      <c r="E513" s="790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9">
        <v>4680115884113</v>
      </c>
      <c r="E514" s="790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9">
        <v>4607091389364</v>
      </c>
      <c r="E519" s="790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9">
        <v>4680115886094</v>
      </c>
      <c r="E523" s="790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45" t="s">
        <v>826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1">
        <v>4301031324</v>
      </c>
      <c r="D524" s="789">
        <v>4607091389739</v>
      </c>
      <c r="E524" s="790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9">
        <v>4607091389425</v>
      </c>
      <c r="E525" s="790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9">
        <v>4680115880771</v>
      </c>
      <c r="E526" s="790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39" t="s">
        <v>834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9">
        <v>4607091389500</v>
      </c>
      <c r="E527" s="790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9">
        <v>4607091389500</v>
      </c>
      <c r="E528" s="790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9">
        <v>4680115884359</v>
      </c>
      <c r="E532" s="790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3"/>
      <c r="AB535" s="773"/>
      <c r="AC535" s="773"/>
    </row>
    <row r="536" spans="1:68" ht="27" hidden="1" customHeight="1" x14ac:dyDescent="0.25">
      <c r="A536" s="54" t="s">
        <v>842</v>
      </c>
      <c r="B536" s="54" t="s">
        <v>843</v>
      </c>
      <c r="C536" s="31">
        <v>4301040357</v>
      </c>
      <c r="D536" s="789">
        <v>4680115884564</v>
      </c>
      <c r="E536" s="790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2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9">
        <v>4680115885189</v>
      </c>
      <c r="E541" s="790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9">
        <v>4680115885172</v>
      </c>
      <c r="E542" s="790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4301031291</v>
      </c>
      <c r="D543" s="789">
        <v>4680115885110</v>
      </c>
      <c r="E543" s="790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9">
        <v>4680115885219</v>
      </c>
      <c r="E544" s="790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0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9">
        <v>4680115885103</v>
      </c>
      <c r="E549" s="790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8"/>
      <c r="AB552" s="48"/>
      <c r="AC552" s="48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9">
        <v>4680115885479</v>
      </c>
      <c r="E555" s="790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1" t="s">
        <v>864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9">
        <v>4607091389067</v>
      </c>
      <c r="E556" s="790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8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65</v>
      </c>
      <c r="Y556" s="778">
        <f t="shared" si="109"/>
        <v>68.64</v>
      </c>
      <c r="Z556" s="36">
        <f t="shared" ref="Z556:Z561" si="114">IFERROR(IF(Y556=0,"",ROUNDUP(Y556/H556,0)*0.01196),"")</f>
        <v>0.15548000000000001</v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69.431818181818173</v>
      </c>
      <c r="BN556" s="64">
        <f t="shared" si="111"/>
        <v>73.319999999999993</v>
      </c>
      <c r="BO556" s="64">
        <f t="shared" si="112"/>
        <v>0.11837121212121213</v>
      </c>
      <c r="BP556" s="64">
        <f t="shared" si="113"/>
        <v>0.125</v>
      </c>
    </row>
    <row r="557" spans="1:68" ht="27" hidden="1" customHeight="1" x14ac:dyDescent="0.25">
      <c r="A557" s="54" t="s">
        <v>869</v>
      </c>
      <c r="B557" s="54" t="s">
        <v>870</v>
      </c>
      <c r="C557" s="31">
        <v>4301011961</v>
      </c>
      <c r="D557" s="789">
        <v>4680115885271</v>
      </c>
      <c r="E557" s="790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9">
        <v>4680115884502</v>
      </c>
      <c r="E558" s="790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9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9">
        <v>4607091389104</v>
      </c>
      <c r="E559" s="790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107</v>
      </c>
      <c r="Y559" s="778">
        <f t="shared" si="109"/>
        <v>110.88000000000001</v>
      </c>
      <c r="Z559" s="36">
        <f t="shared" si="114"/>
        <v>0.25115999999999999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114.29545454545455</v>
      </c>
      <c r="BN559" s="64">
        <f t="shared" si="111"/>
        <v>118.44</v>
      </c>
      <c r="BO559" s="64">
        <f t="shared" si="112"/>
        <v>0.19485722610722611</v>
      </c>
      <c r="BP559" s="64">
        <f t="shared" si="113"/>
        <v>0.20192307692307693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9">
        <v>4680115884519</v>
      </c>
      <c r="E560" s="790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880</v>
      </c>
      <c r="B561" s="54" t="s">
        <v>881</v>
      </c>
      <c r="C561" s="31">
        <v>4301011376</v>
      </c>
      <c r="D561" s="789">
        <v>4680115885226</v>
      </c>
      <c r="E561" s="790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1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hidden="1" customHeight="1" x14ac:dyDescent="0.25">
      <c r="A562" s="54" t="s">
        <v>883</v>
      </c>
      <c r="B562" s="54" t="s">
        <v>884</v>
      </c>
      <c r="C562" s="31">
        <v>4301011778</v>
      </c>
      <c r="D562" s="789">
        <v>4680115880603</v>
      </c>
      <c r="E562" s="790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9">
        <v>4680115880603</v>
      </c>
      <c r="E563" s="790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9">
        <v>4680115882782</v>
      </c>
      <c r="E564" s="790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9">
        <v>4607091389982</v>
      </c>
      <c r="E565" s="790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9">
        <v>4607091389982</v>
      </c>
      <c r="E566" s="790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32.575757575757578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34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0.40664</v>
      </c>
      <c r="AA567" s="780"/>
      <c r="AB567" s="780"/>
      <c r="AC567" s="780"/>
    </row>
    <row r="568" spans="1:68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172</v>
      </c>
      <c r="Y568" s="779">
        <f>IFERROR(SUM(Y555:Y566),"0")</f>
        <v>179.52</v>
      </c>
      <c r="Z568" s="37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9">
        <v>4607091388930</v>
      </c>
      <c r="E570" s="790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4"/>
      <c r="V570" s="34"/>
      <c r="W570" s="35" t="s">
        <v>69</v>
      </c>
      <c r="X570" s="777">
        <v>7</v>
      </c>
      <c r="Y570" s="778">
        <f>IFERROR(IF(X570="",0,CEILING((X570/$H570),1)*$H570),"")</f>
        <v>10.56</v>
      </c>
      <c r="Z570" s="36">
        <f>IFERROR(IF(Y570=0,"",ROUNDUP(Y570/H570,0)*0.01196),"")</f>
        <v>2.392E-2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7.4772727272727266</v>
      </c>
      <c r="BN570" s="64">
        <f>IFERROR(Y570*I570/H570,"0")</f>
        <v>11.28</v>
      </c>
      <c r="BO570" s="64">
        <f>IFERROR(1/J570*(X570/H570),"0")</f>
        <v>1.2747668997668998E-2</v>
      </c>
      <c r="BP570" s="64">
        <f>IFERROR(1/J570*(Y570/H570),"0")</f>
        <v>1.9230769230769232E-2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9">
        <v>4680115880054</v>
      </c>
      <c r="E571" s="790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1">
        <v>4301020206</v>
      </c>
      <c r="D572" s="789">
        <v>4680115880054</v>
      </c>
      <c r="E572" s="790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1.3257575757575757</v>
      </c>
      <c r="Y573" s="779">
        <f>IFERROR(Y570/H570,"0")+IFERROR(Y571/H571,"0")+IFERROR(Y572/H572,"0")</f>
        <v>2</v>
      </c>
      <c r="Z573" s="779">
        <f>IFERROR(IF(Z570="",0,Z570),"0")+IFERROR(IF(Z571="",0,Z571),"0")+IFERROR(IF(Z572="",0,Z572),"0")</f>
        <v>2.392E-2</v>
      </c>
      <c r="AA573" s="780"/>
      <c r="AB573" s="780"/>
      <c r="AC573" s="780"/>
    </row>
    <row r="574" spans="1:68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7</v>
      </c>
      <c r="Y574" s="779">
        <f>IFERROR(SUM(Y570:Y572),"0")</f>
        <v>10.56</v>
      </c>
      <c r="Z574" s="37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9">
        <v>4680115883116</v>
      </c>
      <c r="E576" s="790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0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126</v>
      </c>
      <c r="Y576" s="778">
        <f t="shared" ref="Y576:Y584" si="115">IFERROR(IF(X576="",0,CEILING((X576/$H576),1)*$H576),"")</f>
        <v>126.72</v>
      </c>
      <c r="Z576" s="36">
        <f>IFERROR(IF(Y576=0,"",ROUNDUP(Y576/H576,0)*0.01196),"")</f>
        <v>0.28704000000000002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134.59090909090909</v>
      </c>
      <c r="BN576" s="64">
        <f t="shared" ref="BN576:BN584" si="117">IFERROR(Y576*I576/H576,"0")</f>
        <v>135.35999999999999</v>
      </c>
      <c r="BO576" s="64">
        <f t="shared" ref="BO576:BO584" si="118">IFERROR(1/J576*(X576/H576),"0")</f>
        <v>0.22945804195804198</v>
      </c>
      <c r="BP576" s="64">
        <f t="shared" ref="BP576:BP584" si="119">IFERROR(1/J576*(Y576/H576),"0")</f>
        <v>0.23076923076923078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4301031248</v>
      </c>
      <c r="D577" s="789">
        <v>4680115883093</v>
      </c>
      <c r="E577" s="790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9">
        <v>4680115883109</v>
      </c>
      <c r="E578" s="790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148</v>
      </c>
      <c r="Y578" s="778">
        <f t="shared" si="115"/>
        <v>153.12</v>
      </c>
      <c r="Z578" s="36">
        <f>IFERROR(IF(Y578=0,"",ROUNDUP(Y578/H578,0)*0.01196),"")</f>
        <v>0.34683999999999998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158.09090909090907</v>
      </c>
      <c r="BN578" s="64">
        <f t="shared" si="117"/>
        <v>163.56</v>
      </c>
      <c r="BO578" s="64">
        <f t="shared" si="118"/>
        <v>0.26952214452214451</v>
      </c>
      <c r="BP578" s="64">
        <f t="shared" si="119"/>
        <v>0.27884615384615385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9">
        <v>4680115882072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9">
        <v>4680115882072</v>
      </c>
      <c r="E580" s="790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1">
        <v>4301031251</v>
      </c>
      <c r="D581" s="789">
        <v>4680115882102</v>
      </c>
      <c r="E581" s="790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9">
        <v>4680115882102</v>
      </c>
      <c r="E582" s="790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1">
        <v>4301031253</v>
      </c>
      <c r="D583" s="789">
        <v>4680115882096</v>
      </c>
      <c r="E583" s="790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9">
        <v>4680115882096</v>
      </c>
      <c r="E584" s="790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51.893939393939391</v>
      </c>
      <c r="Y585" s="779">
        <f>IFERROR(Y576/H576,"0")+IFERROR(Y577/H577,"0")+IFERROR(Y578/H578,"0")+IFERROR(Y579/H579,"0")+IFERROR(Y580/H580,"0")+IFERROR(Y581/H581,"0")+IFERROR(Y582/H582,"0")+IFERROR(Y583/H583,"0")+IFERROR(Y584/H584,"0")</f>
        <v>53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0.63388</v>
      </c>
      <c r="AA585" s="780"/>
      <c r="AB585" s="780"/>
      <c r="AC585" s="780"/>
    </row>
    <row r="586" spans="1:68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274</v>
      </c>
      <c r="Y586" s="779">
        <f>IFERROR(SUM(Y576:Y584),"0")</f>
        <v>279.84000000000003</v>
      </c>
      <c r="Z586" s="37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9">
        <v>4607091383409</v>
      </c>
      <c r="E588" s="790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9">
        <v>4607091383416</v>
      </c>
      <c r="E589" s="790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9">
        <v>4680115883536</v>
      </c>
      <c r="E590" s="790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9">
        <v>4680115885035</v>
      </c>
      <c r="E594" s="790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9">
        <v>4680115885936</v>
      </c>
      <c r="E595" s="790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62" t="s">
        <v>932</v>
      </c>
      <c r="Q595" s="793"/>
      <c r="R595" s="793"/>
      <c r="S595" s="793"/>
      <c r="T595" s="794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8"/>
      <c r="AB598" s="48"/>
      <c r="AC598" s="48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9">
        <v>4640242181011</v>
      </c>
      <c r="E601" s="790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78" t="s">
        <v>936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9">
        <v>4640242180441</v>
      </c>
      <c r="E602" s="790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30" t="s">
        <v>940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9">
        <v>4640242180564</v>
      </c>
      <c r="E603" s="790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219" t="s">
        <v>944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9">
        <v>4640242180922</v>
      </c>
      <c r="E604" s="790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5" t="s">
        <v>948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9">
        <v>4640242181189</v>
      </c>
      <c r="E605" s="790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9" t="s">
        <v>952</v>
      </c>
      <c r="Q605" s="793"/>
      <c r="R605" s="793"/>
      <c r="S605" s="793"/>
      <c r="T605" s="794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9">
        <v>4640242180038</v>
      </c>
      <c r="E606" s="790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08" t="s">
        <v>955</v>
      </c>
      <c r="Q606" s="793"/>
      <c r="R606" s="793"/>
      <c r="S606" s="793"/>
      <c r="T606" s="794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9">
        <v>4640242181172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4" t="s">
        <v>958</v>
      </c>
      <c r="Q607" s="793"/>
      <c r="R607" s="793"/>
      <c r="S607" s="793"/>
      <c r="T607" s="794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9">
        <v>4640242180519</v>
      </c>
      <c r="E611" s="790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23" t="s">
        <v>961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9">
        <v>4640242180526</v>
      </c>
      <c r="E612" s="790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997" t="s">
        <v>965</v>
      </c>
      <c r="Q612" s="793"/>
      <c r="R612" s="793"/>
      <c r="S612" s="793"/>
      <c r="T612" s="794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9">
        <v>4640242180090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802" t="s">
        <v>968</v>
      </c>
      <c r="Q613" s="793"/>
      <c r="R613" s="793"/>
      <c r="S613" s="793"/>
      <c r="T613" s="794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9">
        <v>4640242181363</v>
      </c>
      <c r="E614" s="790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989" t="s">
        <v>972</v>
      </c>
      <c r="Q614" s="793"/>
      <c r="R614" s="793"/>
      <c r="S614" s="793"/>
      <c r="T614" s="794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9">
        <v>4640242180816</v>
      </c>
      <c r="E618" s="790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975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9">
        <v>4640242180595</v>
      </c>
      <c r="E619" s="790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7" t="s">
        <v>979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9">
        <v>4640242181615</v>
      </c>
      <c r="E620" s="790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983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9">
        <v>4640242181639</v>
      </c>
      <c r="E621" s="790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6" t="s">
        <v>987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9">
        <v>4640242181622</v>
      </c>
      <c r="E622" s="790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3" t="s">
        <v>991</v>
      </c>
      <c r="Q622" s="793"/>
      <c r="R622" s="793"/>
      <c r="S622" s="793"/>
      <c r="T622" s="794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9">
        <v>4640242180908</v>
      </c>
      <c r="E623" s="790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2" t="s">
        <v>995</v>
      </c>
      <c r="Q623" s="793"/>
      <c r="R623" s="793"/>
      <c r="S623" s="793"/>
      <c r="T623" s="794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9">
        <v>4640242180489</v>
      </c>
      <c r="E624" s="790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5" t="s">
        <v>998</v>
      </c>
      <c r="Q624" s="793"/>
      <c r="R624" s="793"/>
      <c r="S624" s="793"/>
      <c r="T624" s="794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3"/>
      <c r="AB627" s="773"/>
      <c r="AC627" s="773"/>
    </row>
    <row r="628" spans="1:68" ht="27" hidden="1" customHeight="1" x14ac:dyDescent="0.25">
      <c r="A628" s="54" t="s">
        <v>999</v>
      </c>
      <c r="B628" s="54" t="s">
        <v>1000</v>
      </c>
      <c r="C628" s="31">
        <v>4301051746</v>
      </c>
      <c r="D628" s="789">
        <v>4640242180533</v>
      </c>
      <c r="E628" s="790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8" t="s">
        <v>1001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4301051887</v>
      </c>
      <c r="D629" s="789">
        <v>4640242180533</v>
      </c>
      <c r="E629" s="790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45" t="s">
        <v>1004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9">
        <v>4640242180540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61" t="s">
        <v>1007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9">
        <v>4640242180540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1" t="s">
        <v>1010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9">
        <v>4640242181233</v>
      </c>
      <c r="E632" s="790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9" t="s">
        <v>1013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9">
        <v>4640242181233</v>
      </c>
      <c r="E633" s="790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54" t="s">
        <v>1015</v>
      </c>
      <c r="Q633" s="793"/>
      <c r="R633" s="793"/>
      <c r="S633" s="793"/>
      <c r="T633" s="794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9">
        <v>4640242181226</v>
      </c>
      <c r="E634" s="790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30" t="s">
        <v>1018</v>
      </c>
      <c r="Q634" s="793"/>
      <c r="R634" s="793"/>
      <c r="S634" s="793"/>
      <c r="T634" s="794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9">
        <v>4640242181226</v>
      </c>
      <c r="E635" s="790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912" t="s">
        <v>1020</v>
      </c>
      <c r="Q635" s="793"/>
      <c r="R635" s="793"/>
      <c r="S635" s="793"/>
      <c r="T635" s="794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9">
        <v>4640242180120</v>
      </c>
      <c r="E639" s="790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3" t="s">
        <v>1023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9">
        <v>4640242180120</v>
      </c>
      <c r="E640" s="790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02" t="s">
        <v>1026</v>
      </c>
      <c r="Q640" s="793"/>
      <c r="R640" s="793"/>
      <c r="S640" s="793"/>
      <c r="T640" s="794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9">
        <v>4640242180137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019" t="s">
        <v>1029</v>
      </c>
      <c r="Q641" s="793"/>
      <c r="R641" s="793"/>
      <c r="S641" s="793"/>
      <c r="T641" s="794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9">
        <v>4640242180137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208" t="s">
        <v>1032</v>
      </c>
      <c r="Q642" s="793"/>
      <c r="R642" s="793"/>
      <c r="S642" s="793"/>
      <c r="T642" s="794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9">
        <v>4640242180045</v>
      </c>
      <c r="E647" s="790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1036</v>
      </c>
      <c r="Q647" s="793"/>
      <c r="R647" s="793"/>
      <c r="S647" s="793"/>
      <c r="T647" s="794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9">
        <v>4640242180601</v>
      </c>
      <c r="E648" s="790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09" t="s">
        <v>1040</v>
      </c>
      <c r="Q648" s="793"/>
      <c r="R648" s="793"/>
      <c r="S648" s="793"/>
      <c r="T648" s="794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9">
        <v>4640242180090</v>
      </c>
      <c r="E652" s="790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1" t="s">
        <v>1044</v>
      </c>
      <c r="Q652" s="793"/>
      <c r="R652" s="793"/>
      <c r="S652" s="793"/>
      <c r="T652" s="794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9">
        <v>4640242180076</v>
      </c>
      <c r="E656" s="790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4" t="s">
        <v>1048</v>
      </c>
      <c r="Q656" s="793"/>
      <c r="R656" s="793"/>
      <c r="S656" s="793"/>
      <c r="T656" s="794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9">
        <v>4640242180106</v>
      </c>
      <c r="E660" s="790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80" t="s">
        <v>1052</v>
      </c>
      <c r="Q660" s="793"/>
      <c r="R660" s="793"/>
      <c r="S660" s="793"/>
      <c r="T660" s="794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96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2"/>
      <c r="P663" s="943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3062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3158.5000000000005</v>
      </c>
      <c r="Z663" s="37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2"/>
      <c r="P664" s="943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3208.0045259740255</v>
      </c>
      <c r="Y664" s="779">
        <f>IFERROR(SUM(BN22:BN660),"0")</f>
        <v>3309.65</v>
      </c>
      <c r="Z664" s="37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2"/>
      <c r="P665" s="943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5</v>
      </c>
      <c r="Y665" s="38">
        <f>ROUNDUP(SUM(BP22:BP660),0)</f>
        <v>6</v>
      </c>
      <c r="Z665" s="37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2"/>
      <c r="P666" s="943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3333.0045259740255</v>
      </c>
      <c r="Y666" s="779">
        <f>GrossWeightTotalR+PalletQtyTotalR*25</f>
        <v>3459.65</v>
      </c>
      <c r="Z666" s="37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2"/>
      <c r="P667" s="943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412.4584535834536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427</v>
      </c>
      <c r="Z667" s="37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2"/>
      <c r="P668" s="943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5.8223600000000015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4" t="s">
        <v>861</v>
      </c>
      <c r="AD670" s="819" t="s">
        <v>933</v>
      </c>
      <c r="AE670" s="874"/>
      <c r="AF670" s="775"/>
    </row>
    <row r="671" spans="1:68" ht="14.25" customHeight="1" thickTop="1" x14ac:dyDescent="0.2">
      <c r="A671" s="1089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75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75"/>
    </row>
    <row r="672" spans="1:68" ht="13.5" customHeight="1" thickBot="1" x14ac:dyDescent="0.25">
      <c r="A672" s="1090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75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54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9</v>
      </c>
      <c r="E673" s="46">
        <f>IFERROR(Y107*1,"0")+IFERROR(Y108*1,"0")+IFERROR(Y109*1,"0")+IFERROR(Y113*1,"0")+IFERROR(Y114*1,"0")+IFERROR(Y115*1,"0")+IFERROR(Y116*1,"0")+IFERROR(Y117*1,"0")+IFERROR(Y118*1,"0")</f>
        <v>118.80000000000001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33.599999999999994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70.98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306.60000000000008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4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12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109.2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1785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135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50.400000000000006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469.92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0"/>
        <filter val="1 006,00"/>
        <filter val="1,33"/>
        <filter val="100,00"/>
        <filter val="104,00"/>
        <filter val="107,00"/>
        <filter val="11,90"/>
        <filter val="12,00"/>
        <filter val="126,00"/>
        <filter val="128,00"/>
        <filter val="13,33"/>
        <filter val="14,22"/>
        <filter val="148,00"/>
        <filter val="172,00"/>
        <filter val="178,00"/>
        <filter val="2,00"/>
        <filter val="2,77"/>
        <filter val="20,00"/>
        <filter val="20,20"/>
        <filter val="21,00"/>
        <filter val="23,00"/>
        <filter val="25,00"/>
        <filter val="27,00"/>
        <filter val="274,00"/>
        <filter val="3 062,00"/>
        <filter val="3 208,00"/>
        <filter val="3 333,00"/>
        <filter val="3,15"/>
        <filter val="31,00"/>
        <filter val="32,22"/>
        <filter val="32,58"/>
        <filter val="332,00"/>
        <filter val="333,00"/>
        <filter val="34,00"/>
        <filter val="341,00"/>
        <filter val="37,00"/>
        <filter val="4,44"/>
        <filter val="4,54"/>
        <filter val="40,00"/>
        <filter val="412,46"/>
        <filter val="49,00"/>
        <filter val="49,93"/>
        <filter val="5"/>
        <filter val="5,00"/>
        <filter val="50,00"/>
        <filter val="51,89"/>
        <filter val="54,00"/>
        <filter val="55,00"/>
        <filter val="6,43"/>
        <filter val="63,00"/>
        <filter val="65,00"/>
        <filter val="67,07"/>
        <filter val="7,00"/>
        <filter val="71,00"/>
        <filter val="74,17"/>
        <filter val="749,00"/>
        <filter val="8,00"/>
        <filter val="8,33"/>
        <filter val="8,45"/>
      </filters>
    </filterColumn>
    <filterColumn colId="29" showButton="0"/>
    <filterColumn colId="30" showButton="0"/>
  </autoFilter>
  <mergeCells count="1188"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579:T579"/>
    <mergeCell ref="D218:E218"/>
    <mergeCell ref="A258:O259"/>
    <mergeCell ref="A249:Z249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254:T254"/>
    <mergeCell ref="P251:T251"/>
    <mergeCell ref="A435:Z435"/>
    <mergeCell ref="P487:T48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G17:G18"/>
    <mergeCell ref="P526:T526"/>
    <mergeCell ref="D323:E323"/>
    <mergeCell ref="D127:E1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P608:V608"/>
    <mergeCell ref="D394:E394"/>
    <mergeCell ref="P578:T578"/>
    <mergeCell ref="H671:H672"/>
    <mergeCell ref="J671:J672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5:T485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D198:E198"/>
    <mergeCell ref="P104:V104"/>
    <mergeCell ref="P27:T27"/>
    <mergeCell ref="P154:T154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P346:T34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2024-12-13T13:53:01Z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