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718C1D-0069-4BF6-9DF6-8F546D5C94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Y439" i="1" s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O149" i="1"/>
  <c r="BM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2" i="1" l="1"/>
  <c r="BN362" i="1"/>
  <c r="Z362" i="1"/>
  <c r="BP410" i="1"/>
  <c r="BN410" i="1"/>
  <c r="Z410" i="1"/>
  <c r="BP448" i="1"/>
  <c r="BN448" i="1"/>
  <c r="Z448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Y35" i="1"/>
  <c r="Z49" i="1"/>
  <c r="BN49" i="1"/>
  <c r="Z64" i="1"/>
  <c r="BN64" i="1"/>
  <c r="Z76" i="1"/>
  <c r="BN76" i="1"/>
  <c r="Z86" i="1"/>
  <c r="BN86" i="1"/>
  <c r="Y98" i="1"/>
  <c r="Z100" i="1"/>
  <c r="BN100" i="1"/>
  <c r="Z113" i="1"/>
  <c r="BN113" i="1"/>
  <c r="Z125" i="1"/>
  <c r="BN125" i="1"/>
  <c r="Z139" i="1"/>
  <c r="BN139" i="1"/>
  <c r="Z154" i="1"/>
  <c r="Z156" i="1" s="1"/>
  <c r="BN154" i="1"/>
  <c r="Z177" i="1"/>
  <c r="BN177" i="1"/>
  <c r="Z197" i="1"/>
  <c r="BN197" i="1"/>
  <c r="Z216" i="1"/>
  <c r="BN216" i="1"/>
  <c r="Z226" i="1"/>
  <c r="BN226" i="1"/>
  <c r="Z234" i="1"/>
  <c r="BN234" i="1"/>
  <c r="Z251" i="1"/>
  <c r="BN251" i="1"/>
  <c r="Z262" i="1"/>
  <c r="BN262" i="1"/>
  <c r="Z270" i="1"/>
  <c r="BN270" i="1"/>
  <c r="Z285" i="1"/>
  <c r="BN285" i="1"/>
  <c r="Z308" i="1"/>
  <c r="BN308" i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76" i="1"/>
  <c r="BN376" i="1"/>
  <c r="Z376" i="1"/>
  <c r="BP424" i="1"/>
  <c r="BN424" i="1"/>
  <c r="Z424" i="1"/>
  <c r="BP464" i="1"/>
  <c r="BN464" i="1"/>
  <c r="Z464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92" i="1"/>
  <c r="BN92" i="1"/>
  <c r="Z92" i="1"/>
  <c r="BP102" i="1"/>
  <c r="BN102" i="1"/>
  <c r="Z102" i="1"/>
  <c r="BP115" i="1"/>
  <c r="BN115" i="1"/>
  <c r="Z115" i="1"/>
  <c r="BP127" i="1"/>
  <c r="BN127" i="1"/>
  <c r="Z127" i="1"/>
  <c r="BP141" i="1"/>
  <c r="BN141" i="1"/>
  <c r="Z141" i="1"/>
  <c r="BP160" i="1"/>
  <c r="BN160" i="1"/>
  <c r="Z160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BP96" i="1"/>
  <c r="BN96" i="1"/>
  <c r="Z96" i="1"/>
  <c r="BP109" i="1"/>
  <c r="BN109" i="1"/>
  <c r="Z109" i="1"/>
  <c r="BP123" i="1"/>
  <c r="BN123" i="1"/>
  <c r="Z123" i="1"/>
  <c r="Z128" i="1" s="1"/>
  <c r="BP133" i="1"/>
  <c r="BN133" i="1"/>
  <c r="Z133" i="1"/>
  <c r="BP149" i="1"/>
  <c r="BN149" i="1"/>
  <c r="Z149" i="1"/>
  <c r="H673" i="1"/>
  <c r="Y179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5" i="1"/>
  <c r="BN245" i="1"/>
  <c r="Z245" i="1"/>
  <c r="BP257" i="1"/>
  <c r="BN257" i="1"/>
  <c r="Z257" i="1"/>
  <c r="BP268" i="1"/>
  <c r="BN268" i="1"/>
  <c r="Z268" i="1"/>
  <c r="BP283" i="1"/>
  <c r="BN283" i="1"/>
  <c r="Z283" i="1"/>
  <c r="Y311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Y429" i="1"/>
  <c r="BP418" i="1"/>
  <c r="BN418" i="1"/>
  <c r="Z418" i="1"/>
  <c r="BP426" i="1"/>
  <c r="BN426" i="1"/>
  <c r="Z426" i="1"/>
  <c r="BP450" i="1"/>
  <c r="BN450" i="1"/>
  <c r="Z450" i="1"/>
  <c r="BP466" i="1"/>
  <c r="BN466" i="1"/>
  <c r="Z466" i="1"/>
  <c r="Y104" i="1"/>
  <c r="Y120" i="1"/>
  <c r="Y135" i="1"/>
  <c r="Y145" i="1"/>
  <c r="Y166" i="1"/>
  <c r="Y201" i="1"/>
  <c r="J673" i="1"/>
  <c r="Y224" i="1"/>
  <c r="Y238" i="1"/>
  <c r="Y338" i="1"/>
  <c r="Y388" i="1"/>
  <c r="BP480" i="1"/>
  <c r="BN480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BP337" i="1"/>
  <c r="BN337" i="1"/>
  <c r="Z337" i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72" i="1"/>
  <c r="BP371" i="1"/>
  <c r="BN371" i="1"/>
  <c r="Z371" i="1"/>
  <c r="Y381" i="1"/>
  <c r="Y382" i="1"/>
  <c r="BP375" i="1"/>
  <c r="BN375" i="1"/>
  <c r="Z375" i="1"/>
  <c r="BP379" i="1"/>
  <c r="BN379" i="1"/>
  <c r="Z379" i="1"/>
  <c r="H9" i="1"/>
  <c r="B673" i="1"/>
  <c r="X664" i="1"/>
  <c r="X665" i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BN101" i="1"/>
  <c r="E673" i="1"/>
  <c r="Z108" i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Z241" i="1"/>
  <c r="Z246" i="1" s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L673" i="1"/>
  <c r="Y272" i="1"/>
  <c r="M673" i="1"/>
  <c r="Y289" i="1"/>
  <c r="Y317" i="1"/>
  <c r="S673" i="1"/>
  <c r="Y330" i="1"/>
  <c r="U673" i="1"/>
  <c r="Y366" i="1"/>
  <c r="Z385" i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201" i="1" l="1"/>
  <c r="Z515" i="1"/>
  <c r="Z372" i="1"/>
  <c r="Z184" i="1"/>
  <c r="Z145" i="1"/>
  <c r="Z103" i="1"/>
  <c r="Z79" i="1"/>
  <c r="Z72" i="1"/>
  <c r="Z59" i="1"/>
  <c r="Z54" i="1"/>
  <c r="X666" i="1"/>
  <c r="Z338" i="1"/>
  <c r="Z301" i="1"/>
  <c r="Z643" i="1"/>
  <c r="Z625" i="1"/>
  <c r="Z505" i="1"/>
  <c r="Z237" i="1"/>
  <c r="Z135" i="1"/>
  <c r="Z119" i="1"/>
  <c r="Y664" i="1"/>
  <c r="Y665" i="1"/>
  <c r="Z35" i="1"/>
  <c r="Z289" i="1"/>
  <c r="Z271" i="1"/>
  <c r="Z608" i="1"/>
  <c r="Z591" i="1"/>
  <c r="Z596" i="1"/>
  <c r="Z545" i="1"/>
  <c r="Z459" i="1"/>
  <c r="Z388" i="1"/>
  <c r="Z365" i="1"/>
  <c r="Z110" i="1"/>
  <c r="Z88" i="1"/>
  <c r="Z348" i="1"/>
  <c r="Y667" i="1"/>
  <c r="Z567" i="1"/>
  <c r="Z454" i="1"/>
  <c r="Z381" i="1"/>
  <c r="Z636" i="1"/>
  <c r="Z649" i="1"/>
  <c r="Z615" i="1"/>
  <c r="Z585" i="1"/>
  <c r="Z573" i="1"/>
  <c r="Z428" i="1"/>
  <c r="Z529" i="1"/>
  <c r="Z467" i="1"/>
  <c r="Z412" i="1"/>
  <c r="Z401" i="1"/>
  <c r="Z395" i="1"/>
  <c r="Z311" i="1"/>
  <c r="Z223" i="1"/>
  <c r="Z179" i="1"/>
  <c r="Z97" i="1"/>
  <c r="Y663" i="1"/>
  <c r="Z258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<sst xmlns="http://schemas.openxmlformats.org/spreadsheetml/2006/main" count="3139" uniqueCount="1081">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</sst>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14" sqref="AA114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8" t="s">
        <v>0</v>
      </c>
      <c r="E1" s="812"/>
      <c r="F1" s="812"/>
      <c r="G1" s="11" t="s">
        <v>1</v>
      </c>
      <c r="H1" s="858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811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7"/>
      <c r="Q3" s="787"/>
      <c r="R3" s="787"/>
      <c r="S3" s="787"/>
      <c r="T3" s="787"/>
      <c r="U3" s="787"/>
      <c r="V3" s="787"/>
      <c r="W3" s="787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44" t="s">
        <v>8</v>
      </c>
      <c r="B5" s="936"/>
      <c r="C5" s="937"/>
      <c r="D5" s="866"/>
      <c r="E5" s="867"/>
      <c r="F5" s="1147" t="s">
        <v>9</v>
      </c>
      <c r="G5" s="937"/>
      <c r="H5" s="866" t="s">
        <v>1080</v>
      </c>
      <c r="I5" s="1082"/>
      <c r="J5" s="1082"/>
      <c r="K5" s="1082"/>
      <c r="L5" s="1082"/>
      <c r="M5" s="867"/>
      <c r="N5" s="57"/>
      <c r="P5" s="23" t="s">
        <v>10</v>
      </c>
      <c r="Q5" s="1175">
        <v>45642</v>
      </c>
      <c r="R5" s="933"/>
      <c r="T5" s="971" t="s">
        <v>11</v>
      </c>
      <c r="U5" s="961"/>
      <c r="V5" s="973" t="s">
        <v>12</v>
      </c>
      <c r="W5" s="933"/>
      <c r="AB5" s="50"/>
      <c r="AC5" s="50"/>
      <c r="AD5" s="50"/>
      <c r="AE5" s="50"/>
    </row>
    <row r="6" spans="1:32" s="772" customFormat="1" ht="24" customHeight="1" x14ac:dyDescent="0.2">
      <c r="A6" s="944" t="s">
        <v>13</v>
      </c>
      <c r="B6" s="936"/>
      <c r="C6" s="937"/>
      <c r="D6" s="1083" t="s">
        <v>14</v>
      </c>
      <c r="E6" s="1084"/>
      <c r="F6" s="1084"/>
      <c r="G6" s="1084"/>
      <c r="H6" s="1084"/>
      <c r="I6" s="1084"/>
      <c r="J6" s="1084"/>
      <c r="K6" s="1084"/>
      <c r="L6" s="1084"/>
      <c r="M6" s="933"/>
      <c r="N6" s="58"/>
      <c r="P6" s="23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95" t="s">
        <v>16</v>
      </c>
      <c r="U6" s="961"/>
      <c r="V6" s="1061" t="s">
        <v>17</v>
      </c>
      <c r="W6" s="833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9" t="str">
        <f>IFERROR(VLOOKUP(DeliveryAddress,Table,3,0),1)</f>
        <v>1</v>
      </c>
      <c r="E7" s="840"/>
      <c r="F7" s="840"/>
      <c r="G7" s="840"/>
      <c r="H7" s="840"/>
      <c r="I7" s="840"/>
      <c r="J7" s="840"/>
      <c r="K7" s="840"/>
      <c r="L7" s="840"/>
      <c r="M7" s="841"/>
      <c r="N7" s="59"/>
      <c r="P7" s="23"/>
      <c r="Q7" s="41"/>
      <c r="R7" s="41"/>
      <c r="T7" s="787"/>
      <c r="U7" s="961"/>
      <c r="V7" s="1062"/>
      <c r="W7" s="1063"/>
      <c r="AB7" s="50"/>
      <c r="AC7" s="50"/>
      <c r="AD7" s="50"/>
      <c r="AE7" s="50"/>
    </row>
    <row r="8" spans="1:32" s="772" customFormat="1" ht="25.5" customHeight="1" x14ac:dyDescent="0.2">
      <c r="A8" s="1199" t="s">
        <v>18</v>
      </c>
      <c r="B8" s="784"/>
      <c r="C8" s="785"/>
      <c r="D8" s="829" t="s">
        <v>19</v>
      </c>
      <c r="E8" s="830"/>
      <c r="F8" s="830"/>
      <c r="G8" s="830"/>
      <c r="H8" s="830"/>
      <c r="I8" s="830"/>
      <c r="J8" s="830"/>
      <c r="K8" s="830"/>
      <c r="L8" s="830"/>
      <c r="M8" s="831"/>
      <c r="N8" s="60"/>
      <c r="P8" s="23" t="s">
        <v>20</v>
      </c>
      <c r="Q8" s="952">
        <v>0.58333333333333337</v>
      </c>
      <c r="R8" s="841"/>
      <c r="T8" s="787"/>
      <c r="U8" s="961"/>
      <c r="V8" s="1062"/>
      <c r="W8" s="1063"/>
      <c r="AB8" s="50"/>
      <c r="AC8" s="50"/>
      <c r="AD8" s="50"/>
      <c r="AE8" s="50"/>
    </row>
    <row r="9" spans="1:32" s="772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43"/>
      <c r="E9" s="782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8"/>
      <c r="P9" s="25" t="s">
        <v>21</v>
      </c>
      <c r="Q9" s="927"/>
      <c r="R9" s="928"/>
      <c r="T9" s="787"/>
      <c r="U9" s="961"/>
      <c r="V9" s="1064"/>
      <c r="W9" s="1065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43"/>
      <c r="E10" s="782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047" t="str">
        <f>IFERROR(VLOOKUP($D$10,Proxy,2,FALSE),"")</f>
        <v/>
      </c>
      <c r="I10" s="787"/>
      <c r="J10" s="787"/>
      <c r="K10" s="787"/>
      <c r="L10" s="787"/>
      <c r="M10" s="787"/>
      <c r="N10" s="774"/>
      <c r="P10" s="25" t="s">
        <v>22</v>
      </c>
      <c r="Q10" s="997"/>
      <c r="R10" s="998"/>
      <c r="U10" s="23" t="s">
        <v>23</v>
      </c>
      <c r="V10" s="832" t="s">
        <v>24</v>
      </c>
      <c r="W10" s="833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32"/>
      <c r="R11" s="933"/>
      <c r="U11" s="23" t="s">
        <v>27</v>
      </c>
      <c r="V11" s="1153" t="s">
        <v>28</v>
      </c>
      <c r="W11" s="928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84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1"/>
      <c r="P12" s="23" t="s">
        <v>30</v>
      </c>
      <c r="Q12" s="952"/>
      <c r="R12" s="841"/>
      <c r="S12" s="22"/>
      <c r="U12" s="23"/>
      <c r="V12" s="812"/>
      <c r="W12" s="787"/>
      <c r="AB12" s="50"/>
      <c r="AC12" s="50"/>
      <c r="AD12" s="50"/>
      <c r="AE12" s="50"/>
    </row>
    <row r="13" spans="1:32" s="772" customFormat="1" ht="23.25" customHeight="1" x14ac:dyDescent="0.2">
      <c r="A13" s="984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1"/>
      <c r="O13" s="25"/>
      <c r="P13" s="25" t="s">
        <v>32</v>
      </c>
      <c r="Q13" s="1153"/>
      <c r="R13" s="928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84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22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2"/>
      <c r="P15" s="978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79"/>
      <c r="Q16" s="979"/>
      <c r="R16" s="979"/>
      <c r="S16" s="979"/>
      <c r="T16" s="97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6" t="s">
        <v>36</v>
      </c>
      <c r="B17" s="826" t="s">
        <v>37</v>
      </c>
      <c r="C17" s="993" t="s">
        <v>38</v>
      </c>
      <c r="D17" s="826" t="s">
        <v>39</v>
      </c>
      <c r="E17" s="887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6"/>
      <c r="R17" s="886"/>
      <c r="S17" s="886"/>
      <c r="T17" s="887"/>
      <c r="U17" s="1213" t="s">
        <v>51</v>
      </c>
      <c r="V17" s="937"/>
      <c r="W17" s="826" t="s">
        <v>52</v>
      </c>
      <c r="X17" s="826" t="s">
        <v>53</v>
      </c>
      <c r="Y17" s="1214" t="s">
        <v>54</v>
      </c>
      <c r="Z17" s="1078" t="s">
        <v>55</v>
      </c>
      <c r="AA17" s="1048" t="s">
        <v>56</v>
      </c>
      <c r="AB17" s="1048" t="s">
        <v>57</v>
      </c>
      <c r="AC17" s="1048" t="s">
        <v>58</v>
      </c>
      <c r="AD17" s="1048" t="s">
        <v>59</v>
      </c>
      <c r="AE17" s="1160"/>
      <c r="AF17" s="1161"/>
      <c r="AG17" s="65"/>
      <c r="BD17" s="64" t="s">
        <v>60</v>
      </c>
    </row>
    <row r="18" spans="1:68" ht="14.25" customHeight="1" x14ac:dyDescent="0.2">
      <c r="A18" s="827"/>
      <c r="B18" s="827"/>
      <c r="C18" s="827"/>
      <c r="D18" s="888"/>
      <c r="E18" s="890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88"/>
      <c r="Q18" s="889"/>
      <c r="R18" s="889"/>
      <c r="S18" s="889"/>
      <c r="T18" s="890"/>
      <c r="U18" s="775" t="s">
        <v>61</v>
      </c>
      <c r="V18" s="775" t="s">
        <v>62</v>
      </c>
      <c r="W18" s="827"/>
      <c r="X18" s="827"/>
      <c r="Y18" s="1215"/>
      <c r="Z18" s="1079"/>
      <c r="AA18" s="1049"/>
      <c r="AB18" s="1049"/>
      <c r="AC18" s="1049"/>
      <c r="AD18" s="1162"/>
      <c r="AE18" s="1163"/>
      <c r="AF18" s="1164"/>
      <c r="AG18" s="65"/>
      <c r="BD18" s="64"/>
    </row>
    <row r="19" spans="1:68" ht="27.75" hidden="1" customHeight="1" x14ac:dyDescent="0.2">
      <c r="A19" s="878" t="s">
        <v>63</v>
      </c>
      <c r="B19" s="879"/>
      <c r="C19" s="879"/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  <c r="Q19" s="879"/>
      <c r="R19" s="879"/>
      <c r="S19" s="879"/>
      <c r="T19" s="879"/>
      <c r="U19" s="879"/>
      <c r="V19" s="879"/>
      <c r="W19" s="879"/>
      <c r="X19" s="879"/>
      <c r="Y19" s="879"/>
      <c r="Z19" s="879"/>
      <c r="AA19" s="47"/>
      <c r="AB19" s="47"/>
      <c r="AC19" s="47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1"/>
      <c r="AB20" s="771"/>
      <c r="AC20" s="771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9">
        <v>4680115885004</v>
      </c>
      <c r="E22" s="790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9">
        <v>4607091383881</v>
      </c>
      <c r="E26" s="790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9">
        <v>4680115885912</v>
      </c>
      <c r="E27" s="790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9">
        <v>4607091388237</v>
      </c>
      <c r="E28" s="790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9">
        <v>4680115886230</v>
      </c>
      <c r="E29" s="790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6" t="s">
        <v>86</v>
      </c>
      <c r="Q29" s="793"/>
      <c r="R29" s="793"/>
      <c r="S29" s="793"/>
      <c r="T29" s="794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9">
        <v>4680115886278</v>
      </c>
      <c r="E30" s="790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4" t="s">
        <v>90</v>
      </c>
      <c r="Q30" s="793"/>
      <c r="R30" s="793"/>
      <c r="S30" s="793"/>
      <c r="T30" s="794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9">
        <v>4680115886247</v>
      </c>
      <c r="E31" s="790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10" t="s">
        <v>94</v>
      </c>
      <c r="Q31" s="793"/>
      <c r="R31" s="793"/>
      <c r="S31" s="793"/>
      <c r="T31" s="794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9">
        <v>4607091383911</v>
      </c>
      <c r="E32" s="790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9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9">
        <v>4680115885905</v>
      </c>
      <c r="E33" s="790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9">
        <v>4607091388244</v>
      </c>
      <c r="E34" s="790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0"/>
      <c r="AB37" s="770"/>
      <c r="AC37" s="770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9">
        <v>4607091388503</v>
      </c>
      <c r="E38" s="790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0"/>
      <c r="AB41" s="770"/>
      <c r="AC41" s="770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9">
        <v>4607091389111</v>
      </c>
      <c r="E42" s="790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hidden="1" customHeight="1" x14ac:dyDescent="0.2">
      <c r="A45" s="878" t="s">
        <v>113</v>
      </c>
      <c r="B45" s="879"/>
      <c r="C45" s="879"/>
      <c r="D45" s="879"/>
      <c r="E45" s="879"/>
      <c r="F45" s="879"/>
      <c r="G45" s="879"/>
      <c r="H45" s="879"/>
      <c r="I45" s="879"/>
      <c r="J45" s="879"/>
      <c r="K45" s="879"/>
      <c r="L45" s="879"/>
      <c r="M45" s="879"/>
      <c r="N45" s="879"/>
      <c r="O45" s="879"/>
      <c r="P45" s="879"/>
      <c r="Q45" s="879"/>
      <c r="R45" s="879"/>
      <c r="S45" s="879"/>
      <c r="T45" s="879"/>
      <c r="U45" s="879"/>
      <c r="V45" s="879"/>
      <c r="W45" s="879"/>
      <c r="X45" s="879"/>
      <c r="Y45" s="879"/>
      <c r="Z45" s="879"/>
      <c r="AA45" s="47"/>
      <c r="AB45" s="47"/>
      <c r="AC45" s="47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1"/>
      <c r="AB46" s="771"/>
      <c r="AC46" s="771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0"/>
      <c r="AB47" s="770"/>
      <c r="AC47" s="770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9">
        <v>4607091385670</v>
      </c>
      <c r="E48" s="790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89">
        <v>4607091385670</v>
      </c>
      <c r="E49" s="790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9">
        <v>4680115883956</v>
      </c>
      <c r="E50" s="790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9">
        <v>4680115882539</v>
      </c>
      <c r="E51" s="790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4301011382</v>
      </c>
      <c r="D52" s="789">
        <v>4607091385687</v>
      </c>
      <c r="E52" s="790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9">
        <v>4680115883949</v>
      </c>
      <c r="E53" s="790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6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6" t="s">
        <v>69</v>
      </c>
      <c r="X55" s="779">
        <f>IFERROR(SUM(X48:X53),"0")</f>
        <v>0</v>
      </c>
      <c r="Y55" s="779">
        <f>IFERROR(SUM(Y48:Y53),"0")</f>
        <v>0</v>
      </c>
      <c r="Z55" s="36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0"/>
      <c r="AB56" s="770"/>
      <c r="AC56" s="770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9">
        <v>4680115885233</v>
      </c>
      <c r="E57" s="790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9">
        <v>4680115884915</v>
      </c>
      <c r="E58" s="790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1"/>
      <c r="AB61" s="771"/>
      <c r="AC61" s="771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0"/>
      <c r="AB62" s="770"/>
      <c r="AC62" s="770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9">
        <v>4680115885882</v>
      </c>
      <c r="E63" s="790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89">
        <v>4680115881426</v>
      </c>
      <c r="E64" s="790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9">
        <v>4680115881426</v>
      </c>
      <c r="E65" s="790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9">
        <v>4680115880283</v>
      </c>
      <c r="E66" s="790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9">
        <v>4680115882720</v>
      </c>
      <c r="E67" s="790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9">
        <v>4680115881525</v>
      </c>
      <c r="E68" s="790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9">
        <v>4680115885899</v>
      </c>
      <c r="E69" s="790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9">
        <v>4607091382952</v>
      </c>
      <c r="E70" s="790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9">
        <v>4680115881419</v>
      </c>
      <c r="E71" s="790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120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6" t="s">
        <v>69</v>
      </c>
      <c r="X73" s="779">
        <f>IFERROR(SUM(X63:X71),"0")</f>
        <v>0</v>
      </c>
      <c r="Y73" s="779">
        <f>IFERROR(SUM(Y63:Y71),"0")</f>
        <v>0</v>
      </c>
      <c r="Z73" s="36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0"/>
      <c r="AB74" s="770"/>
      <c r="AC74" s="770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89">
        <v>4680115881440</v>
      </c>
      <c r="E75" s="790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2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9">
        <v>4680115882751</v>
      </c>
      <c r="E76" s="790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9">
        <v>4680115885950</v>
      </c>
      <c r="E77" s="790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9">
        <v>4680115881433</v>
      </c>
      <c r="E78" s="790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0"/>
      <c r="AB81" s="770"/>
      <c r="AC81" s="770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9">
        <v>4680115885066</v>
      </c>
      <c r="E82" s="790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9">
        <v>4680115885042</v>
      </c>
      <c r="E83" s="790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9">
        <v>4680115885080</v>
      </c>
      <c r="E84" s="790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9">
        <v>4680115885073</v>
      </c>
      <c r="E85" s="790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1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9">
        <v>4680115885059</v>
      </c>
      <c r="E86" s="790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9">
        <v>4680115885097</v>
      </c>
      <c r="E87" s="790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0"/>
      <c r="AB90" s="770"/>
      <c r="AC90" s="770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9">
        <v>4680115881891</v>
      </c>
      <c r="E91" s="790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2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9">
        <v>4680115885769</v>
      </c>
      <c r="E92" s="790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4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9">
        <v>4680115884410</v>
      </c>
      <c r="E93" s="790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9">
        <v>4680115884311</v>
      </c>
      <c r="E94" s="790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9">
        <v>4680115885929</v>
      </c>
      <c r="E95" s="790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9">
        <v>4680115884403</v>
      </c>
      <c r="E96" s="790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0"/>
      <c r="AB99" s="770"/>
      <c r="AC99" s="770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9">
        <v>4680115881532</v>
      </c>
      <c r="E100" s="790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9">
        <v>4680115881532</v>
      </c>
      <c r="E101" s="790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9">
        <v>4680115881464</v>
      </c>
      <c r="E102" s="790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1"/>
      <c r="AB105" s="771"/>
      <c r="AC105" s="771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0"/>
      <c r="AB106" s="770"/>
      <c r="AC106" s="770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9">
        <v>4680115881327</v>
      </c>
      <c r="E107" s="790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9">
        <v>4680115881518</v>
      </c>
      <c r="E108" s="790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9">
        <v>4680115881303</v>
      </c>
      <c r="E109" s="790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10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0"/>
      <c r="AB112" s="770"/>
      <c r="AC112" s="770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9">
        <v>4607091386967</v>
      </c>
      <c r="E113" s="790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9">
        <v>4607091386967</v>
      </c>
      <c r="E114" s="790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6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3"/>
      <c r="V114" s="33"/>
      <c r="W114" s="34" t="s">
        <v>69</v>
      </c>
      <c r="X114" s="777">
        <v>100</v>
      </c>
      <c r="Y114" s="778">
        <f t="shared" si="26"/>
        <v>100.80000000000001</v>
      </c>
      <c r="Z114" s="35">
        <f>IFERROR(IF(Y114=0,"",ROUNDUP(Y114/H114,0)*0.02175),"")</f>
        <v>0.26100000000000001</v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106.71428571428572</v>
      </c>
      <c r="BN114" s="63">
        <f t="shared" si="28"/>
        <v>107.56800000000001</v>
      </c>
      <c r="BO114" s="63">
        <f t="shared" si="29"/>
        <v>0.21258503401360543</v>
      </c>
      <c r="BP114" s="63">
        <f t="shared" si="30"/>
        <v>0.21428571428571427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9">
        <v>4607091385731</v>
      </c>
      <c r="E115" s="790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98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9">
        <v>4680115880894</v>
      </c>
      <c r="E116" s="790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9">
        <v>4680115880214</v>
      </c>
      <c r="E117" s="790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9">
        <v>4680115880214</v>
      </c>
      <c r="E118" s="790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45" t="s">
        <v>243</v>
      </c>
      <c r="Q118" s="793"/>
      <c r="R118" s="793"/>
      <c r="S118" s="793"/>
      <c r="T118" s="794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6" t="s">
        <v>72</v>
      </c>
      <c r="X119" s="779">
        <f>IFERROR(X113/H113,"0")+IFERROR(X114/H114,"0")+IFERROR(X115/H115,"0")+IFERROR(X116/H116,"0")+IFERROR(X117/H117,"0")+IFERROR(X118/H118,"0")</f>
        <v>11.904761904761905</v>
      </c>
      <c r="Y119" s="779">
        <f>IFERROR(Y113/H113,"0")+IFERROR(Y114/H114,"0")+IFERROR(Y115/H115,"0")+IFERROR(Y116/H116,"0")+IFERROR(Y117/H117,"0")+IFERROR(Y118/H118,"0")</f>
        <v>12</v>
      </c>
      <c r="Z119" s="779">
        <f>IFERROR(IF(Z113="",0,Z113),"0")+IFERROR(IF(Z114="",0,Z114),"0")+IFERROR(IF(Z115="",0,Z115),"0")+IFERROR(IF(Z116="",0,Z116),"0")+IFERROR(IF(Z117="",0,Z117),"0")+IFERROR(IF(Z118="",0,Z118),"0")</f>
        <v>0.26100000000000001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6" t="s">
        <v>69</v>
      </c>
      <c r="X120" s="779">
        <f>IFERROR(SUM(X113:X118),"0")</f>
        <v>100</v>
      </c>
      <c r="Y120" s="779">
        <f>IFERROR(SUM(Y113:Y118),"0")</f>
        <v>100.80000000000001</v>
      </c>
      <c r="Z120" s="36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1"/>
      <c r="AB121" s="771"/>
      <c r="AC121" s="771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0"/>
      <c r="AB122" s="770"/>
      <c r="AC122" s="770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9">
        <v>4680115882133</v>
      </c>
      <c r="E123" s="790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9">
        <v>4680115882133</v>
      </c>
      <c r="E124" s="790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9">
        <v>4680115880269</v>
      </c>
      <c r="E125" s="790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9">
        <v>4680115880429</v>
      </c>
      <c r="E126" s="790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9">
        <v>4680115881457</v>
      </c>
      <c r="E127" s="790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0"/>
      <c r="AB130" s="770"/>
      <c r="AC130" s="770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9">
        <v>4680115881488</v>
      </c>
      <c r="E131" s="790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9">
        <v>4680115882775</v>
      </c>
      <c r="E132" s="790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9">
        <v>4680115882775</v>
      </c>
      <c r="E133" s="790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9">
        <v>4680115880658</v>
      </c>
      <c r="E134" s="790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0"/>
      <c r="AB137" s="770"/>
      <c r="AC137" s="770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9">
        <v>4607091385168</v>
      </c>
      <c r="E138" s="790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9">
        <v>4607091385168</v>
      </c>
      <c r="E139" s="790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9">
        <v>4680115884540</v>
      </c>
      <c r="E140" s="790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9">
        <v>4607091383256</v>
      </c>
      <c r="E141" s="790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9">
        <v>4607091385748</v>
      </c>
      <c r="E142" s="790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9">
        <v>4680115884533</v>
      </c>
      <c r="E143" s="790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8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9">
        <v>4680115882645</v>
      </c>
      <c r="E144" s="790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8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6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6" t="s">
        <v>69</v>
      </c>
      <c r="X146" s="779">
        <f>IFERROR(SUM(X138:X144),"0")</f>
        <v>0</v>
      </c>
      <c r="Y146" s="779">
        <f>IFERROR(SUM(Y138:Y144),"0")</f>
        <v>0</v>
      </c>
      <c r="Z146" s="36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0"/>
      <c r="AB147" s="770"/>
      <c r="AC147" s="770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9">
        <v>4680115882652</v>
      </c>
      <c r="E148" s="790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9">
        <v>4680115880238</v>
      </c>
      <c r="E149" s="790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1"/>
      <c r="AB152" s="771"/>
      <c r="AC152" s="771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0"/>
      <c r="AB153" s="770"/>
      <c r="AC153" s="770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9">
        <v>4680115882577</v>
      </c>
      <c r="E154" s="790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1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9">
        <v>4680115882577</v>
      </c>
      <c r="E155" s="790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0"/>
      <c r="AB158" s="770"/>
      <c r="AC158" s="770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9">
        <v>4680115883444</v>
      </c>
      <c r="E159" s="790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9">
        <v>4680115883444</v>
      </c>
      <c r="E160" s="790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0"/>
      <c r="AB163" s="770"/>
      <c r="AC163" s="770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9">
        <v>4680115882584</v>
      </c>
      <c r="E164" s="790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0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9">
        <v>4680115882584</v>
      </c>
      <c r="E165" s="790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1"/>
      <c r="AB168" s="771"/>
      <c r="AC168" s="771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0"/>
      <c r="AB169" s="770"/>
      <c r="AC169" s="770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9">
        <v>4607091384604</v>
      </c>
      <c r="E170" s="790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0"/>
      <c r="AB173" s="770"/>
      <c r="AC173" s="770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9">
        <v>4607091387667</v>
      </c>
      <c r="E174" s="790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1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9">
        <v>4607091387636</v>
      </c>
      <c r="E175" s="790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9">
        <v>4607091382426</v>
      </c>
      <c r="E176" s="790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9">
        <v>4607091386547</v>
      </c>
      <c r="E177" s="790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9">
        <v>4607091382464</v>
      </c>
      <c r="E178" s="790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0"/>
      <c r="AB181" s="770"/>
      <c r="AC181" s="770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9">
        <v>4607091386264</v>
      </c>
      <c r="E182" s="790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9">
        <v>4607091385427</v>
      </c>
      <c r="E183" s="790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878" t="s">
        <v>325</v>
      </c>
      <c r="B186" s="879"/>
      <c r="C186" s="879"/>
      <c r="D186" s="879"/>
      <c r="E186" s="879"/>
      <c r="F186" s="879"/>
      <c r="G186" s="879"/>
      <c r="H186" s="879"/>
      <c r="I186" s="879"/>
      <c r="J186" s="879"/>
      <c r="K186" s="879"/>
      <c r="L186" s="879"/>
      <c r="M186" s="879"/>
      <c r="N186" s="879"/>
      <c r="O186" s="879"/>
      <c r="P186" s="879"/>
      <c r="Q186" s="879"/>
      <c r="R186" s="879"/>
      <c r="S186" s="879"/>
      <c r="T186" s="879"/>
      <c r="U186" s="879"/>
      <c r="V186" s="879"/>
      <c r="W186" s="879"/>
      <c r="X186" s="879"/>
      <c r="Y186" s="879"/>
      <c r="Z186" s="879"/>
      <c r="AA186" s="47"/>
      <c r="AB186" s="47"/>
      <c r="AC186" s="47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1"/>
      <c r="AB187" s="771"/>
      <c r="AC187" s="771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0"/>
      <c r="AB188" s="770"/>
      <c r="AC188" s="770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9">
        <v>4680115886223</v>
      </c>
      <c r="E189" s="790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0"/>
      <c r="AB192" s="770"/>
      <c r="AC192" s="770"/>
    </row>
    <row r="193" spans="1:68" ht="27" customHeight="1" x14ac:dyDescent="0.25">
      <c r="A193" s="53" t="s">
        <v>330</v>
      </c>
      <c r="B193" s="53" t="s">
        <v>331</v>
      </c>
      <c r="C193" s="30">
        <v>4301031191</v>
      </c>
      <c r="D193" s="789">
        <v>4680115880993</v>
      </c>
      <c r="E193" s="790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3"/>
      <c r="V193" s="33"/>
      <c r="W193" s="34" t="s">
        <v>69</v>
      </c>
      <c r="X193" s="777">
        <v>30</v>
      </c>
      <c r="Y193" s="778">
        <f t="shared" ref="Y193:Y200" si="36">IFERROR(IF(X193="",0,CEILING((X193/$H193),1)*$H193),"")</f>
        <v>33.6</v>
      </c>
      <c r="Z193" s="35">
        <f>IFERROR(IF(Y193=0,"",ROUNDUP(Y193/H193,0)*0.00753),"")</f>
        <v>6.0240000000000002E-2</v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31.857142857142858</v>
      </c>
      <c r="BN193" s="63">
        <f t="shared" ref="BN193:BN200" si="38">IFERROR(Y193*I193/H193,"0")</f>
        <v>35.68</v>
      </c>
      <c r="BO193" s="63">
        <f t="shared" ref="BO193:BO200" si="39">IFERROR(1/J193*(X193/H193),"0")</f>
        <v>4.5787545787545784E-2</v>
      </c>
      <c r="BP193" s="63">
        <f t="shared" ref="BP193:BP200" si="40">IFERROR(1/J193*(Y193/H193),"0")</f>
        <v>5.128205128205128E-2</v>
      </c>
    </row>
    <row r="194" spans="1:68" ht="27" customHeight="1" x14ac:dyDescent="0.25">
      <c r="A194" s="53" t="s">
        <v>333</v>
      </c>
      <c r="B194" s="53" t="s">
        <v>334</v>
      </c>
      <c r="C194" s="30">
        <v>4301031204</v>
      </c>
      <c r="D194" s="789">
        <v>4680115881761</v>
      </c>
      <c r="E194" s="790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3"/>
      <c r="V194" s="33"/>
      <c r="W194" s="34" t="s">
        <v>69</v>
      </c>
      <c r="X194" s="777">
        <v>60</v>
      </c>
      <c r="Y194" s="778">
        <f t="shared" si="36"/>
        <v>63</v>
      </c>
      <c r="Z194" s="35">
        <f>IFERROR(IF(Y194=0,"",ROUNDUP(Y194/H194,0)*0.00753),"")</f>
        <v>0.11295000000000001</v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63.714285714285715</v>
      </c>
      <c r="BN194" s="63">
        <f t="shared" si="38"/>
        <v>66.900000000000006</v>
      </c>
      <c r="BO194" s="63">
        <f t="shared" si="39"/>
        <v>9.1575091575091569E-2</v>
      </c>
      <c r="BP194" s="63">
        <f t="shared" si="40"/>
        <v>9.6153846153846145E-2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9">
        <v>4680115881563</v>
      </c>
      <c r="E195" s="790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3"/>
      <c r="V195" s="33"/>
      <c r="W195" s="34" t="s">
        <v>69</v>
      </c>
      <c r="X195" s="777">
        <v>60</v>
      </c>
      <c r="Y195" s="778">
        <f t="shared" si="36"/>
        <v>63</v>
      </c>
      <c r="Z195" s="35">
        <f>IFERROR(IF(Y195=0,"",ROUNDUP(Y195/H195,0)*0.00753),"")</f>
        <v>0.11295000000000001</v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62.857142857142854</v>
      </c>
      <c r="BN195" s="63">
        <f t="shared" si="38"/>
        <v>66.000000000000014</v>
      </c>
      <c r="BO195" s="63">
        <f t="shared" si="39"/>
        <v>9.1575091575091569E-2</v>
      </c>
      <c r="BP195" s="63">
        <f t="shared" si="40"/>
        <v>9.6153846153846145E-2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9">
        <v>4680115880986</v>
      </c>
      <c r="E196" s="790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9">
        <v>4680115881785</v>
      </c>
      <c r="E197" s="790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9">
        <v>4680115881679</v>
      </c>
      <c r="E198" s="790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9">
        <v>4680115880191</v>
      </c>
      <c r="E199" s="790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9">
        <v>4680115883963</v>
      </c>
      <c r="E200" s="790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35.714285714285708</v>
      </c>
      <c r="Y201" s="779">
        <f>IFERROR(Y193/H193,"0")+IFERROR(Y194/H194,"0")+IFERROR(Y195/H195,"0")+IFERROR(Y196/H196,"0")+IFERROR(Y197/H197,"0")+IFERROR(Y198/H198,"0")+IFERROR(Y199/H199,"0")+IFERROR(Y200/H200,"0")</f>
        <v>38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0.28614000000000001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6" t="s">
        <v>69</v>
      </c>
      <c r="X202" s="779">
        <f>IFERROR(SUM(X193:X200),"0")</f>
        <v>150</v>
      </c>
      <c r="Y202" s="779">
        <f>IFERROR(SUM(Y193:Y200),"0")</f>
        <v>159.6</v>
      </c>
      <c r="Z202" s="36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1"/>
      <c r="AB203" s="771"/>
      <c r="AC203" s="771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0"/>
      <c r="AB204" s="770"/>
      <c r="AC204" s="770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9">
        <v>4680115881402</v>
      </c>
      <c r="E205" s="790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9">
        <v>4680115881396</v>
      </c>
      <c r="E206" s="790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0"/>
      <c r="AB209" s="770"/>
      <c r="AC209" s="770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9">
        <v>4680115882935</v>
      </c>
      <c r="E210" s="790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9">
        <v>4680115880764</v>
      </c>
      <c r="E211" s="790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0"/>
      <c r="AB214" s="770"/>
      <c r="AC214" s="770"/>
    </row>
    <row r="215" spans="1:68" ht="27" hidden="1" customHeight="1" x14ac:dyDescent="0.25">
      <c r="A215" s="53" t="s">
        <v>362</v>
      </c>
      <c r="B215" s="53" t="s">
        <v>363</v>
      </c>
      <c r="C215" s="30">
        <v>4301031224</v>
      </c>
      <c r="D215" s="789">
        <v>4680115882683</v>
      </c>
      <c r="E215" s="790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365</v>
      </c>
      <c r="B216" s="53" t="s">
        <v>366</v>
      </c>
      <c r="C216" s="30">
        <v>4301031230</v>
      </c>
      <c r="D216" s="789">
        <v>4680115882690</v>
      </c>
      <c r="E216" s="790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368</v>
      </c>
      <c r="B217" s="53" t="s">
        <v>369</v>
      </c>
      <c r="C217" s="30">
        <v>4301031220</v>
      </c>
      <c r="D217" s="789">
        <v>4680115882669</v>
      </c>
      <c r="E217" s="790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1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371</v>
      </c>
      <c r="B218" s="53" t="s">
        <v>372</v>
      </c>
      <c r="C218" s="30">
        <v>4301031221</v>
      </c>
      <c r="D218" s="789">
        <v>4680115882676</v>
      </c>
      <c r="E218" s="790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9">
        <v>4680115884014</v>
      </c>
      <c r="E219" s="790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9">
        <v>4680115884007</v>
      </c>
      <c r="E220" s="790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7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9">
        <v>4680115884038</v>
      </c>
      <c r="E221" s="790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9">
        <v>4680115884021</v>
      </c>
      <c r="E222" s="790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0"/>
      <c r="AB225" s="770"/>
      <c r="AC225" s="770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9">
        <v>4680115881594</v>
      </c>
      <c r="E226" s="790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89">
        <v>4680115880962</v>
      </c>
      <c r="E227" s="790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3"/>
      <c r="V227" s="33"/>
      <c r="W227" s="34" t="s">
        <v>69</v>
      </c>
      <c r="X227" s="777">
        <v>220</v>
      </c>
      <c r="Y227" s="778">
        <f t="shared" si="46"/>
        <v>226.2</v>
      </c>
      <c r="Z227" s="35">
        <f>IFERROR(IF(Y227=0,"",ROUNDUP(Y227/H227,0)*0.02175),"")</f>
        <v>0.63074999999999992</v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235.90769230769234</v>
      </c>
      <c r="BN227" s="63">
        <f t="shared" si="48"/>
        <v>242.55600000000004</v>
      </c>
      <c r="BO227" s="63">
        <f t="shared" si="49"/>
        <v>0.50366300366300365</v>
      </c>
      <c r="BP227" s="63">
        <f t="shared" si="50"/>
        <v>0.51785714285714279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9">
        <v>4680115881617</v>
      </c>
      <c r="E228" s="790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9">
        <v>4680115880573</v>
      </c>
      <c r="E229" s="790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89">
        <v>4680115882195</v>
      </c>
      <c r="E230" s="790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3"/>
      <c r="V230" s="33"/>
      <c r="W230" s="34" t="s">
        <v>69</v>
      </c>
      <c r="X230" s="777">
        <v>300</v>
      </c>
      <c r="Y230" s="778">
        <f t="shared" si="46"/>
        <v>300</v>
      </c>
      <c r="Z230" s="35">
        <f t="shared" ref="Z230:Z236" si="51">IFERROR(IF(Y230=0,"",ROUNDUP(Y230/H230,0)*0.00651),"")</f>
        <v>0.81374999999999997</v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333.75</v>
      </c>
      <c r="BN230" s="63">
        <f t="shared" si="48"/>
        <v>333.75</v>
      </c>
      <c r="BO230" s="63">
        <f t="shared" si="49"/>
        <v>0.68681318681318682</v>
      </c>
      <c r="BP230" s="63">
        <f t="shared" si="50"/>
        <v>0.68681318681318682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9">
        <v>4680115882607</v>
      </c>
      <c r="E231" s="790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9">
        <v>4680115880092</v>
      </c>
      <c r="E232" s="790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9">
        <v>4680115880221</v>
      </c>
      <c r="E233" s="790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9">
        <v>4680115882942</v>
      </c>
      <c r="E234" s="790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9">
        <v>4680115880504</v>
      </c>
      <c r="E235" s="790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3"/>
      <c r="V235" s="33"/>
      <c r="W235" s="34" t="s">
        <v>69</v>
      </c>
      <c r="X235" s="777">
        <v>120</v>
      </c>
      <c r="Y235" s="778">
        <f t="shared" si="46"/>
        <v>120</v>
      </c>
      <c r="Z235" s="35">
        <f t="shared" si="51"/>
        <v>0.32550000000000001</v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132.60000000000002</v>
      </c>
      <c r="BN235" s="63">
        <f t="shared" si="48"/>
        <v>132.60000000000002</v>
      </c>
      <c r="BO235" s="63">
        <f t="shared" si="49"/>
        <v>0.27472527472527475</v>
      </c>
      <c r="BP235" s="63">
        <f t="shared" si="50"/>
        <v>0.27472527472527475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89">
        <v>4680115882164</v>
      </c>
      <c r="E236" s="790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3"/>
      <c r="V236" s="33"/>
      <c r="W236" s="34" t="s">
        <v>69</v>
      </c>
      <c r="X236" s="777">
        <v>180</v>
      </c>
      <c r="Y236" s="778">
        <f t="shared" si="46"/>
        <v>180</v>
      </c>
      <c r="Z236" s="35">
        <f t="shared" si="51"/>
        <v>0.48825000000000002</v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199.35</v>
      </c>
      <c r="BN236" s="63">
        <f t="shared" si="48"/>
        <v>199.35</v>
      </c>
      <c r="BO236" s="63">
        <f t="shared" si="49"/>
        <v>0.41208791208791212</v>
      </c>
      <c r="BP236" s="63">
        <f t="shared" si="50"/>
        <v>0.41208791208791212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278.20512820512818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279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2.2582499999999999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6" t="s">
        <v>69</v>
      </c>
      <c r="X238" s="779">
        <f>IFERROR(SUM(X226:X236),"0")</f>
        <v>820</v>
      </c>
      <c r="Y238" s="779">
        <f>IFERROR(SUM(Y226:Y236),"0")</f>
        <v>826.2</v>
      </c>
      <c r="Z238" s="36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0"/>
      <c r="AB239" s="770"/>
      <c r="AC239" s="770"/>
    </row>
    <row r="240" spans="1:68" ht="16.5" hidden="1" customHeight="1" x14ac:dyDescent="0.25">
      <c r="A240" s="53" t="s">
        <v>411</v>
      </c>
      <c r="B240" s="53" t="s">
        <v>412</v>
      </c>
      <c r="C240" s="30">
        <v>4301060404</v>
      </c>
      <c r="D240" s="789">
        <v>4680115882874</v>
      </c>
      <c r="E240" s="790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4301060360</v>
      </c>
      <c r="D241" s="789">
        <v>4680115882874</v>
      </c>
      <c r="E241" s="790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11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89">
        <v>4680115882874</v>
      </c>
      <c r="E242" s="790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865" t="s">
        <v>417</v>
      </c>
      <c r="Q242" s="793"/>
      <c r="R242" s="793"/>
      <c r="S242" s="793"/>
      <c r="T242" s="794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9">
        <v>4680115884434</v>
      </c>
      <c r="E243" s="790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422</v>
      </c>
      <c r="B244" s="53" t="s">
        <v>423</v>
      </c>
      <c r="C244" s="30">
        <v>4301060375</v>
      </c>
      <c r="D244" s="789">
        <v>4680115880818</v>
      </c>
      <c r="E244" s="790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3"/>
      <c r="V244" s="33"/>
      <c r="W244" s="34" t="s">
        <v>69</v>
      </c>
      <c r="X244" s="777">
        <v>9.6000000000000014</v>
      </c>
      <c r="Y244" s="778">
        <f t="shared" si="52"/>
        <v>9.6</v>
      </c>
      <c r="Z244" s="35">
        <f>IFERROR(IF(Y244=0,"",ROUNDUP(Y244/H244,0)*0.00651),"")</f>
        <v>2.6040000000000001E-2</v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10.608000000000002</v>
      </c>
      <c r="BN244" s="63">
        <f t="shared" si="54"/>
        <v>10.608000000000001</v>
      </c>
      <c r="BO244" s="63">
        <f t="shared" si="55"/>
        <v>2.1978021978021983E-2</v>
      </c>
      <c r="BP244" s="63">
        <f t="shared" si="56"/>
        <v>2.197802197802198E-2</v>
      </c>
    </row>
    <row r="245" spans="1:68" ht="37.5" customHeight="1" x14ac:dyDescent="0.25">
      <c r="A245" s="53" t="s">
        <v>425</v>
      </c>
      <c r="B245" s="53" t="s">
        <v>426</v>
      </c>
      <c r="C245" s="30">
        <v>4301060389</v>
      </c>
      <c r="D245" s="789">
        <v>4680115880801</v>
      </c>
      <c r="E245" s="790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3"/>
      <c r="V245" s="33"/>
      <c r="W245" s="34" t="s">
        <v>69</v>
      </c>
      <c r="X245" s="777">
        <v>9.6000000000000014</v>
      </c>
      <c r="Y245" s="778">
        <f t="shared" si="52"/>
        <v>9.6</v>
      </c>
      <c r="Z245" s="35">
        <f>IFERROR(IF(Y245=0,"",ROUNDUP(Y245/H245,0)*0.00651),"")</f>
        <v>2.6040000000000001E-2</v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10.608000000000002</v>
      </c>
      <c r="BN245" s="63">
        <f t="shared" si="54"/>
        <v>10.608000000000001</v>
      </c>
      <c r="BO245" s="63">
        <f t="shared" si="55"/>
        <v>2.1978021978021983E-2</v>
      </c>
      <c r="BP245" s="63">
        <f t="shared" si="56"/>
        <v>2.197802197802198E-2</v>
      </c>
    </row>
    <row r="246" spans="1:68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6" t="s">
        <v>72</v>
      </c>
      <c r="X246" s="779">
        <f>IFERROR(X240/H240,"0")+IFERROR(X241/H241,"0")+IFERROR(X242/H242,"0")+IFERROR(X243/H243,"0")+IFERROR(X244/H244,"0")+IFERROR(X245/H245,"0")</f>
        <v>8.0000000000000018</v>
      </c>
      <c r="Y246" s="779">
        <f>IFERROR(Y240/H240,"0")+IFERROR(Y241/H241,"0")+IFERROR(Y242/H242,"0")+IFERROR(Y243/H243,"0")+IFERROR(Y244/H244,"0")+IFERROR(Y245/H245,"0")</f>
        <v>8</v>
      </c>
      <c r="Z246" s="779">
        <f>IFERROR(IF(Z240="",0,Z240),"0")+IFERROR(IF(Z241="",0,Z241),"0")+IFERROR(IF(Z242="",0,Z242),"0")+IFERROR(IF(Z243="",0,Z243),"0")+IFERROR(IF(Z244="",0,Z244),"0")+IFERROR(IF(Z245="",0,Z245),"0")</f>
        <v>5.2080000000000001E-2</v>
      </c>
      <c r="AA246" s="780"/>
      <c r="AB246" s="780"/>
      <c r="AC246" s="780"/>
    </row>
    <row r="247" spans="1:68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6" t="s">
        <v>69</v>
      </c>
      <c r="X247" s="779">
        <f>IFERROR(SUM(X240:X245),"0")</f>
        <v>19.200000000000003</v>
      </c>
      <c r="Y247" s="779">
        <f>IFERROR(SUM(Y240:Y245),"0")</f>
        <v>19.2</v>
      </c>
      <c r="Z247" s="36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1"/>
      <c r="AB248" s="771"/>
      <c r="AC248" s="771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0"/>
      <c r="AB249" s="770"/>
      <c r="AC249" s="770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9">
        <v>4680115884274</v>
      </c>
      <c r="E250" s="790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89">
        <v>4680115884274</v>
      </c>
      <c r="E251" s="790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9">
        <v>4680115884298</v>
      </c>
      <c r="E252" s="790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9">
        <v>4680115884250</v>
      </c>
      <c r="E253" s="790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89">
        <v>4680115884250</v>
      </c>
      <c r="E254" s="790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9">
        <v>4680115884281</v>
      </c>
      <c r="E255" s="790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9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9">
        <v>4680115884199</v>
      </c>
      <c r="E256" s="790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9">
        <v>4680115884267</v>
      </c>
      <c r="E257" s="790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1"/>
      <c r="AB260" s="771"/>
      <c r="AC260" s="771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0"/>
      <c r="AB261" s="770"/>
      <c r="AC261" s="770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9">
        <v>4680115884137</v>
      </c>
      <c r="E262" s="790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9">
        <v>4680115884137</v>
      </c>
      <c r="E263" s="790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9">
        <v>4680115884236</v>
      </c>
      <c r="E264" s="790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9">
        <v>4680115884175</v>
      </c>
      <c r="E265" s="790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9">
        <v>4680115884175</v>
      </c>
      <c r="E266" s="790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9">
        <v>4680115884144</v>
      </c>
      <c r="E267" s="790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8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9">
        <v>4680115885288</v>
      </c>
      <c r="E268" s="790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9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9">
        <v>4680115884182</v>
      </c>
      <c r="E269" s="790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9">
        <v>4680115884205</v>
      </c>
      <c r="E270" s="790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0"/>
      <c r="AB273" s="770"/>
      <c r="AC273" s="770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9">
        <v>4680115885721</v>
      </c>
      <c r="E274" s="790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1"/>
      <c r="AB277" s="771"/>
      <c r="AC277" s="771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0"/>
      <c r="AB278" s="770"/>
      <c r="AC278" s="770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9">
        <v>4680115885837</v>
      </c>
      <c r="E279" s="790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4301011322</v>
      </c>
      <c r="D280" s="789">
        <v>4607091387452</v>
      </c>
      <c r="E280" s="790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5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4301011850</v>
      </c>
      <c r="D281" s="789">
        <v>4680115885806</v>
      </c>
      <c r="E281" s="790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9">
        <v>4680115885806</v>
      </c>
      <c r="E282" s="790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0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9">
        <v>4680115885851</v>
      </c>
      <c r="E283" s="790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9">
        <v>4607091385984</v>
      </c>
      <c r="E284" s="790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9">
        <v>4680115885844</v>
      </c>
      <c r="E285" s="790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9">
        <v>4607091387469</v>
      </c>
      <c r="E286" s="790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9">
        <v>4680115885820</v>
      </c>
      <c r="E287" s="790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9">
        <v>4607091387438</v>
      </c>
      <c r="E288" s="790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1"/>
      <c r="AB291" s="771"/>
      <c r="AC291" s="771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0"/>
      <c r="AB292" s="770"/>
      <c r="AC292" s="770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9">
        <v>4680115885707</v>
      </c>
      <c r="E293" s="790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1"/>
      <c r="AB296" s="771"/>
      <c r="AC296" s="771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0"/>
      <c r="AB297" s="770"/>
      <c r="AC297" s="770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9">
        <v>4607091383423</v>
      </c>
      <c r="E298" s="790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9">
        <v>4680115885691</v>
      </c>
      <c r="E299" s="790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9">
        <v>4680115885660</v>
      </c>
      <c r="E300" s="790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1"/>
      <c r="AB303" s="771"/>
      <c r="AC303" s="771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0"/>
      <c r="AB304" s="770"/>
      <c r="AC304" s="770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9">
        <v>4680115881556</v>
      </c>
      <c r="E305" s="790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9">
        <v>4680115881037</v>
      </c>
      <c r="E306" s="790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9">
        <v>4680115886186</v>
      </c>
      <c r="E307" s="790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9">
        <v>4680115881228</v>
      </c>
      <c r="E308" s="790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9">
        <v>4680115881211</v>
      </c>
      <c r="E309" s="790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0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9">
        <v>4680115881020</v>
      </c>
      <c r="E310" s="790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1"/>
      <c r="AB313" s="771"/>
      <c r="AC313" s="771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0"/>
      <c r="AB314" s="770"/>
      <c r="AC314" s="770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9">
        <v>4607091389296</v>
      </c>
      <c r="E315" s="790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0"/>
      <c r="AB318" s="770"/>
      <c r="AC318" s="770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9">
        <v>4680115880344</v>
      </c>
      <c r="E319" s="790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0"/>
      <c r="AB322" s="770"/>
      <c r="AC322" s="770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9">
        <v>4680115884618</v>
      </c>
      <c r="E323" s="790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1"/>
      <c r="AB326" s="771"/>
      <c r="AC326" s="771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0"/>
      <c r="AB327" s="770"/>
      <c r="AC327" s="770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9">
        <v>4607091389807</v>
      </c>
      <c r="E328" s="790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0"/>
      <c r="AB331" s="770"/>
      <c r="AC331" s="770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9">
        <v>4680115880481</v>
      </c>
      <c r="E332" s="790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10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0"/>
      <c r="AB335" s="770"/>
      <c r="AC335" s="770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9">
        <v>4680115880412</v>
      </c>
      <c r="E336" s="790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9">
        <v>4680115880511</v>
      </c>
      <c r="E337" s="790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1"/>
      <c r="AB340" s="771"/>
      <c r="AC340" s="771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0"/>
      <c r="AB341" s="770"/>
      <c r="AC341" s="770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9">
        <v>4680115882973</v>
      </c>
      <c r="E342" s="790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2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0"/>
      <c r="AB345" s="770"/>
      <c r="AC345" s="770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9">
        <v>4607091389845</v>
      </c>
      <c r="E346" s="790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9">
        <v>4680115882881</v>
      </c>
      <c r="E347" s="790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0"/>
      <c r="AB350" s="770"/>
      <c r="AC350" s="770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9">
        <v>4680115883390</v>
      </c>
      <c r="E351" s="790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5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1"/>
      <c r="AB354" s="771"/>
      <c r="AC354" s="771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0"/>
      <c r="AB355" s="770"/>
      <c r="AC355" s="770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9">
        <v>4680115885615</v>
      </c>
      <c r="E356" s="790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4301012016</v>
      </c>
      <c r="D357" s="789">
        <v>4680115885554</v>
      </c>
      <c r="E357" s="790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9">
        <v>4680115885554</v>
      </c>
      <c r="E358" s="790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9">
        <v>4680115885646</v>
      </c>
      <c r="E359" s="790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9">
        <v>4680115885622</v>
      </c>
      <c r="E360" s="790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9">
        <v>4680115881938</v>
      </c>
      <c r="E361" s="790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9">
        <v>4607091387346</v>
      </c>
      <c r="E362" s="790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89">
        <v>4680115885608</v>
      </c>
      <c r="E363" s="790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9">
        <v>4607091386011</v>
      </c>
      <c r="E364" s="790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0"/>
      <c r="AB367" s="770"/>
      <c r="AC367" s="770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9">
        <v>4607091387193</v>
      </c>
      <c r="E368" s="790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4301031153</v>
      </c>
      <c r="D369" s="789">
        <v>4607091387230</v>
      </c>
      <c r="E369" s="790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9">
        <v>4607091387292</v>
      </c>
      <c r="E370" s="790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9">
        <v>4607091387285</v>
      </c>
      <c r="E371" s="790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6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6" t="s">
        <v>69</v>
      </c>
      <c r="X373" s="779">
        <f>IFERROR(SUM(X368:X371),"0")</f>
        <v>0</v>
      </c>
      <c r="Y373" s="779">
        <f>IFERROR(SUM(Y368:Y371),"0")</f>
        <v>0</v>
      </c>
      <c r="Z373" s="36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0"/>
      <c r="AB374" s="770"/>
      <c r="AC374" s="770"/>
    </row>
    <row r="375" spans="1:68" ht="48" hidden="1" customHeight="1" x14ac:dyDescent="0.25">
      <c r="A375" s="53" t="s">
        <v>598</v>
      </c>
      <c r="B375" s="53" t="s">
        <v>599</v>
      </c>
      <c r="C375" s="30">
        <v>4301051100</v>
      </c>
      <c r="D375" s="789">
        <v>4607091387766</v>
      </c>
      <c r="E375" s="790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9">
        <v>4607091387957</v>
      </c>
      <c r="E376" s="790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9">
        <v>4607091387964</v>
      </c>
      <c r="E377" s="790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9">
        <v>4680115884588</v>
      </c>
      <c r="E378" s="790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9">
        <v>4607091387537</v>
      </c>
      <c r="E379" s="790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9">
        <v>4607091387513</v>
      </c>
      <c r="E380" s="790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6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6" t="s">
        <v>69</v>
      </c>
      <c r="X382" s="779">
        <f>IFERROR(SUM(X375:X380),"0")</f>
        <v>0</v>
      </c>
      <c r="Y382" s="779">
        <f>IFERROR(SUM(Y375:Y380),"0")</f>
        <v>0</v>
      </c>
      <c r="Z382" s="36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0"/>
      <c r="AB383" s="770"/>
      <c r="AC383" s="770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89">
        <v>4607091380880</v>
      </c>
      <c r="E384" s="790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3"/>
      <c r="V384" s="33"/>
      <c r="W384" s="34" t="s">
        <v>69</v>
      </c>
      <c r="X384" s="777">
        <v>100</v>
      </c>
      <c r="Y384" s="778">
        <f>IFERROR(IF(X384="",0,CEILING((X384/$H384),1)*$H384),"")</f>
        <v>100.80000000000001</v>
      </c>
      <c r="Z384" s="35">
        <f>IFERROR(IF(Y384=0,"",ROUNDUP(Y384/H384,0)*0.02175),"")</f>
        <v>0.26100000000000001</v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106.71428571428572</v>
      </c>
      <c r="BN384" s="63">
        <f>IFERROR(Y384*I384/H384,"0")</f>
        <v>107.56800000000001</v>
      </c>
      <c r="BO384" s="63">
        <f>IFERROR(1/J384*(X384/H384),"0")</f>
        <v>0.21258503401360543</v>
      </c>
      <c r="BP384" s="63">
        <f>IFERROR(1/J384*(Y384/H384),"0")</f>
        <v>0.21428571428571427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9">
        <v>4607091384482</v>
      </c>
      <c r="E385" s="790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3"/>
      <c r="V385" s="33"/>
      <c r="W385" s="34" t="s">
        <v>69</v>
      </c>
      <c r="X385" s="777">
        <v>120</v>
      </c>
      <c r="Y385" s="778">
        <f>IFERROR(IF(X385="",0,CEILING((X385/$H385),1)*$H385),"")</f>
        <v>124.8</v>
      </c>
      <c r="Z385" s="35">
        <f>IFERROR(IF(Y385=0,"",ROUNDUP(Y385/H385,0)*0.02175),"")</f>
        <v>0.34799999999999998</v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128.67692307692309</v>
      </c>
      <c r="BN385" s="63">
        <f>IFERROR(Y385*I385/H385,"0")</f>
        <v>133.82400000000001</v>
      </c>
      <c r="BO385" s="63">
        <f>IFERROR(1/J385*(X385/H385),"0")</f>
        <v>0.27472527472527469</v>
      </c>
      <c r="BP385" s="63">
        <f>IFERROR(1/J385*(Y385/H385),"0")</f>
        <v>0.2857142857142857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9">
        <v>4607091380897</v>
      </c>
      <c r="E386" s="790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6" t="s">
        <v>624</v>
      </c>
      <c r="Q386" s="793"/>
      <c r="R386" s="793"/>
      <c r="S386" s="793"/>
      <c r="T386" s="794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9">
        <v>4607091380897</v>
      </c>
      <c r="E387" s="790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6" t="s">
        <v>72</v>
      </c>
      <c r="X388" s="779">
        <f>IFERROR(X384/H384,"0")+IFERROR(X385/H385,"0")+IFERROR(X386/H386,"0")+IFERROR(X387/H387,"0")</f>
        <v>27.289377289377292</v>
      </c>
      <c r="Y388" s="779">
        <f>IFERROR(Y384/H384,"0")+IFERROR(Y385/H385,"0")+IFERROR(Y386/H386,"0")+IFERROR(Y387/H387,"0")</f>
        <v>28</v>
      </c>
      <c r="Z388" s="779">
        <f>IFERROR(IF(Z384="",0,Z384),"0")+IFERROR(IF(Z385="",0,Z385),"0")+IFERROR(IF(Z386="",0,Z386),"0")+IFERROR(IF(Z387="",0,Z387),"0")</f>
        <v>0.60899999999999999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6" t="s">
        <v>69</v>
      </c>
      <c r="X389" s="779">
        <f>IFERROR(SUM(X384:X387),"0")</f>
        <v>220</v>
      </c>
      <c r="Y389" s="779">
        <f>IFERROR(SUM(Y384:Y387),"0")</f>
        <v>225.60000000000002</v>
      </c>
      <c r="Z389" s="36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0"/>
      <c r="AB390" s="770"/>
      <c r="AC390" s="770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9">
        <v>4607091388374</v>
      </c>
      <c r="E391" s="790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797" t="s">
        <v>630</v>
      </c>
      <c r="Q391" s="793"/>
      <c r="R391" s="793"/>
      <c r="S391" s="793"/>
      <c r="T391" s="794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9">
        <v>4607091388381</v>
      </c>
      <c r="E392" s="790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5" t="s">
        <v>634</v>
      </c>
      <c r="Q392" s="793"/>
      <c r="R392" s="793"/>
      <c r="S392" s="793"/>
      <c r="T392" s="794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9">
        <v>4607091383102</v>
      </c>
      <c r="E393" s="790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9">
        <v>4607091388404</v>
      </c>
      <c r="E394" s="790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6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6" t="s">
        <v>69</v>
      </c>
      <c r="X396" s="779">
        <f>IFERROR(SUM(X391:X394),"0")</f>
        <v>0</v>
      </c>
      <c r="Y396" s="779">
        <f>IFERROR(SUM(Y391:Y394),"0")</f>
        <v>0</v>
      </c>
      <c r="Z396" s="36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0"/>
      <c r="AB397" s="770"/>
      <c r="AC397" s="770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9">
        <v>4680115881808</v>
      </c>
      <c r="E398" s="790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9">
        <v>4680115881822</v>
      </c>
      <c r="E399" s="790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9">
        <v>4680115880016</v>
      </c>
      <c r="E400" s="790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1"/>
      <c r="AB403" s="771"/>
      <c r="AC403" s="771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0"/>
      <c r="AB404" s="770"/>
      <c r="AC404" s="770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9">
        <v>4607091383836</v>
      </c>
      <c r="E405" s="790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0"/>
      <c r="AB408" s="770"/>
      <c r="AC408" s="770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9">
        <v>4607091387919</v>
      </c>
      <c r="E409" s="790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0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9">
        <v>4680115883604</v>
      </c>
      <c r="E410" s="790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9">
        <v>4680115883567</v>
      </c>
      <c r="E411" s="790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hidden="1" customHeight="1" x14ac:dyDescent="0.2">
      <c r="A414" s="878" t="s">
        <v>662</v>
      </c>
      <c r="B414" s="879"/>
      <c r="C414" s="879"/>
      <c r="D414" s="879"/>
      <c r="E414" s="879"/>
      <c r="F414" s="879"/>
      <c r="G414" s="879"/>
      <c r="H414" s="879"/>
      <c r="I414" s="879"/>
      <c r="J414" s="879"/>
      <c r="K414" s="879"/>
      <c r="L414" s="879"/>
      <c r="M414" s="879"/>
      <c r="N414" s="879"/>
      <c r="O414" s="879"/>
      <c r="P414" s="879"/>
      <c r="Q414" s="879"/>
      <c r="R414" s="879"/>
      <c r="S414" s="879"/>
      <c r="T414" s="879"/>
      <c r="U414" s="879"/>
      <c r="V414" s="879"/>
      <c r="W414" s="879"/>
      <c r="X414" s="879"/>
      <c r="Y414" s="879"/>
      <c r="Z414" s="879"/>
      <c r="AA414" s="47"/>
      <c r="AB414" s="47"/>
      <c r="AC414" s="47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1"/>
      <c r="AB415" s="771"/>
      <c r="AC415" s="771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0"/>
      <c r="AB416" s="770"/>
      <c r="AC416" s="770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9">
        <v>4680115884847</v>
      </c>
      <c r="E417" s="790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9">
        <v>4680115884847</v>
      </c>
      <c r="E418" s="790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3"/>
      <c r="V418" s="33"/>
      <c r="W418" s="34" t="s">
        <v>69</v>
      </c>
      <c r="X418" s="777">
        <v>4000</v>
      </c>
      <c r="Y418" s="778">
        <f t="shared" si="87"/>
        <v>4005</v>
      </c>
      <c r="Z418" s="35">
        <f>IFERROR(IF(Y418=0,"",ROUNDUP(Y418/H418,0)*0.02175),"")</f>
        <v>5.8072499999999998</v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4128</v>
      </c>
      <c r="BN418" s="63">
        <f t="shared" si="89"/>
        <v>4133.16</v>
      </c>
      <c r="BO418" s="63">
        <f t="shared" si="90"/>
        <v>5.5555555555555554</v>
      </c>
      <c r="BP418" s="63">
        <f t="shared" si="91"/>
        <v>5.5625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9">
        <v>4680115884854</v>
      </c>
      <c r="E419" s="790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9">
        <v>4680115884854</v>
      </c>
      <c r="E420" s="790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0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3"/>
      <c r="V420" s="33"/>
      <c r="W420" s="34" t="s">
        <v>69</v>
      </c>
      <c r="X420" s="777">
        <v>3000</v>
      </c>
      <c r="Y420" s="778">
        <f t="shared" si="87"/>
        <v>3000</v>
      </c>
      <c r="Z420" s="35">
        <f>IFERROR(IF(Y420=0,"",ROUNDUP(Y420/H420,0)*0.02175),"")</f>
        <v>4.3499999999999996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3096</v>
      </c>
      <c r="BN420" s="63">
        <f t="shared" si="89"/>
        <v>3096</v>
      </c>
      <c r="BO420" s="63">
        <f t="shared" si="90"/>
        <v>4.1666666666666661</v>
      </c>
      <c r="BP420" s="63">
        <f t="shared" si="91"/>
        <v>4.1666666666666661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789">
        <v>4607091383997</v>
      </c>
      <c r="E421" s="790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3"/>
      <c r="V421" s="33"/>
      <c r="W421" s="34" t="s">
        <v>69</v>
      </c>
      <c r="X421" s="777">
        <v>2000</v>
      </c>
      <c r="Y421" s="778">
        <f t="shared" si="87"/>
        <v>2010</v>
      </c>
      <c r="Z421" s="35">
        <f>IFERROR(IF(Y421=0,"",ROUNDUP(Y421/H421,0)*0.02175),"")</f>
        <v>2.9144999999999999</v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2064</v>
      </c>
      <c r="BN421" s="63">
        <f t="shared" si="89"/>
        <v>2074.3200000000002</v>
      </c>
      <c r="BO421" s="63">
        <f t="shared" si="90"/>
        <v>2.7777777777777777</v>
      </c>
      <c r="BP421" s="63">
        <f t="shared" si="91"/>
        <v>2.7916666666666665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9">
        <v>4680115884830</v>
      </c>
      <c r="E422" s="790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9">
        <v>4680115884830</v>
      </c>
      <c r="E423" s="790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9">
        <v>4680115882638</v>
      </c>
      <c r="E424" s="790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9">
        <v>4680115884922</v>
      </c>
      <c r="E425" s="790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9">
        <v>4680115884878</v>
      </c>
      <c r="E426" s="790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9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9">
        <v>4680115884861</v>
      </c>
      <c r="E427" s="790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600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601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13.07175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6" t="s">
        <v>69</v>
      </c>
      <c r="X429" s="779">
        <f>IFERROR(SUM(X417:X427),"0")</f>
        <v>9000</v>
      </c>
      <c r="Y429" s="779">
        <f>IFERROR(SUM(Y417:Y427),"0")</f>
        <v>9015</v>
      </c>
      <c r="Z429" s="36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0"/>
      <c r="AB430" s="770"/>
      <c r="AC430" s="770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9">
        <v>4607091383980</v>
      </c>
      <c r="E431" s="790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3"/>
      <c r="V431" s="33"/>
      <c r="W431" s="34" t="s">
        <v>69</v>
      </c>
      <c r="X431" s="777">
        <v>2000</v>
      </c>
      <c r="Y431" s="778">
        <f>IFERROR(IF(X431="",0,CEILING((X431/$H431),1)*$H431),"")</f>
        <v>2010</v>
      </c>
      <c r="Z431" s="35">
        <f>IFERROR(IF(Y431=0,"",ROUNDUP(Y431/H431,0)*0.02175),"")</f>
        <v>2.9144999999999999</v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2064</v>
      </c>
      <c r="BN431" s="63">
        <f>IFERROR(Y431*I431/H431,"0")</f>
        <v>2074.3200000000002</v>
      </c>
      <c r="BO431" s="63">
        <f>IFERROR(1/J431*(X431/H431),"0")</f>
        <v>2.7777777777777777</v>
      </c>
      <c r="BP431" s="63">
        <f>IFERROR(1/J431*(Y431/H431),"0")</f>
        <v>2.7916666666666665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9">
        <v>4607091384178</v>
      </c>
      <c r="E432" s="790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6" t="s">
        <v>72</v>
      </c>
      <c r="X433" s="779">
        <f>IFERROR(X431/H431,"0")+IFERROR(X432/H432,"0")</f>
        <v>133.33333333333334</v>
      </c>
      <c r="Y433" s="779">
        <f>IFERROR(Y431/H431,"0")+IFERROR(Y432/H432,"0")</f>
        <v>134</v>
      </c>
      <c r="Z433" s="779">
        <f>IFERROR(IF(Z431="",0,Z431),"0")+IFERROR(IF(Z432="",0,Z432),"0")</f>
        <v>2.9144999999999999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6" t="s">
        <v>69</v>
      </c>
      <c r="X434" s="779">
        <f>IFERROR(SUM(X431:X432),"0")</f>
        <v>2000</v>
      </c>
      <c r="Y434" s="779">
        <f>IFERROR(SUM(Y431:Y432),"0")</f>
        <v>2010</v>
      </c>
      <c r="Z434" s="36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0"/>
      <c r="AB435" s="770"/>
      <c r="AC435" s="770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9">
        <v>4607091383928</v>
      </c>
      <c r="E436" s="790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5" t="s">
        <v>697</v>
      </c>
      <c r="Q436" s="793"/>
      <c r="R436" s="793"/>
      <c r="S436" s="793"/>
      <c r="T436" s="794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9">
        <v>4607091384260</v>
      </c>
      <c r="E437" s="790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801" t="s">
        <v>701</v>
      </c>
      <c r="Q437" s="793"/>
      <c r="R437" s="793"/>
      <c r="S437" s="793"/>
      <c r="T437" s="794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0"/>
      <c r="AB440" s="770"/>
      <c r="AC440" s="770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9">
        <v>4607091384673</v>
      </c>
      <c r="E441" s="790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864" t="s">
        <v>705</v>
      </c>
      <c r="Q441" s="793"/>
      <c r="R441" s="793"/>
      <c r="S441" s="793"/>
      <c r="T441" s="794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1"/>
      <c r="AB444" s="771"/>
      <c r="AC444" s="771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0"/>
      <c r="AB445" s="770"/>
      <c r="AC445" s="770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9">
        <v>4680115881907</v>
      </c>
      <c r="E446" s="790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9">
        <v>4680115881907</v>
      </c>
      <c r="E447" s="790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9">
        <v>4680115883925</v>
      </c>
      <c r="E448" s="790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8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9">
        <v>4680115883925</v>
      </c>
      <c r="E449" s="790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9">
        <v>4607091384192</v>
      </c>
      <c r="E450" s="790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9">
        <v>4680115884892</v>
      </c>
      <c r="E451" s="790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9">
        <v>4680115884885</v>
      </c>
      <c r="E452" s="790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9">
        <v>4680115884908</v>
      </c>
      <c r="E453" s="790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0"/>
      <c r="AB456" s="770"/>
      <c r="AC456" s="770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9">
        <v>4607091384802</v>
      </c>
      <c r="E457" s="790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9">
        <v>4607091384826</v>
      </c>
      <c r="E458" s="790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0"/>
      <c r="AB461" s="770"/>
      <c r="AC461" s="770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9">
        <v>4607091384246</v>
      </c>
      <c r="E462" s="790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059" t="s">
        <v>733</v>
      </c>
      <c r="Q462" s="793"/>
      <c r="R462" s="793"/>
      <c r="S462" s="793"/>
      <c r="T462" s="794"/>
      <c r="U462" s="33"/>
      <c r="V462" s="33"/>
      <c r="W462" s="34" t="s">
        <v>69</v>
      </c>
      <c r="X462" s="777">
        <v>80</v>
      </c>
      <c r="Y462" s="778">
        <f>IFERROR(IF(X462="",0,CEILING((X462/$H462),1)*$H462),"")</f>
        <v>81</v>
      </c>
      <c r="Z462" s="35">
        <f>IFERROR(IF(Y462=0,"",ROUNDUP(Y462/H462,0)*0.02175),"")</f>
        <v>0.19574999999999998</v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85.013333333333335</v>
      </c>
      <c r="BN462" s="63">
        <f>IFERROR(Y462*I462/H462,"0")</f>
        <v>86.075999999999993</v>
      </c>
      <c r="BO462" s="63">
        <f>IFERROR(1/J462*(X462/H462),"0")</f>
        <v>0.15873015873015872</v>
      </c>
      <c r="BP462" s="63">
        <f>IFERROR(1/J462*(Y462/H462),"0")</f>
        <v>0.1607142857142857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9">
        <v>4680115881976</v>
      </c>
      <c r="E463" s="790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5" t="s">
        <v>737</v>
      </c>
      <c r="Q463" s="793"/>
      <c r="R463" s="793"/>
      <c r="S463" s="793"/>
      <c r="T463" s="794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9">
        <v>4607091384253</v>
      </c>
      <c r="E464" s="790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9">
        <v>4607091384253</v>
      </c>
      <c r="E465" s="790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9">
        <v>4680115881969</v>
      </c>
      <c r="E466" s="790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9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6" t="s">
        <v>72</v>
      </c>
      <c r="X467" s="779">
        <f>IFERROR(X462/H462,"0")+IFERROR(X463/H463,"0")+IFERROR(X464/H464,"0")+IFERROR(X465/H465,"0")+IFERROR(X466/H466,"0")</f>
        <v>8.8888888888888893</v>
      </c>
      <c r="Y467" s="779">
        <f>IFERROR(Y462/H462,"0")+IFERROR(Y463/H463,"0")+IFERROR(Y464/H464,"0")+IFERROR(Y465/H465,"0")+IFERROR(Y466/H466,"0")</f>
        <v>9</v>
      </c>
      <c r="Z467" s="779">
        <f>IFERROR(IF(Z462="",0,Z462),"0")+IFERROR(IF(Z463="",0,Z463),"0")+IFERROR(IF(Z464="",0,Z464),"0")+IFERROR(IF(Z465="",0,Z465),"0")+IFERROR(IF(Z466="",0,Z466),"0")</f>
        <v>0.19574999999999998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6" t="s">
        <v>69</v>
      </c>
      <c r="X468" s="779">
        <f>IFERROR(SUM(X462:X466),"0")</f>
        <v>80</v>
      </c>
      <c r="Y468" s="779">
        <f>IFERROR(SUM(Y462:Y466),"0")</f>
        <v>81</v>
      </c>
      <c r="Z468" s="36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0"/>
      <c r="AB469" s="770"/>
      <c r="AC469" s="770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9">
        <v>4607091389357</v>
      </c>
      <c r="E470" s="790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16" t="s">
        <v>749</v>
      </c>
      <c r="Q470" s="793"/>
      <c r="R470" s="793"/>
      <c r="S470" s="793"/>
      <c r="T470" s="794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hidden="1" customHeight="1" x14ac:dyDescent="0.2">
      <c r="A473" s="878" t="s">
        <v>751</v>
      </c>
      <c r="B473" s="879"/>
      <c r="C473" s="879"/>
      <c r="D473" s="879"/>
      <c r="E473" s="879"/>
      <c r="F473" s="879"/>
      <c r="G473" s="879"/>
      <c r="H473" s="879"/>
      <c r="I473" s="879"/>
      <c r="J473" s="879"/>
      <c r="K473" s="879"/>
      <c r="L473" s="879"/>
      <c r="M473" s="879"/>
      <c r="N473" s="879"/>
      <c r="O473" s="879"/>
      <c r="P473" s="879"/>
      <c r="Q473" s="879"/>
      <c r="R473" s="879"/>
      <c r="S473" s="879"/>
      <c r="T473" s="879"/>
      <c r="U473" s="879"/>
      <c r="V473" s="879"/>
      <c r="W473" s="879"/>
      <c r="X473" s="879"/>
      <c r="Y473" s="879"/>
      <c r="Z473" s="879"/>
      <c r="AA473" s="47"/>
      <c r="AB473" s="47"/>
      <c r="AC473" s="47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1"/>
      <c r="AB474" s="771"/>
      <c r="AC474" s="771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0"/>
      <c r="AB475" s="770"/>
      <c r="AC475" s="770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9">
        <v>4607091389708</v>
      </c>
      <c r="E476" s="790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0"/>
      <c r="AB479" s="770"/>
      <c r="AC479" s="770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9">
        <v>4680115886100</v>
      </c>
      <c r="E480" s="790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50" t="s">
        <v>758</v>
      </c>
      <c r="Q480" s="793"/>
      <c r="R480" s="793"/>
      <c r="S480" s="793"/>
      <c r="T480" s="794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9">
        <v>4607091389753</v>
      </c>
      <c r="E481" s="790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1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89">
        <v>4607091389753</v>
      </c>
      <c r="E482" s="790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9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9">
        <v>4680115886117</v>
      </c>
      <c r="E483" s="790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15" t="s">
        <v>764</v>
      </c>
      <c r="Q483" s="793"/>
      <c r="R483" s="793"/>
      <c r="S483" s="793"/>
      <c r="T483" s="794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9">
        <v>4680115886117</v>
      </c>
      <c r="E484" s="790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0" t="s">
        <v>764</v>
      </c>
      <c r="Q484" s="793"/>
      <c r="R484" s="793"/>
      <c r="S484" s="793"/>
      <c r="T484" s="794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4301031323</v>
      </c>
      <c r="D485" s="789">
        <v>4607091389760</v>
      </c>
      <c r="E485" s="790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769</v>
      </c>
      <c r="C486" s="30">
        <v>4301031325</v>
      </c>
      <c r="D486" s="789">
        <v>4607091389746</v>
      </c>
      <c r="E486" s="790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>IFERROR(IF(Y486=0,"",ROUNDUP(Y486/H486,0)*0.00753),"")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9">
        <v>4607091389746</v>
      </c>
      <c r="E487" s="790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9">
        <v>4680115883147</v>
      </c>
      <c r="E488" s="790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9">
        <v>4680115883147</v>
      </c>
      <c r="E489" s="790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04" t="s">
        <v>775</v>
      </c>
      <c r="Q489" s="793"/>
      <c r="R489" s="793"/>
      <c r="S489" s="793"/>
      <c r="T489" s="794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9">
        <v>4607091384338</v>
      </c>
      <c r="E490" s="790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0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9">
        <v>4607091384338</v>
      </c>
      <c r="E491" s="790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9">
        <v>4680115883154</v>
      </c>
      <c r="E492" s="790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8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4301031336</v>
      </c>
      <c r="D493" s="789">
        <v>4680115883154</v>
      </c>
      <c r="E493" s="790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4301031374</v>
      </c>
      <c r="D494" s="789">
        <v>4680115883154</v>
      </c>
      <c r="E494" s="790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16" t="s">
        <v>785</v>
      </c>
      <c r="Q494" s="793"/>
      <c r="R494" s="793"/>
      <c r="S494" s="793"/>
      <c r="T494" s="794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9">
        <v>4607091389524</v>
      </c>
      <c r="E495" s="790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9">
        <v>4607091389524</v>
      </c>
      <c r="E496" s="790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9">
        <v>4680115883161</v>
      </c>
      <c r="E497" s="790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9">
        <v>4680115883161</v>
      </c>
      <c r="E498" s="790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24" t="s">
        <v>793</v>
      </c>
      <c r="Q498" s="793"/>
      <c r="R498" s="793"/>
      <c r="S498" s="793"/>
      <c r="T498" s="794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9">
        <v>4607091389531</v>
      </c>
      <c r="E499" s="790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9">
        <v>4607091389531</v>
      </c>
      <c r="E500" s="790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9">
        <v>4607091384345</v>
      </c>
      <c r="E501" s="790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8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9">
        <v>4680115883185</v>
      </c>
      <c r="E502" s="790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9">
        <v>4680115883185</v>
      </c>
      <c r="E503" s="790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1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9">
        <v>4680115883185</v>
      </c>
      <c r="E504" s="790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13" t="s">
        <v>805</v>
      </c>
      <c r="Q504" s="793"/>
      <c r="R504" s="793"/>
      <c r="S504" s="793"/>
      <c r="T504" s="794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6" t="s">
        <v>69</v>
      </c>
      <c r="X506" s="779">
        <f>IFERROR(SUM(X480:X504),"0")</f>
        <v>0</v>
      </c>
      <c r="Y506" s="779">
        <f>IFERROR(SUM(Y480:Y504),"0")</f>
        <v>0</v>
      </c>
      <c r="Z506" s="36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0"/>
      <c r="AB507" s="770"/>
      <c r="AC507" s="770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9">
        <v>4607091384352</v>
      </c>
      <c r="E508" s="790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9">
        <v>4607091389654</v>
      </c>
      <c r="E509" s="790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0"/>
      <c r="AB512" s="770"/>
      <c r="AC512" s="770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9">
        <v>4680115884335</v>
      </c>
      <c r="E513" s="790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9">
        <v>4680115884113</v>
      </c>
      <c r="E514" s="790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1"/>
      <c r="AB517" s="771"/>
      <c r="AC517" s="771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0"/>
      <c r="AB518" s="770"/>
      <c r="AC518" s="770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9">
        <v>4607091389364</v>
      </c>
      <c r="E519" s="790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0"/>
      <c r="AB522" s="770"/>
      <c r="AC522" s="770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9">
        <v>4680115886094</v>
      </c>
      <c r="E523" s="790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23" t="s">
        <v>826</v>
      </c>
      <c r="Q523" s="793"/>
      <c r="R523" s="793"/>
      <c r="S523" s="793"/>
      <c r="T523" s="794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hidden="1" customHeight="1" x14ac:dyDescent="0.25">
      <c r="A524" s="53" t="s">
        <v>824</v>
      </c>
      <c r="B524" s="53" t="s">
        <v>828</v>
      </c>
      <c r="C524" s="30">
        <v>4301031324</v>
      </c>
      <c r="D524" s="789">
        <v>4607091389739</v>
      </c>
      <c r="E524" s="790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hidden="1" customHeight="1" x14ac:dyDescent="0.25">
      <c r="A525" s="53" t="s">
        <v>829</v>
      </c>
      <c r="B525" s="53" t="s">
        <v>830</v>
      </c>
      <c r="C525" s="30">
        <v>4301031363</v>
      </c>
      <c r="D525" s="789">
        <v>4607091389425</v>
      </c>
      <c r="E525" s="790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hidden="1" customHeight="1" x14ac:dyDescent="0.25">
      <c r="A526" s="53" t="s">
        <v>832</v>
      </c>
      <c r="B526" s="53" t="s">
        <v>833</v>
      </c>
      <c r="C526" s="30">
        <v>4301031373</v>
      </c>
      <c r="D526" s="789">
        <v>4680115880771</v>
      </c>
      <c r="E526" s="790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14" t="s">
        <v>834</v>
      </c>
      <c r="Q526" s="793"/>
      <c r="R526" s="793"/>
      <c r="S526" s="793"/>
      <c r="T526" s="794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hidden="1" customHeight="1" x14ac:dyDescent="0.25">
      <c r="A527" s="53" t="s">
        <v>836</v>
      </c>
      <c r="B527" s="53" t="s">
        <v>837</v>
      </c>
      <c r="C527" s="30">
        <v>4301031359</v>
      </c>
      <c r="D527" s="789">
        <v>4607091389500</v>
      </c>
      <c r="E527" s="790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hidden="1" customHeight="1" x14ac:dyDescent="0.25">
      <c r="A528" s="53" t="s">
        <v>836</v>
      </c>
      <c r="B528" s="53" t="s">
        <v>838</v>
      </c>
      <c r="C528" s="30">
        <v>4301031327</v>
      </c>
      <c r="D528" s="789">
        <v>4607091389500</v>
      </c>
      <c r="E528" s="790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1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0"/>
      <c r="AB531" s="770"/>
      <c r="AC531" s="770"/>
    </row>
    <row r="532" spans="1:68" ht="27" hidden="1" customHeight="1" x14ac:dyDescent="0.25">
      <c r="A532" s="53" t="s">
        <v>839</v>
      </c>
      <c r="B532" s="53" t="s">
        <v>840</v>
      </c>
      <c r="C532" s="30">
        <v>4301032046</v>
      </c>
      <c r="D532" s="789">
        <v>4680115884359</v>
      </c>
      <c r="E532" s="790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1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0"/>
      <c r="AB535" s="770"/>
      <c r="AC535" s="770"/>
    </row>
    <row r="536" spans="1:68" ht="27" hidden="1" customHeight="1" x14ac:dyDescent="0.25">
      <c r="A536" s="53" t="s">
        <v>842</v>
      </c>
      <c r="B536" s="53" t="s">
        <v>843</v>
      </c>
      <c r="C536" s="30">
        <v>4301040357</v>
      </c>
      <c r="D536" s="789">
        <v>4680115884564</v>
      </c>
      <c r="E536" s="790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5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1"/>
      <c r="AB539" s="771"/>
      <c r="AC539" s="771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0"/>
      <c r="AB540" s="770"/>
      <c r="AC540" s="770"/>
    </row>
    <row r="541" spans="1:68" ht="27" hidden="1" customHeight="1" x14ac:dyDescent="0.25">
      <c r="A541" s="53" t="s">
        <v>846</v>
      </c>
      <c r="B541" s="53" t="s">
        <v>847</v>
      </c>
      <c r="C541" s="30">
        <v>4301031294</v>
      </c>
      <c r="D541" s="789">
        <v>4680115885189</v>
      </c>
      <c r="E541" s="790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4301031293</v>
      </c>
      <c r="D542" s="789">
        <v>4680115885172</v>
      </c>
      <c r="E542" s="790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851</v>
      </c>
      <c r="B543" s="53" t="s">
        <v>852</v>
      </c>
      <c r="C543" s="30">
        <v>4301031291</v>
      </c>
      <c r="D543" s="789">
        <v>4680115885110</v>
      </c>
      <c r="E543" s="790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1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hidden="1" customHeight="1" x14ac:dyDescent="0.25">
      <c r="A544" s="53" t="s">
        <v>854</v>
      </c>
      <c r="B544" s="53" t="s">
        <v>855</v>
      </c>
      <c r="C544" s="30">
        <v>4301031329</v>
      </c>
      <c r="D544" s="789">
        <v>4680115885219</v>
      </c>
      <c r="E544" s="790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1"/>
      <c r="AB547" s="771"/>
      <c r="AC547" s="771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0"/>
      <c r="AB548" s="770"/>
      <c r="AC548" s="770"/>
    </row>
    <row r="549" spans="1:68" ht="27" hidden="1" customHeight="1" x14ac:dyDescent="0.25">
      <c r="A549" s="53" t="s">
        <v>858</v>
      </c>
      <c r="B549" s="53" t="s">
        <v>859</v>
      </c>
      <c r="C549" s="30">
        <v>4301031261</v>
      </c>
      <c r="D549" s="789">
        <v>4680115885103</v>
      </c>
      <c r="E549" s="790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hidden="1" customHeight="1" x14ac:dyDescent="0.2">
      <c r="A552" s="878" t="s">
        <v>861</v>
      </c>
      <c r="B552" s="879"/>
      <c r="C552" s="879"/>
      <c r="D552" s="879"/>
      <c r="E552" s="879"/>
      <c r="F552" s="879"/>
      <c r="G552" s="879"/>
      <c r="H552" s="879"/>
      <c r="I552" s="879"/>
      <c r="J552" s="879"/>
      <c r="K552" s="879"/>
      <c r="L552" s="879"/>
      <c r="M552" s="879"/>
      <c r="N552" s="879"/>
      <c r="O552" s="879"/>
      <c r="P552" s="879"/>
      <c r="Q552" s="879"/>
      <c r="R552" s="879"/>
      <c r="S552" s="879"/>
      <c r="T552" s="879"/>
      <c r="U552" s="879"/>
      <c r="V552" s="879"/>
      <c r="W552" s="879"/>
      <c r="X552" s="879"/>
      <c r="Y552" s="879"/>
      <c r="Z552" s="879"/>
      <c r="AA552" s="47"/>
      <c r="AB552" s="47"/>
      <c r="AC552" s="47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1"/>
      <c r="AB553" s="771"/>
      <c r="AC553" s="771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0"/>
      <c r="AB554" s="770"/>
      <c r="AC554" s="770"/>
    </row>
    <row r="555" spans="1:68" ht="27" hidden="1" customHeight="1" x14ac:dyDescent="0.25">
      <c r="A555" s="53" t="s">
        <v>862</v>
      </c>
      <c r="B555" s="53" t="s">
        <v>863</v>
      </c>
      <c r="C555" s="30">
        <v>4301012050</v>
      </c>
      <c r="D555" s="789">
        <v>4680115885479</v>
      </c>
      <c r="E555" s="790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099" t="s">
        <v>864</v>
      </c>
      <c r="Q555" s="793"/>
      <c r="R555" s="793"/>
      <c r="S555" s="793"/>
      <c r="T555" s="794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hidden="1" customHeight="1" x14ac:dyDescent="0.25">
      <c r="A556" s="53" t="s">
        <v>867</v>
      </c>
      <c r="B556" s="53" t="s">
        <v>868</v>
      </c>
      <c r="C556" s="30">
        <v>4301011795</v>
      </c>
      <c r="D556" s="789">
        <v>4607091389067</v>
      </c>
      <c r="E556" s="790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hidden="1" customHeight="1" x14ac:dyDescent="0.25">
      <c r="A557" s="53" t="s">
        <v>869</v>
      </c>
      <c r="B557" s="53" t="s">
        <v>870</v>
      </c>
      <c r="C557" s="30">
        <v>4301011961</v>
      </c>
      <c r="D557" s="789">
        <v>4680115885271</v>
      </c>
      <c r="E557" s="790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hidden="1" customHeight="1" x14ac:dyDescent="0.25">
      <c r="A558" s="53" t="s">
        <v>872</v>
      </c>
      <c r="B558" s="53" t="s">
        <v>873</v>
      </c>
      <c r="C558" s="30">
        <v>4301011774</v>
      </c>
      <c r="D558" s="789">
        <v>4680115884502</v>
      </c>
      <c r="E558" s="790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9">
        <v>4607091389104</v>
      </c>
      <c r="E559" s="790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3"/>
      <c r="V559" s="33"/>
      <c r="W559" s="34" t="s">
        <v>69</v>
      </c>
      <c r="X559" s="777">
        <v>200</v>
      </c>
      <c r="Y559" s="778">
        <f t="shared" si="109"/>
        <v>200.64000000000001</v>
      </c>
      <c r="Z559" s="35">
        <f t="shared" si="114"/>
        <v>0.45448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213.63636363636363</v>
      </c>
      <c r="BN559" s="63">
        <f t="shared" si="111"/>
        <v>214.32</v>
      </c>
      <c r="BO559" s="63">
        <f t="shared" si="112"/>
        <v>0.36421911421911418</v>
      </c>
      <c r="BP559" s="63">
        <f t="shared" si="113"/>
        <v>0.36538461538461542</v>
      </c>
    </row>
    <row r="560" spans="1:68" ht="16.5" hidden="1" customHeight="1" x14ac:dyDescent="0.25">
      <c r="A560" s="53" t="s">
        <v>877</v>
      </c>
      <c r="B560" s="53" t="s">
        <v>878</v>
      </c>
      <c r="C560" s="30">
        <v>4301011799</v>
      </c>
      <c r="D560" s="789">
        <v>4680115884519</v>
      </c>
      <c r="E560" s="790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hidden="1" customHeight="1" x14ac:dyDescent="0.25">
      <c r="A561" s="53" t="s">
        <v>880</v>
      </c>
      <c r="B561" s="53" t="s">
        <v>881</v>
      </c>
      <c r="C561" s="30">
        <v>4301011376</v>
      </c>
      <c r="D561" s="789">
        <v>4680115885226</v>
      </c>
      <c r="E561" s="790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1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3"/>
      <c r="V561" s="33"/>
      <c r="W561" s="34" t="s">
        <v>69</v>
      </c>
      <c r="X561" s="777">
        <v>0</v>
      </c>
      <c r="Y561" s="778">
        <f t="shared" si="109"/>
        <v>0</v>
      </c>
      <c r="Z561" s="35" t="str">
        <f t="shared" si="114"/>
        <v/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0</v>
      </c>
      <c r="BN561" s="63">
        <f t="shared" si="111"/>
        <v>0</v>
      </c>
      <c r="BO561" s="63">
        <f t="shared" si="112"/>
        <v>0</v>
      </c>
      <c r="BP561" s="63">
        <f t="shared" si="113"/>
        <v>0</v>
      </c>
    </row>
    <row r="562" spans="1:68" ht="27" hidden="1" customHeight="1" x14ac:dyDescent="0.25">
      <c r="A562" s="53" t="s">
        <v>883</v>
      </c>
      <c r="B562" s="53" t="s">
        <v>884</v>
      </c>
      <c r="C562" s="30">
        <v>4301011778</v>
      </c>
      <c r="D562" s="789">
        <v>4680115880603</v>
      </c>
      <c r="E562" s="790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hidden="1" customHeight="1" x14ac:dyDescent="0.25">
      <c r="A563" s="53" t="s">
        <v>883</v>
      </c>
      <c r="B563" s="53" t="s">
        <v>885</v>
      </c>
      <c r="C563" s="30">
        <v>4301012035</v>
      </c>
      <c r="D563" s="789">
        <v>4680115880603</v>
      </c>
      <c r="E563" s="790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hidden="1" customHeight="1" x14ac:dyDescent="0.25">
      <c r="A564" s="53" t="s">
        <v>886</v>
      </c>
      <c r="B564" s="53" t="s">
        <v>887</v>
      </c>
      <c r="C564" s="30">
        <v>4301012036</v>
      </c>
      <c r="D564" s="789">
        <v>4680115882782</v>
      </c>
      <c r="E564" s="790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hidden="1" customHeight="1" x14ac:dyDescent="0.25">
      <c r="A565" s="53" t="s">
        <v>888</v>
      </c>
      <c r="B565" s="53" t="s">
        <v>889</v>
      </c>
      <c r="C565" s="30">
        <v>4301011784</v>
      </c>
      <c r="D565" s="789">
        <v>4607091389982</v>
      </c>
      <c r="E565" s="790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hidden="1" customHeight="1" x14ac:dyDescent="0.25">
      <c r="A566" s="53" t="s">
        <v>888</v>
      </c>
      <c r="B566" s="53" t="s">
        <v>890</v>
      </c>
      <c r="C566" s="30">
        <v>4301012034</v>
      </c>
      <c r="D566" s="789">
        <v>4607091389982</v>
      </c>
      <c r="E566" s="790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37.878787878787875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38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0.45448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6" t="s">
        <v>69</v>
      </c>
      <c r="X568" s="779">
        <f>IFERROR(SUM(X555:X566),"0")</f>
        <v>200</v>
      </c>
      <c r="Y568" s="779">
        <f>IFERROR(SUM(Y555:Y566),"0")</f>
        <v>200.64000000000001</v>
      </c>
      <c r="Z568" s="36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0"/>
      <c r="AB569" s="770"/>
      <c r="AC569" s="770"/>
    </row>
    <row r="570" spans="1:68" ht="16.5" hidden="1" customHeight="1" x14ac:dyDescent="0.25">
      <c r="A570" s="53" t="s">
        <v>891</v>
      </c>
      <c r="B570" s="53" t="s">
        <v>892</v>
      </c>
      <c r="C570" s="30">
        <v>4301020222</v>
      </c>
      <c r="D570" s="789">
        <v>4607091388930</v>
      </c>
      <c r="E570" s="790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3"/>
      <c r="V570" s="33"/>
      <c r="W570" s="34" t="s">
        <v>69</v>
      </c>
      <c r="X570" s="777">
        <v>0</v>
      </c>
      <c r="Y570" s="77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894</v>
      </c>
      <c r="B571" s="53" t="s">
        <v>895</v>
      </c>
      <c r="C571" s="30">
        <v>4301020364</v>
      </c>
      <c r="D571" s="789">
        <v>4680115880054</v>
      </c>
      <c r="E571" s="790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8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894</v>
      </c>
      <c r="B572" s="53" t="s">
        <v>896</v>
      </c>
      <c r="C572" s="30">
        <v>4301020206</v>
      </c>
      <c r="D572" s="789">
        <v>4680115880054</v>
      </c>
      <c r="E572" s="790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9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6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6" t="s">
        <v>69</v>
      </c>
      <c r="X574" s="779">
        <f>IFERROR(SUM(X570:X572),"0")</f>
        <v>0</v>
      </c>
      <c r="Y574" s="779">
        <f>IFERROR(SUM(Y570:Y572),"0")</f>
        <v>0</v>
      </c>
      <c r="Z574" s="36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0"/>
      <c r="AB575" s="770"/>
      <c r="AC575" s="770"/>
    </row>
    <row r="576" spans="1:68" ht="27" hidden="1" customHeight="1" x14ac:dyDescent="0.25">
      <c r="A576" s="53" t="s">
        <v>897</v>
      </c>
      <c r="B576" s="53" t="s">
        <v>898</v>
      </c>
      <c r="C576" s="30">
        <v>4301031252</v>
      </c>
      <c r="D576" s="789">
        <v>4680115883116</v>
      </c>
      <c r="E576" s="790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3"/>
      <c r="V576" s="33"/>
      <c r="W576" s="34" t="s">
        <v>69</v>
      </c>
      <c r="X576" s="777">
        <v>0</v>
      </c>
      <c r="Y576" s="778">
        <f t="shared" ref="Y576:Y584" si="115">IFERROR(IF(X576="",0,CEILING((X576/$H576),1)*$H576),"")</f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0</v>
      </c>
      <c r="BN576" s="63">
        <f t="shared" ref="BN576:BN584" si="117">IFERROR(Y576*I576/H576,"0")</f>
        <v>0</v>
      </c>
      <c r="BO576" s="63">
        <f t="shared" ref="BO576:BO584" si="118">IFERROR(1/J576*(X576/H576),"0")</f>
        <v>0</v>
      </c>
      <c r="BP576" s="63">
        <f t="shared" ref="BP576:BP584" si="119">IFERROR(1/J576*(Y576/H576),"0")</f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9">
        <v>4680115883093</v>
      </c>
      <c r="E577" s="790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3"/>
      <c r="V577" s="33"/>
      <c r="W577" s="34" t="s">
        <v>69</v>
      </c>
      <c r="X577" s="777">
        <v>100</v>
      </c>
      <c r="Y577" s="778">
        <f t="shared" si="115"/>
        <v>100.32000000000001</v>
      </c>
      <c r="Z577" s="35">
        <f>IFERROR(IF(Y577=0,"",ROUNDUP(Y577/H577,0)*0.01196),"")</f>
        <v>0.22724</v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106.81818181818181</v>
      </c>
      <c r="BN577" s="63">
        <f t="shared" si="117"/>
        <v>107.16</v>
      </c>
      <c r="BO577" s="63">
        <f t="shared" si="118"/>
        <v>0.18210955710955709</v>
      </c>
      <c r="BP577" s="63">
        <f t="shared" si="119"/>
        <v>0.18269230769230771</v>
      </c>
    </row>
    <row r="578" spans="1:68" ht="27" hidden="1" customHeight="1" x14ac:dyDescent="0.25">
      <c r="A578" s="53" t="s">
        <v>903</v>
      </c>
      <c r="B578" s="53" t="s">
        <v>904</v>
      </c>
      <c r="C578" s="30">
        <v>4301031250</v>
      </c>
      <c r="D578" s="789">
        <v>4680115883109</v>
      </c>
      <c r="E578" s="790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2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906</v>
      </c>
      <c r="B579" s="53" t="s">
        <v>907</v>
      </c>
      <c r="C579" s="30">
        <v>4301031249</v>
      </c>
      <c r="D579" s="789">
        <v>4680115882072</v>
      </c>
      <c r="E579" s="790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906</v>
      </c>
      <c r="B580" s="53" t="s">
        <v>909</v>
      </c>
      <c r="C580" s="30">
        <v>4301031383</v>
      </c>
      <c r="D580" s="789">
        <v>4680115882072</v>
      </c>
      <c r="E580" s="790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910</v>
      </c>
      <c r="B581" s="53" t="s">
        <v>911</v>
      </c>
      <c r="C581" s="30">
        <v>4301031251</v>
      </c>
      <c r="D581" s="789">
        <v>4680115882102</v>
      </c>
      <c r="E581" s="790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910</v>
      </c>
      <c r="B582" s="53" t="s">
        <v>912</v>
      </c>
      <c r="C582" s="30">
        <v>4301031385</v>
      </c>
      <c r="D582" s="789">
        <v>4680115882102</v>
      </c>
      <c r="E582" s="790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2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914</v>
      </c>
      <c r="B583" s="53" t="s">
        <v>915</v>
      </c>
      <c r="C583" s="30">
        <v>4301031253</v>
      </c>
      <c r="D583" s="789">
        <v>4680115882096</v>
      </c>
      <c r="E583" s="790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914</v>
      </c>
      <c r="B584" s="53" t="s">
        <v>916</v>
      </c>
      <c r="C584" s="30">
        <v>4301031384</v>
      </c>
      <c r="D584" s="789">
        <v>4680115882096</v>
      </c>
      <c r="E584" s="790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18.939393939393938</v>
      </c>
      <c r="Y585" s="779">
        <f>IFERROR(Y576/H576,"0")+IFERROR(Y577/H577,"0")+IFERROR(Y578/H578,"0")+IFERROR(Y579/H579,"0")+IFERROR(Y580/H580,"0")+IFERROR(Y581/H581,"0")+IFERROR(Y582/H582,"0")+IFERROR(Y583/H583,"0")+IFERROR(Y584/H584,"0")</f>
        <v>19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0.22724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6" t="s">
        <v>69</v>
      </c>
      <c r="X586" s="779">
        <f>IFERROR(SUM(X576:X584),"0")</f>
        <v>100</v>
      </c>
      <c r="Y586" s="779">
        <f>IFERROR(SUM(Y576:Y584),"0")</f>
        <v>100.32000000000001</v>
      </c>
      <c r="Z586" s="36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0"/>
      <c r="AB587" s="770"/>
      <c r="AC587" s="770"/>
    </row>
    <row r="588" spans="1:68" ht="27" hidden="1" customHeight="1" x14ac:dyDescent="0.25">
      <c r="A588" s="53" t="s">
        <v>918</v>
      </c>
      <c r="B588" s="53" t="s">
        <v>919</v>
      </c>
      <c r="C588" s="30">
        <v>4301051230</v>
      </c>
      <c r="D588" s="789">
        <v>4607091383409</v>
      </c>
      <c r="E588" s="790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921</v>
      </c>
      <c r="B589" s="53" t="s">
        <v>922</v>
      </c>
      <c r="C589" s="30">
        <v>4301051231</v>
      </c>
      <c r="D589" s="789">
        <v>4607091383416</v>
      </c>
      <c r="E589" s="790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hidden="1" customHeight="1" x14ac:dyDescent="0.25">
      <c r="A590" s="53" t="s">
        <v>924</v>
      </c>
      <c r="B590" s="53" t="s">
        <v>925</v>
      </c>
      <c r="C590" s="30">
        <v>4301051058</v>
      </c>
      <c r="D590" s="789">
        <v>4680115883536</v>
      </c>
      <c r="E590" s="790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0"/>
      <c r="AB593" s="770"/>
      <c r="AC593" s="770"/>
    </row>
    <row r="594" spans="1:68" ht="27" hidden="1" customHeight="1" x14ac:dyDescent="0.25">
      <c r="A594" s="53" t="s">
        <v>927</v>
      </c>
      <c r="B594" s="53" t="s">
        <v>928</v>
      </c>
      <c r="C594" s="30">
        <v>4301060363</v>
      </c>
      <c r="D594" s="789">
        <v>4680115885035</v>
      </c>
      <c r="E594" s="790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hidden="1" customHeight="1" x14ac:dyDescent="0.25">
      <c r="A595" s="53" t="s">
        <v>930</v>
      </c>
      <c r="B595" s="53" t="s">
        <v>931</v>
      </c>
      <c r="C595" s="30">
        <v>4301060436</v>
      </c>
      <c r="D595" s="789">
        <v>4680115885936</v>
      </c>
      <c r="E595" s="790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87" t="s">
        <v>932</v>
      </c>
      <c r="Q595" s="793"/>
      <c r="R595" s="793"/>
      <c r="S595" s="793"/>
      <c r="T595" s="794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hidden="1" customHeight="1" x14ac:dyDescent="0.2">
      <c r="A598" s="878" t="s">
        <v>933</v>
      </c>
      <c r="B598" s="879"/>
      <c r="C598" s="879"/>
      <c r="D598" s="879"/>
      <c r="E598" s="879"/>
      <c r="F598" s="879"/>
      <c r="G598" s="879"/>
      <c r="H598" s="879"/>
      <c r="I598" s="879"/>
      <c r="J598" s="879"/>
      <c r="K598" s="879"/>
      <c r="L598" s="879"/>
      <c r="M598" s="879"/>
      <c r="N598" s="879"/>
      <c r="O598" s="879"/>
      <c r="P598" s="879"/>
      <c r="Q598" s="879"/>
      <c r="R598" s="879"/>
      <c r="S598" s="879"/>
      <c r="T598" s="879"/>
      <c r="U598" s="879"/>
      <c r="V598" s="879"/>
      <c r="W598" s="879"/>
      <c r="X598" s="879"/>
      <c r="Y598" s="879"/>
      <c r="Z598" s="879"/>
      <c r="AA598" s="47"/>
      <c r="AB598" s="47"/>
      <c r="AC598" s="47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1"/>
      <c r="AB599" s="771"/>
      <c r="AC599" s="771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0"/>
      <c r="AB600" s="770"/>
      <c r="AC600" s="770"/>
    </row>
    <row r="601" spans="1:68" ht="27" hidden="1" customHeight="1" x14ac:dyDescent="0.25">
      <c r="A601" s="53" t="s">
        <v>934</v>
      </c>
      <c r="B601" s="53" t="s">
        <v>935</v>
      </c>
      <c r="C601" s="30">
        <v>4301011763</v>
      </c>
      <c r="D601" s="789">
        <v>4640242181011</v>
      </c>
      <c r="E601" s="790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50" t="s">
        <v>936</v>
      </c>
      <c r="Q601" s="793"/>
      <c r="R601" s="793"/>
      <c r="S601" s="793"/>
      <c r="T601" s="794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hidden="1" customHeight="1" x14ac:dyDescent="0.25">
      <c r="A602" s="53" t="s">
        <v>938</v>
      </c>
      <c r="B602" s="53" t="s">
        <v>939</v>
      </c>
      <c r="C602" s="30">
        <v>4301011585</v>
      </c>
      <c r="D602" s="789">
        <v>4640242180441</v>
      </c>
      <c r="E602" s="790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884" t="s">
        <v>940</v>
      </c>
      <c r="Q602" s="793"/>
      <c r="R602" s="793"/>
      <c r="S602" s="793"/>
      <c r="T602" s="794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hidden="1" customHeight="1" x14ac:dyDescent="0.25">
      <c r="A603" s="53" t="s">
        <v>942</v>
      </c>
      <c r="B603" s="53" t="s">
        <v>943</v>
      </c>
      <c r="C603" s="30">
        <v>4301011584</v>
      </c>
      <c r="D603" s="789">
        <v>4640242180564</v>
      </c>
      <c r="E603" s="790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3" t="s">
        <v>944</v>
      </c>
      <c r="Q603" s="793"/>
      <c r="R603" s="793"/>
      <c r="S603" s="793"/>
      <c r="T603" s="794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hidden="1" customHeight="1" x14ac:dyDescent="0.25">
      <c r="A604" s="53" t="s">
        <v>946</v>
      </c>
      <c r="B604" s="53" t="s">
        <v>947</v>
      </c>
      <c r="C604" s="30">
        <v>4301011762</v>
      </c>
      <c r="D604" s="789">
        <v>4640242180922</v>
      </c>
      <c r="E604" s="790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3" t="s">
        <v>948</v>
      </c>
      <c r="Q604" s="793"/>
      <c r="R604" s="793"/>
      <c r="S604" s="793"/>
      <c r="T604" s="794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4301011764</v>
      </c>
      <c r="D605" s="789">
        <v>4640242181189</v>
      </c>
      <c r="E605" s="790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6" t="s">
        <v>952</v>
      </c>
      <c r="Q605" s="793"/>
      <c r="R605" s="793"/>
      <c r="S605" s="793"/>
      <c r="T605" s="794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953</v>
      </c>
      <c r="B606" s="53" t="s">
        <v>954</v>
      </c>
      <c r="C606" s="30">
        <v>4301011551</v>
      </c>
      <c r="D606" s="789">
        <v>4640242180038</v>
      </c>
      <c r="E606" s="790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5" t="s">
        <v>955</v>
      </c>
      <c r="Q606" s="793"/>
      <c r="R606" s="793"/>
      <c r="S606" s="793"/>
      <c r="T606" s="794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4301011765</v>
      </c>
      <c r="D607" s="789">
        <v>4640242181172</v>
      </c>
      <c r="E607" s="790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1" t="s">
        <v>958</v>
      </c>
      <c r="Q607" s="793"/>
      <c r="R607" s="793"/>
      <c r="S607" s="793"/>
      <c r="T607" s="794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0"/>
      <c r="AB610" s="770"/>
      <c r="AC610" s="770"/>
    </row>
    <row r="611" spans="1:68" ht="16.5" hidden="1" customHeight="1" x14ac:dyDescent="0.25">
      <c r="A611" s="53" t="s">
        <v>959</v>
      </c>
      <c r="B611" s="53" t="s">
        <v>960</v>
      </c>
      <c r="C611" s="30">
        <v>4301020269</v>
      </c>
      <c r="D611" s="789">
        <v>4640242180519</v>
      </c>
      <c r="E611" s="790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27" t="s">
        <v>961</v>
      </c>
      <c r="Q611" s="793"/>
      <c r="R611" s="793"/>
      <c r="S611" s="793"/>
      <c r="T611" s="794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963</v>
      </c>
      <c r="B612" s="53" t="s">
        <v>964</v>
      </c>
      <c r="C612" s="30">
        <v>4301020260</v>
      </c>
      <c r="D612" s="789">
        <v>4640242180526</v>
      </c>
      <c r="E612" s="790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863" t="s">
        <v>965</v>
      </c>
      <c r="Q612" s="793"/>
      <c r="R612" s="793"/>
      <c r="S612" s="793"/>
      <c r="T612" s="794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966</v>
      </c>
      <c r="B613" s="53" t="s">
        <v>967</v>
      </c>
      <c r="C613" s="30">
        <v>4301020309</v>
      </c>
      <c r="D613" s="789">
        <v>4640242180090</v>
      </c>
      <c r="E613" s="790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802" t="s">
        <v>968</v>
      </c>
      <c r="Q613" s="793"/>
      <c r="R613" s="793"/>
      <c r="S613" s="793"/>
      <c r="T613" s="794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970</v>
      </c>
      <c r="B614" s="53" t="s">
        <v>971</v>
      </c>
      <c r="C614" s="30">
        <v>4301020295</v>
      </c>
      <c r="D614" s="789">
        <v>4640242181363</v>
      </c>
      <c r="E614" s="790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16" t="s">
        <v>972</v>
      </c>
      <c r="Q614" s="793"/>
      <c r="R614" s="793"/>
      <c r="S614" s="793"/>
      <c r="T614" s="794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0"/>
      <c r="AB617" s="770"/>
      <c r="AC617" s="770"/>
    </row>
    <row r="618" spans="1:68" ht="27" hidden="1" customHeight="1" x14ac:dyDescent="0.25">
      <c r="A618" s="53" t="s">
        <v>973</v>
      </c>
      <c r="B618" s="53" t="s">
        <v>974</v>
      </c>
      <c r="C618" s="30">
        <v>4301031280</v>
      </c>
      <c r="D618" s="789">
        <v>4640242180816</v>
      </c>
      <c r="E618" s="790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5" t="s">
        <v>975</v>
      </c>
      <c r="Q618" s="793"/>
      <c r="R618" s="793"/>
      <c r="S618" s="793"/>
      <c r="T618" s="794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hidden="1" customHeight="1" x14ac:dyDescent="0.25">
      <c r="A619" s="53" t="s">
        <v>977</v>
      </c>
      <c r="B619" s="53" t="s">
        <v>978</v>
      </c>
      <c r="C619" s="30">
        <v>4301031244</v>
      </c>
      <c r="D619" s="789">
        <v>4640242180595</v>
      </c>
      <c r="E619" s="790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12" t="s">
        <v>979</v>
      </c>
      <c r="Q619" s="793"/>
      <c r="R619" s="793"/>
      <c r="S619" s="793"/>
      <c r="T619" s="794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hidden="1" customHeight="1" x14ac:dyDescent="0.25">
      <c r="A620" s="53" t="s">
        <v>981</v>
      </c>
      <c r="B620" s="53" t="s">
        <v>982</v>
      </c>
      <c r="C620" s="30">
        <v>4301031289</v>
      </c>
      <c r="D620" s="789">
        <v>4640242181615</v>
      </c>
      <c r="E620" s="790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0" t="s">
        <v>983</v>
      </c>
      <c r="Q620" s="793"/>
      <c r="R620" s="793"/>
      <c r="S620" s="793"/>
      <c r="T620" s="794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hidden="1" customHeight="1" x14ac:dyDescent="0.25">
      <c r="A621" s="53" t="s">
        <v>985</v>
      </c>
      <c r="B621" s="53" t="s">
        <v>986</v>
      </c>
      <c r="C621" s="30">
        <v>4301031285</v>
      </c>
      <c r="D621" s="789">
        <v>4640242181639</v>
      </c>
      <c r="E621" s="790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5" t="s">
        <v>987</v>
      </c>
      <c r="Q621" s="793"/>
      <c r="R621" s="793"/>
      <c r="S621" s="793"/>
      <c r="T621" s="794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989</v>
      </c>
      <c r="B622" s="53" t="s">
        <v>990</v>
      </c>
      <c r="C622" s="30">
        <v>4301031287</v>
      </c>
      <c r="D622" s="789">
        <v>4640242181622</v>
      </c>
      <c r="E622" s="790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29" t="s">
        <v>991</v>
      </c>
      <c r="Q622" s="793"/>
      <c r="R622" s="793"/>
      <c r="S622" s="793"/>
      <c r="T622" s="794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993</v>
      </c>
      <c r="B623" s="53" t="s">
        <v>994</v>
      </c>
      <c r="C623" s="30">
        <v>4301031203</v>
      </c>
      <c r="D623" s="789">
        <v>4640242180908</v>
      </c>
      <c r="E623" s="790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03" t="s">
        <v>995</v>
      </c>
      <c r="Q623" s="793"/>
      <c r="R623" s="793"/>
      <c r="S623" s="793"/>
      <c r="T623" s="794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996</v>
      </c>
      <c r="B624" s="53" t="s">
        <v>997</v>
      </c>
      <c r="C624" s="30">
        <v>4301031200</v>
      </c>
      <c r="D624" s="789">
        <v>4640242180489</v>
      </c>
      <c r="E624" s="790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8" t="s">
        <v>998</v>
      </c>
      <c r="Q624" s="793"/>
      <c r="R624" s="793"/>
      <c r="S624" s="793"/>
      <c r="T624" s="794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0"/>
      <c r="AB627" s="770"/>
      <c r="AC627" s="770"/>
    </row>
    <row r="628" spans="1:68" ht="27" hidden="1" customHeight="1" x14ac:dyDescent="0.25">
      <c r="A628" s="53" t="s">
        <v>999</v>
      </c>
      <c r="B628" s="53" t="s">
        <v>1000</v>
      </c>
      <c r="C628" s="30">
        <v>4301051746</v>
      </c>
      <c r="D628" s="789">
        <v>4640242180533</v>
      </c>
      <c r="E628" s="790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7" t="s">
        <v>1001</v>
      </c>
      <c r="Q628" s="793"/>
      <c r="R628" s="793"/>
      <c r="S628" s="793"/>
      <c r="T628" s="794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4301051887</v>
      </c>
      <c r="D629" s="789">
        <v>4640242180533</v>
      </c>
      <c r="E629" s="790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42" t="s">
        <v>1004</v>
      </c>
      <c r="Q629" s="793"/>
      <c r="R629" s="793"/>
      <c r="S629" s="793"/>
      <c r="T629" s="794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4301051510</v>
      </c>
      <c r="D630" s="789">
        <v>4640242180540</v>
      </c>
      <c r="E630" s="790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105" t="s">
        <v>1007</v>
      </c>
      <c r="Q630" s="793"/>
      <c r="R630" s="793"/>
      <c r="S630" s="793"/>
      <c r="T630" s="794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4301051933</v>
      </c>
      <c r="D631" s="789">
        <v>4640242180540</v>
      </c>
      <c r="E631" s="790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88" t="s">
        <v>1010</v>
      </c>
      <c r="Q631" s="793"/>
      <c r="R631" s="793"/>
      <c r="S631" s="793"/>
      <c r="T631" s="794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4301051390</v>
      </c>
      <c r="D632" s="789">
        <v>4640242181233</v>
      </c>
      <c r="E632" s="790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46" t="s">
        <v>1013</v>
      </c>
      <c r="Q632" s="793"/>
      <c r="R632" s="793"/>
      <c r="S632" s="793"/>
      <c r="T632" s="794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1014</v>
      </c>
      <c r="C633" s="30">
        <v>4301051920</v>
      </c>
      <c r="D633" s="789">
        <v>4640242181233</v>
      </c>
      <c r="E633" s="790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58" t="s">
        <v>1015</v>
      </c>
      <c r="Q633" s="793"/>
      <c r="R633" s="793"/>
      <c r="S633" s="793"/>
      <c r="T633" s="794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1016</v>
      </c>
      <c r="B634" s="53" t="s">
        <v>1017</v>
      </c>
      <c r="C634" s="30">
        <v>4301051448</v>
      </c>
      <c r="D634" s="789">
        <v>4640242181226</v>
      </c>
      <c r="E634" s="790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28" t="s">
        <v>1018</v>
      </c>
      <c r="Q634" s="793"/>
      <c r="R634" s="793"/>
      <c r="S634" s="793"/>
      <c r="T634" s="794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1016</v>
      </c>
      <c r="B635" s="53" t="s">
        <v>1019</v>
      </c>
      <c r="C635" s="30">
        <v>4301051921</v>
      </c>
      <c r="D635" s="789">
        <v>4640242181226</v>
      </c>
      <c r="E635" s="790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98" t="s">
        <v>1020</v>
      </c>
      <c r="Q635" s="793"/>
      <c r="R635" s="793"/>
      <c r="S635" s="793"/>
      <c r="T635" s="794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0"/>
      <c r="AB638" s="770"/>
      <c r="AC638" s="770"/>
    </row>
    <row r="639" spans="1:68" ht="27" hidden="1" customHeight="1" x14ac:dyDescent="0.25">
      <c r="A639" s="53" t="s">
        <v>1021</v>
      </c>
      <c r="B639" s="53" t="s">
        <v>1022</v>
      </c>
      <c r="C639" s="30">
        <v>4301060354</v>
      </c>
      <c r="D639" s="789">
        <v>4640242180120</v>
      </c>
      <c r="E639" s="790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26" t="s">
        <v>1023</v>
      </c>
      <c r="Q639" s="793"/>
      <c r="R639" s="793"/>
      <c r="S639" s="793"/>
      <c r="T639" s="794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4301060408</v>
      </c>
      <c r="D640" s="789">
        <v>4640242180120</v>
      </c>
      <c r="E640" s="790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93"/>
      <c r="R640" s="793"/>
      <c r="S640" s="793"/>
      <c r="T640" s="794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1027</v>
      </c>
      <c r="B641" s="53" t="s">
        <v>1028</v>
      </c>
      <c r="C641" s="30">
        <v>4301060355</v>
      </c>
      <c r="D641" s="789">
        <v>4640242180137</v>
      </c>
      <c r="E641" s="790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3" t="s">
        <v>1029</v>
      </c>
      <c r="Q641" s="793"/>
      <c r="R641" s="793"/>
      <c r="S641" s="793"/>
      <c r="T641" s="794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4301060407</v>
      </c>
      <c r="D642" s="789">
        <v>4640242180137</v>
      </c>
      <c r="E642" s="790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58" t="s">
        <v>1032</v>
      </c>
      <c r="Q642" s="793"/>
      <c r="R642" s="793"/>
      <c r="S642" s="793"/>
      <c r="T642" s="794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1"/>
      <c r="AB645" s="771"/>
      <c r="AC645" s="771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0"/>
      <c r="AB646" s="770"/>
      <c r="AC646" s="770"/>
    </row>
    <row r="647" spans="1:68" ht="27" hidden="1" customHeight="1" x14ac:dyDescent="0.25">
      <c r="A647" s="53" t="s">
        <v>1034</v>
      </c>
      <c r="B647" s="53" t="s">
        <v>1035</v>
      </c>
      <c r="C647" s="30">
        <v>4301011951</v>
      </c>
      <c r="D647" s="789">
        <v>4640242180045</v>
      </c>
      <c r="E647" s="790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60" t="s">
        <v>1036</v>
      </c>
      <c r="Q647" s="793"/>
      <c r="R647" s="793"/>
      <c r="S647" s="793"/>
      <c r="T647" s="794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1038</v>
      </c>
      <c r="B648" s="53" t="s">
        <v>1039</v>
      </c>
      <c r="C648" s="30">
        <v>4301011950</v>
      </c>
      <c r="D648" s="789">
        <v>4640242180601</v>
      </c>
      <c r="E648" s="790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52" t="s">
        <v>1040</v>
      </c>
      <c r="Q648" s="793"/>
      <c r="R648" s="793"/>
      <c r="S648" s="793"/>
      <c r="T648" s="794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0"/>
      <c r="AB651" s="770"/>
      <c r="AC651" s="770"/>
    </row>
    <row r="652" spans="1:68" ht="27" hidden="1" customHeight="1" x14ac:dyDescent="0.25">
      <c r="A652" s="53" t="s">
        <v>1042</v>
      </c>
      <c r="B652" s="53" t="s">
        <v>1043</v>
      </c>
      <c r="C652" s="30">
        <v>4301020314</v>
      </c>
      <c r="D652" s="789">
        <v>4640242180090</v>
      </c>
      <c r="E652" s="790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36" t="s">
        <v>1044</v>
      </c>
      <c r="Q652" s="793"/>
      <c r="R652" s="793"/>
      <c r="S652" s="793"/>
      <c r="T652" s="794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0"/>
      <c r="AB655" s="770"/>
      <c r="AC655" s="770"/>
    </row>
    <row r="656" spans="1:68" ht="27" hidden="1" customHeight="1" x14ac:dyDescent="0.25">
      <c r="A656" s="53" t="s">
        <v>1046</v>
      </c>
      <c r="B656" s="53" t="s">
        <v>1047</v>
      </c>
      <c r="C656" s="30">
        <v>4301031321</v>
      </c>
      <c r="D656" s="789">
        <v>4640242180076</v>
      </c>
      <c r="E656" s="790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38" t="s">
        <v>1048</v>
      </c>
      <c r="Q656" s="793"/>
      <c r="R656" s="793"/>
      <c r="S656" s="793"/>
      <c r="T656" s="794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0"/>
      <c r="AB659" s="770"/>
      <c r="AC659" s="770"/>
    </row>
    <row r="660" spans="1:68" ht="27" hidden="1" customHeight="1" x14ac:dyDescent="0.25">
      <c r="A660" s="53" t="s">
        <v>1050</v>
      </c>
      <c r="B660" s="53" t="s">
        <v>1051</v>
      </c>
      <c r="C660" s="30">
        <v>4301051780</v>
      </c>
      <c r="D660" s="789">
        <v>4640242180106</v>
      </c>
      <c r="E660" s="790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82" t="s">
        <v>1052</v>
      </c>
      <c r="Q660" s="793"/>
      <c r="R660" s="793"/>
      <c r="S660" s="793"/>
      <c r="T660" s="794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0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61"/>
      <c r="P663" s="935" t="s">
        <v>1054</v>
      </c>
      <c r="Q663" s="936"/>
      <c r="R663" s="936"/>
      <c r="S663" s="936"/>
      <c r="T663" s="936"/>
      <c r="U663" s="936"/>
      <c r="V663" s="937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12689.2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12738.359999999999</v>
      </c>
      <c r="Z663" s="36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61"/>
      <c r="P664" s="935" t="s">
        <v>1055</v>
      </c>
      <c r="Q664" s="936"/>
      <c r="R664" s="936"/>
      <c r="S664" s="936"/>
      <c r="T664" s="936"/>
      <c r="U664" s="936"/>
      <c r="V664" s="937"/>
      <c r="W664" s="36" t="s">
        <v>69</v>
      </c>
      <c r="X664" s="779">
        <f>IFERROR(SUM(BM22:BM660),"0")</f>
        <v>13180.825637029639</v>
      </c>
      <c r="Y664" s="779">
        <f>IFERROR(SUM(BN22:BN660),"0")</f>
        <v>13232.367999999997</v>
      </c>
      <c r="Z664" s="36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61"/>
      <c r="P665" s="935" t="s">
        <v>1056</v>
      </c>
      <c r="Q665" s="936"/>
      <c r="R665" s="936"/>
      <c r="S665" s="936"/>
      <c r="T665" s="936"/>
      <c r="U665" s="936"/>
      <c r="V665" s="937"/>
      <c r="W665" s="36" t="s">
        <v>1057</v>
      </c>
      <c r="X665" s="37">
        <f>ROUNDUP(SUM(BO22:BO660),0)</f>
        <v>19</v>
      </c>
      <c r="Y665" s="37">
        <f>ROUNDUP(SUM(BP22:BP660),0)</f>
        <v>19</v>
      </c>
      <c r="Z665" s="36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61"/>
      <c r="P666" s="935" t="s">
        <v>1058</v>
      </c>
      <c r="Q666" s="936"/>
      <c r="R666" s="936"/>
      <c r="S666" s="936"/>
      <c r="T666" s="936"/>
      <c r="U666" s="936"/>
      <c r="V666" s="937"/>
      <c r="W666" s="36" t="s">
        <v>69</v>
      </c>
      <c r="X666" s="779">
        <f>GrossWeightTotal+PalletQtyTotal*25</f>
        <v>13655.825637029639</v>
      </c>
      <c r="Y666" s="779">
        <f>GrossWeightTotalR+PalletQtyTotalR*25</f>
        <v>13707.367999999997</v>
      </c>
      <c r="Z666" s="36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61"/>
      <c r="P667" s="935" t="s">
        <v>1059</v>
      </c>
      <c r="Q667" s="936"/>
      <c r="R667" s="936"/>
      <c r="S667" s="936"/>
      <c r="T667" s="936"/>
      <c r="U667" s="936"/>
      <c r="V667" s="937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1160.153957153957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1166</v>
      </c>
      <c r="Z667" s="36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61"/>
      <c r="P668" s="935" t="s">
        <v>1060</v>
      </c>
      <c r="Q668" s="936"/>
      <c r="R668" s="936"/>
      <c r="S668" s="936"/>
      <c r="T668" s="936"/>
      <c r="U668" s="936"/>
      <c r="V668" s="937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20.330189999999998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8" t="s">
        <v>113</v>
      </c>
      <c r="D670" s="875"/>
      <c r="E670" s="875"/>
      <c r="F670" s="875"/>
      <c r="G670" s="875"/>
      <c r="H670" s="876"/>
      <c r="I670" s="818" t="s">
        <v>325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18" t="s">
        <v>662</v>
      </c>
      <c r="X670" s="876"/>
      <c r="Y670" s="818" t="s">
        <v>751</v>
      </c>
      <c r="Z670" s="875"/>
      <c r="AA670" s="875"/>
      <c r="AB670" s="876"/>
      <c r="AC670" s="773" t="s">
        <v>861</v>
      </c>
      <c r="AD670" s="818" t="s">
        <v>933</v>
      </c>
      <c r="AE670" s="876"/>
      <c r="AF670" s="767"/>
    </row>
    <row r="671" spans="1:68" ht="14.25" customHeight="1" thickTop="1" x14ac:dyDescent="0.2">
      <c r="A671" s="1086" t="s">
        <v>1063</v>
      </c>
      <c r="B671" s="818" t="s">
        <v>63</v>
      </c>
      <c r="C671" s="818" t="s">
        <v>114</v>
      </c>
      <c r="D671" s="818" t="s">
        <v>141</v>
      </c>
      <c r="E671" s="818" t="s">
        <v>221</v>
      </c>
      <c r="F671" s="818" t="s">
        <v>245</v>
      </c>
      <c r="G671" s="818" t="s">
        <v>291</v>
      </c>
      <c r="H671" s="818" t="s">
        <v>113</v>
      </c>
      <c r="I671" s="818" t="s">
        <v>326</v>
      </c>
      <c r="J671" s="818" t="s">
        <v>350</v>
      </c>
      <c r="K671" s="818" t="s">
        <v>428</v>
      </c>
      <c r="L671" s="818" t="s">
        <v>449</v>
      </c>
      <c r="M671" s="818" t="s">
        <v>473</v>
      </c>
      <c r="N671" s="767"/>
      <c r="O671" s="818" t="s">
        <v>500</v>
      </c>
      <c r="P671" s="818" t="s">
        <v>503</v>
      </c>
      <c r="Q671" s="818" t="s">
        <v>512</v>
      </c>
      <c r="R671" s="818" t="s">
        <v>528</v>
      </c>
      <c r="S671" s="818" t="s">
        <v>538</v>
      </c>
      <c r="T671" s="818" t="s">
        <v>551</v>
      </c>
      <c r="U671" s="818" t="s">
        <v>562</v>
      </c>
      <c r="V671" s="818" t="s">
        <v>649</v>
      </c>
      <c r="W671" s="818" t="s">
        <v>663</v>
      </c>
      <c r="X671" s="818" t="s">
        <v>707</v>
      </c>
      <c r="Y671" s="818" t="s">
        <v>752</v>
      </c>
      <c r="Z671" s="818" t="s">
        <v>820</v>
      </c>
      <c r="AA671" s="818" t="s">
        <v>845</v>
      </c>
      <c r="AB671" s="818" t="s">
        <v>857</v>
      </c>
      <c r="AC671" s="818" t="s">
        <v>861</v>
      </c>
      <c r="AD671" s="818" t="s">
        <v>933</v>
      </c>
      <c r="AE671" s="818" t="s">
        <v>1033</v>
      </c>
      <c r="AF671" s="767"/>
    </row>
    <row r="672" spans="1:68" ht="13.5" customHeight="1" thickBot="1" x14ac:dyDescent="0.25">
      <c r="A672" s="1087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67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0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5">
        <f>IFERROR(Y107*1,"0")+IFERROR(Y108*1,"0")+IFERROR(Y109*1,"0")+IFERROR(Y113*1,"0")+IFERROR(Y114*1,"0")+IFERROR(Y115*1,"0")+IFERROR(Y116*1,"0")+IFERROR(Y117*1,"0")+IFERROR(Y118*1,"0")</f>
        <v>100.80000000000001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159.6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845.40000000000009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225.60000000000002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11025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81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300.96000000000004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0,15"/>
        <filter val="100,00"/>
        <filter val="11,90"/>
        <filter val="12 689,20"/>
        <filter val="120,00"/>
        <filter val="13 180,83"/>
        <filter val="13 655,83"/>
        <filter val="133,33"/>
        <filter val="150,00"/>
        <filter val="18,94"/>
        <filter val="180,00"/>
        <filter val="19"/>
        <filter val="19,20"/>
        <filter val="2 000,00"/>
        <filter val="200,00"/>
        <filter val="220,00"/>
        <filter val="27,29"/>
        <filter val="278,21"/>
        <filter val="3 000,00"/>
        <filter val="30,00"/>
        <filter val="300,00"/>
        <filter val="35,71"/>
        <filter val="37,88"/>
        <filter val="4 000,00"/>
        <filter val="60,00"/>
        <filter val="600,00"/>
        <filter val="8,00"/>
        <filter val="8,89"/>
        <filter val="80,00"/>
        <filter val="820,00"/>
        <filter val="9 000,00"/>
        <filter val="9,60"/>
      </filters>
    </filterColumn>
    <filterColumn colId="29" showButton="0"/>
    <filterColumn colId="30" showButton="0"/>
  </autoFilter>
  <mergeCells count="1188">
    <mergeCell ref="Y17:Y18"/>
    <mergeCell ref="P447:T447"/>
    <mergeCell ref="P410:T410"/>
    <mergeCell ref="P385:T385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P247:V247"/>
    <mergeCell ref="D298:E298"/>
    <mergeCell ref="A158:Z158"/>
    <mergeCell ref="P91:T91"/>
    <mergeCell ref="V11:W11"/>
    <mergeCell ref="P57:T57"/>
    <mergeCell ref="D165:E165"/>
    <mergeCell ref="P75:T75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V12:W12"/>
    <mergeCell ref="S671:S672"/>
    <mergeCell ref="P319:T319"/>
    <mergeCell ref="A593:Z593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N17:N18"/>
    <mergeCell ref="D49:E49"/>
    <mergeCell ref="P82:T82"/>
    <mergeCell ref="P85:T85"/>
    <mergeCell ref="D571:E571"/>
    <mergeCell ref="P529:V529"/>
    <mergeCell ref="P421:T421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D457:E457"/>
    <mergeCell ref="P603:T603"/>
    <mergeCell ref="P486:T486"/>
    <mergeCell ref="P406:V406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P114:T114"/>
    <mergeCell ref="P241:T241"/>
    <mergeCell ref="D84:E84"/>
    <mergeCell ref="AA17:AA18"/>
    <mergeCell ref="P154:T154"/>
    <mergeCell ref="D75:E75"/>
    <mergeCell ref="D206:E206"/>
    <mergeCell ref="A520:O521"/>
    <mergeCell ref="P561:T561"/>
    <mergeCell ref="D504:E504"/>
    <mergeCell ref="A271:O272"/>
    <mergeCell ref="P579:T579"/>
    <mergeCell ref="D218:E218"/>
    <mergeCell ref="A258:O259"/>
    <mergeCell ref="A249:Z249"/>
    <mergeCell ref="A314:Z314"/>
    <mergeCell ref="P289:V289"/>
    <mergeCell ref="A539:Z539"/>
    <mergeCell ref="P262:T262"/>
    <mergeCell ref="P353:V353"/>
    <mergeCell ref="D170:E170"/>
    <mergeCell ref="D577:E577"/>
    <mergeCell ref="A329:O330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646:Z646"/>
    <mergeCell ref="P658:V658"/>
    <mergeCell ref="D639:E639"/>
    <mergeCell ref="D614:E614"/>
    <mergeCell ref="D266:E266"/>
    <mergeCell ref="P174:T174"/>
    <mergeCell ref="A655:Z655"/>
    <mergeCell ref="P253:T253"/>
    <mergeCell ref="D392:E392"/>
    <mergeCell ref="D221:E221"/>
    <mergeCell ref="D628:E628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F5:G5"/>
    <mergeCell ref="P55:V55"/>
    <mergeCell ref="P365:V365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D452:E452"/>
    <mergeCell ref="A318:Z318"/>
    <mergeCell ref="D252:E252"/>
    <mergeCell ref="P650:V650"/>
    <mergeCell ref="A531:Z531"/>
    <mergeCell ref="A469:Z469"/>
    <mergeCell ref="P336:T336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663:V663"/>
    <mergeCell ref="P601:T601"/>
    <mergeCell ref="P123:T123"/>
    <mergeCell ref="A112:Z112"/>
    <mergeCell ref="A554:Z554"/>
    <mergeCell ref="P648:T648"/>
    <mergeCell ref="P573:V573"/>
    <mergeCell ref="A327:Z327"/>
    <mergeCell ref="P103:V103"/>
    <mergeCell ref="H671:H672"/>
    <mergeCell ref="J671:J672"/>
    <mergeCell ref="P671:P672"/>
    <mergeCell ref="P661:V661"/>
    <mergeCell ref="C670:H670"/>
    <mergeCell ref="D427:E427"/>
    <mergeCell ref="D198:E198"/>
    <mergeCell ref="P104:V104"/>
    <mergeCell ref="P27:T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D34:E34"/>
    <mergeCell ref="D305:E305"/>
    <mergeCell ref="G17:G18"/>
    <mergeCell ref="P399:T399"/>
    <mergeCell ref="P526:T526"/>
    <mergeCell ref="P184:V184"/>
    <mergeCell ref="D154:E15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D465:E465"/>
    <mergeCell ref="D269:E269"/>
    <mergeCell ref="A505:O506"/>
    <mergeCell ref="P217:T217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532:T532"/>
    <mergeCell ref="P503:T503"/>
    <mergeCell ref="P559:T559"/>
    <mergeCell ref="P332:T332"/>
    <mergeCell ref="P630:T630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P54:V54"/>
    <mergeCell ref="D194:E194"/>
    <mergeCell ref="Z17:Z18"/>
    <mergeCell ref="P620:T620"/>
    <mergeCell ref="P271:V271"/>
    <mergeCell ref="P607:T607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9:C9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A587:Z587"/>
    <mergeCell ref="P500:T500"/>
    <mergeCell ref="P215:T215"/>
    <mergeCell ref="P366:V366"/>
    <mergeCell ref="P150:V150"/>
    <mergeCell ref="D138:E138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D541:E541"/>
    <mergeCell ref="D370:E370"/>
    <mergeCell ref="D222:E222"/>
    <mergeCell ref="A529:O530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420:T420"/>
    <mergeCell ref="A130:Z130"/>
    <mergeCell ref="P643:V643"/>
    <mergeCell ref="A615:O616"/>
    <mergeCell ref="A365:O366"/>
    <mergeCell ref="P235:T235"/>
    <mergeCell ref="B671:B672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J9:M9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644:V644"/>
    <mergeCell ref="D632:E632"/>
    <mergeCell ref="P591:V591"/>
    <mergeCell ref="D635:E635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A59:O60"/>
    <mergeCell ref="D581:E581"/>
    <mergeCell ref="D652:E652"/>
    <mergeCell ref="D519:E51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450:T450"/>
    <mergeCell ref="A567:O568"/>
    <mergeCell ref="D116:E116"/>
    <mergeCell ref="P419:T419"/>
    <mergeCell ref="A275:O276"/>
    <mergeCell ref="A5:C5"/>
    <mergeCell ref="D337:E337"/>
    <mergeCell ref="D464:E464"/>
    <mergeCell ref="P128:V128"/>
    <mergeCell ref="A442:O443"/>
    <mergeCell ref="P195:T195"/>
    <mergeCell ref="P300:T300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A13:M13"/>
    <mergeCell ref="P73:V73"/>
    <mergeCell ref="A367:Z367"/>
    <mergeCell ref="P115:T115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D230:E230"/>
    <mergeCell ref="D466:E466"/>
    <mergeCell ref="P66:T66"/>
    <mergeCell ref="D9:E9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232:E232"/>
    <mergeCell ref="A406:O407"/>
    <mergeCell ref="P238:V238"/>
    <mergeCell ref="P264:T264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46:V146"/>
    <mergeCell ref="D63:E63"/>
    <mergeCell ref="D492:E492"/>
    <mergeCell ref="A388:O389"/>
    <mergeCell ref="P389:V389"/>
    <mergeCell ref="P141:T141"/>
    <mergeCell ref="P454:V454"/>
    <mergeCell ref="D193:E193"/>
    <mergeCell ref="D127:E127"/>
    <mergeCell ref="P377:T377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P32:T32"/>
    <mergeCell ref="D250:E250"/>
    <mergeCell ref="P572:T572"/>
    <mergeCell ref="P268:T268"/>
    <mergeCell ref="P230:T230"/>
    <mergeCell ref="D211:E211"/>
    <mergeCell ref="P35:V35"/>
    <mergeCell ref="D285:E285"/>
    <mergeCell ref="A596:O597"/>
    <mergeCell ref="D583:E583"/>
    <mergeCell ref="D176:E176"/>
    <mergeCell ref="D114:E114"/>
    <mergeCell ref="P482:T482"/>
    <mergeCell ref="A475:Z475"/>
    <mergeCell ref="P513:T513"/>
    <mergeCell ref="A201:O202"/>
    <mergeCell ref="D52:E52"/>
    <mergeCell ref="D31:E31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136:V136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Y671:Y67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34:V434"/>
    <mergeCell ref="A188:Z188"/>
    <mergeCell ref="A433:O434"/>
    <mergeCell ref="P286:T286"/>
    <mergeCell ref="D400:E400"/>
    <mergeCell ref="P584:T584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648:E648"/>
    <mergeCell ref="P143:T143"/>
    <mergeCell ref="D64:E64"/>
    <mergeCell ref="P612:T612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240:T240"/>
    <mergeCell ref="P162:V162"/>
    <mergeCell ref="D590:E590"/>
    <mergeCell ref="P460:V46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584:E584"/>
    <mergeCell ref="A374:Z374"/>
    <mergeCell ref="D432:E43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D379:E379"/>
    <mergeCell ref="P634:T634"/>
    <mergeCell ref="D640:E640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300:E300"/>
    <mergeCell ref="P472:V472"/>
    <mergeCell ref="A161:O162"/>
    <mergeCell ref="D236:E236"/>
    <mergeCell ref="P441:T441"/>
    <mergeCell ref="D362:E362"/>
    <mergeCell ref="D629:E629"/>
    <mergeCell ref="D630:E630"/>
    <mergeCell ref="D229:E229"/>
    <mergeCell ref="D565:E565"/>
    <mergeCell ref="A627:Z627"/>
    <mergeCell ref="P233:T233"/>
    <mergeCell ref="P206:T206"/>
    <mergeCell ref="P619:T619"/>
    <mergeCell ref="P504:T504"/>
    <mergeCell ref="D174:E174"/>
    <mergeCell ref="D410:E410"/>
    <mergeCell ref="P594:T594"/>
    <mergeCell ref="P516:V516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D491:E491"/>
    <mergeCell ref="D267:E267"/>
    <mergeCell ref="D509:E509"/>
    <mergeCell ref="A340:Z340"/>
    <mergeCell ref="D425:E425"/>
    <mergeCell ref="D359:E359"/>
    <mergeCell ref="D601:E601"/>
    <mergeCell ref="P237:V237"/>
    <mergeCell ref="P521:V521"/>
    <mergeCell ref="A517:Z517"/>
    <mergeCell ref="A207:O208"/>
    <mergeCell ref="D489:E489"/>
    <mergeCell ref="P275:V27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