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AA263F51-39B7-45E8-A862-057117675C4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заказа'!$X$298:$X$298</definedName>
    <definedName name="GrossWeightTotalR">'Бланк заказа'!$Y$298:$Y$298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заказа'!$X$299:$X$299</definedName>
    <definedName name="PalletQtyTotalR">'Бланк заказа'!$Y$299:$Y$299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заказа'!$B$275:$B$275</definedName>
    <definedName name="ProductId101">'Бланк заказа'!$B$276:$B$276</definedName>
    <definedName name="ProductId102">'Бланк заказа'!$B$277:$B$277</definedName>
    <definedName name="ProductId103">'Бланк заказа'!$B$278:$B$278</definedName>
    <definedName name="ProductId104">'Бланк заказа'!$B$279:$B$279</definedName>
    <definedName name="ProductId105">'Бланк заказа'!$B$280:$B$280</definedName>
    <definedName name="ProductId106">'Бланк заказа'!$B$281:$B$281</definedName>
    <definedName name="ProductId107">'Бланк заказа'!$B$282:$B$282</definedName>
    <definedName name="ProductId108">'Бланк заказа'!$B$283:$B$283</definedName>
    <definedName name="ProductId109">'Бланк заказа'!$B$284:$B$284</definedName>
    <definedName name="ProductId11">'Бланк заказа'!$B$49:$B$49</definedName>
    <definedName name="ProductId110">'Бланк заказа'!$B$285:$B$285</definedName>
    <definedName name="ProductId111">'Бланк заказа'!$B$286:$B$286</definedName>
    <definedName name="ProductId112">'Бланк заказа'!$B$287:$B$287</definedName>
    <definedName name="ProductId113">'Бланк заказа'!$B$288:$B$288</definedName>
    <definedName name="ProductId114">'Бланк заказа'!$B$289:$B$289</definedName>
    <definedName name="ProductId115">'Бланк заказа'!$B$290:$B$290</definedName>
    <definedName name="ProductId116">'Бланк заказа'!$B$291:$B$291</definedName>
    <definedName name="ProductId117">'Бланк заказа'!$B$292:$B$292</definedName>
    <definedName name="ProductId118">'Бланк заказа'!$B$293:$B$293</definedName>
    <definedName name="ProductId119">'Бланк заказа'!$B$294:$B$294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заказа'!$B$137:$B$137</definedName>
    <definedName name="ProductId52">'Бланк заказа'!$B$142:$B$142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заказа'!$B$169:$B$169</definedName>
    <definedName name="ProductId63">'Бланк заказа'!$B$173:$B$173</definedName>
    <definedName name="ProductId64">'Бланк заказа'!$B$174:$B$174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заказа'!$B$229:$B$229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заказа'!$B$247:$B$247</definedName>
    <definedName name="ProductId9">'Бланк заказа'!$B$47:$B$47</definedName>
    <definedName name="ProductId90">'Бланк заказа'!$B$253:$B$253</definedName>
    <definedName name="ProductId91">'Бланк заказа'!$B$254:$B$254</definedName>
    <definedName name="ProductId92">'Бланк заказа'!$B$255:$B$255</definedName>
    <definedName name="ProductId93">'Бланк заказа'!$B$259:$B$259</definedName>
    <definedName name="ProductId94">'Бланк заказа'!$B$263:$B$263</definedName>
    <definedName name="ProductId95">'Бланк заказа'!$B$264:$B$264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заказа'!$X$275:$X$275</definedName>
    <definedName name="SalesQty101">'Бланк заказа'!$X$276:$X$276</definedName>
    <definedName name="SalesQty102">'Бланк заказа'!$X$277:$X$277</definedName>
    <definedName name="SalesQty103">'Бланк заказа'!$X$278:$X$278</definedName>
    <definedName name="SalesQty104">'Бланк заказа'!$X$279:$X$279</definedName>
    <definedName name="SalesQty105">'Бланк заказа'!$X$280:$X$280</definedName>
    <definedName name="SalesQty106">'Бланк заказа'!$X$281:$X$281</definedName>
    <definedName name="SalesQty107">'Бланк заказа'!$X$282:$X$282</definedName>
    <definedName name="SalesQty108">'Бланк заказа'!$X$283:$X$283</definedName>
    <definedName name="SalesQty109">'Бланк заказа'!$X$284:$X$284</definedName>
    <definedName name="SalesQty11">'Бланк заказа'!$X$49:$X$49</definedName>
    <definedName name="SalesQty110">'Бланк заказа'!$X$285:$X$285</definedName>
    <definedName name="SalesQty111">'Бланк заказа'!$X$286:$X$286</definedName>
    <definedName name="SalesQty112">'Бланк заказа'!$X$287:$X$287</definedName>
    <definedName name="SalesQty113">'Бланк заказа'!$X$288:$X$288</definedName>
    <definedName name="SalesQty114">'Бланк заказа'!$X$289:$X$289</definedName>
    <definedName name="SalesQty115">'Бланк заказа'!$X$290:$X$290</definedName>
    <definedName name="SalesQty116">'Бланк заказа'!$X$291:$X$291</definedName>
    <definedName name="SalesQty117">'Бланк заказа'!$X$292:$X$292</definedName>
    <definedName name="SalesQty118">'Бланк заказа'!$X$293:$X$293</definedName>
    <definedName name="SalesQty119">'Бланк заказа'!$X$294:$X$294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заказа'!$X$137:$X$137</definedName>
    <definedName name="SalesQty52">'Бланк заказа'!$X$142:$X$142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заказа'!$X$160:$X$160</definedName>
    <definedName name="SalesQty59">'Бланк заказа'!$X$161:$X$161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заказа'!$X$169:$X$169</definedName>
    <definedName name="SalesQty63">'Бланк заказа'!$X$173:$X$173</definedName>
    <definedName name="SalesQty64">'Бланк заказа'!$X$174:$X$174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заказа'!$X$229:$X$229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заказа'!$X$247:$X$247</definedName>
    <definedName name="SalesQty9">'Бланк заказа'!$X$47:$X$47</definedName>
    <definedName name="SalesQty90">'Бланк заказа'!$X$253:$X$253</definedName>
    <definedName name="SalesQty91">'Бланк заказа'!$X$254:$X$254</definedName>
    <definedName name="SalesQty92">'Бланк заказа'!$X$255:$X$255</definedName>
    <definedName name="SalesQty93">'Бланк заказа'!$X$259:$X$259</definedName>
    <definedName name="SalesQty94">'Бланк заказа'!$X$263:$X$263</definedName>
    <definedName name="SalesQty95">'Бланк заказа'!$X$264:$X$264</definedName>
    <definedName name="SalesQty96">'Бланк заказа'!$X$268:$X$268</definedName>
    <definedName name="SalesQty97">'Бланк заказа'!$X$269:$X$269</definedName>
    <definedName name="SalesQty98">'Бланк заказа'!$X$270:$X$270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заказа'!$Y$275:$Y$275</definedName>
    <definedName name="SalesRoundBox101">'Бланк заказа'!$Y$276:$Y$276</definedName>
    <definedName name="SalesRoundBox102">'Бланк заказа'!$Y$277:$Y$277</definedName>
    <definedName name="SalesRoundBox103">'Бланк заказа'!$Y$278:$Y$278</definedName>
    <definedName name="SalesRoundBox104">'Бланк заказа'!$Y$279:$Y$279</definedName>
    <definedName name="SalesRoundBox105">'Бланк заказа'!$Y$280:$Y$280</definedName>
    <definedName name="SalesRoundBox106">'Бланк заказа'!$Y$281:$Y$281</definedName>
    <definedName name="SalesRoundBox107">'Бланк заказа'!$Y$282:$Y$282</definedName>
    <definedName name="SalesRoundBox108">'Бланк заказа'!$Y$283:$Y$283</definedName>
    <definedName name="SalesRoundBox109">'Бланк заказа'!$Y$284:$Y$284</definedName>
    <definedName name="SalesRoundBox11">'Бланк заказа'!$Y$49:$Y$49</definedName>
    <definedName name="SalesRoundBox110">'Бланк заказа'!$Y$285:$Y$285</definedName>
    <definedName name="SalesRoundBox111">'Бланк заказа'!$Y$286:$Y$286</definedName>
    <definedName name="SalesRoundBox112">'Бланк заказа'!$Y$287:$Y$287</definedName>
    <definedName name="SalesRoundBox113">'Бланк заказа'!$Y$288:$Y$288</definedName>
    <definedName name="SalesRoundBox114">'Бланк заказа'!$Y$289:$Y$289</definedName>
    <definedName name="SalesRoundBox115">'Бланк заказа'!$Y$290:$Y$290</definedName>
    <definedName name="SalesRoundBox116">'Бланк заказа'!$Y$291:$Y$291</definedName>
    <definedName name="SalesRoundBox117">'Бланк заказа'!$Y$292:$Y$292</definedName>
    <definedName name="SalesRoundBox118">'Бланк заказа'!$Y$293:$Y$293</definedName>
    <definedName name="SalesRoundBox119">'Бланк заказа'!$Y$294:$Y$294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заказа'!$Y$137:$Y$137</definedName>
    <definedName name="SalesRoundBox52">'Бланк заказа'!$Y$142:$Y$142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заказа'!$Y$160:$Y$160</definedName>
    <definedName name="SalesRoundBox59">'Бланк заказа'!$Y$161:$Y$161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заказа'!$Y$169:$Y$169</definedName>
    <definedName name="SalesRoundBox63">'Бланк заказа'!$Y$173:$Y$173</definedName>
    <definedName name="SalesRoundBox64">'Бланк заказа'!$Y$174:$Y$174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заказа'!$Y$229:$Y$229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заказа'!$Y$247:$Y$247</definedName>
    <definedName name="SalesRoundBox9">'Бланк заказа'!$Y$47:$Y$47</definedName>
    <definedName name="SalesRoundBox90">'Бланк заказа'!$Y$253:$Y$253</definedName>
    <definedName name="SalesRoundBox91">'Бланк заказа'!$Y$254:$Y$254</definedName>
    <definedName name="SalesRoundBox92">'Бланк заказа'!$Y$255:$Y$255</definedName>
    <definedName name="SalesRoundBox93">'Бланк заказа'!$Y$259:$Y$259</definedName>
    <definedName name="SalesRoundBox94">'Бланк заказа'!$Y$263:$Y$263</definedName>
    <definedName name="SalesRoundBox95">'Бланк заказа'!$Y$264:$Y$264</definedName>
    <definedName name="SalesRoundBox96">'Бланк заказа'!$Y$268:$Y$268</definedName>
    <definedName name="SalesRoundBox97">'Бланк заказа'!$Y$269:$Y$269</definedName>
    <definedName name="SalesRoundBox98">'Бланк заказа'!$Y$270:$Y$270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заказа'!$W$275:$W$275</definedName>
    <definedName name="UnitOfMeasure101">'Бланк заказа'!$W$276:$W$276</definedName>
    <definedName name="UnitOfMeasure102">'Бланк заказа'!$W$277:$W$277</definedName>
    <definedName name="UnitOfMeasure103">'Бланк заказа'!$W$278:$W$278</definedName>
    <definedName name="UnitOfMeasure104">'Бланк заказа'!$W$279:$W$279</definedName>
    <definedName name="UnitOfMeasure105">'Бланк заказа'!$W$280:$W$280</definedName>
    <definedName name="UnitOfMeasure106">'Бланк заказа'!$W$281:$W$281</definedName>
    <definedName name="UnitOfMeasure107">'Бланк заказа'!$W$282:$W$282</definedName>
    <definedName name="UnitOfMeasure108">'Бланк заказа'!$W$283:$W$283</definedName>
    <definedName name="UnitOfMeasure109">'Бланк заказа'!$W$284:$W$284</definedName>
    <definedName name="UnitOfMeasure11">'Бланк заказа'!$W$49:$W$49</definedName>
    <definedName name="UnitOfMeasure110">'Бланк заказа'!$W$285:$W$285</definedName>
    <definedName name="UnitOfMeasure111">'Бланк заказа'!$W$286:$W$286</definedName>
    <definedName name="UnitOfMeasure112">'Бланк заказа'!$W$287:$W$287</definedName>
    <definedName name="UnitOfMeasure113">'Бланк заказа'!$W$288:$W$288</definedName>
    <definedName name="UnitOfMeasure114">'Бланк заказа'!$W$289:$W$289</definedName>
    <definedName name="UnitOfMeasure115">'Бланк заказа'!$W$290:$W$290</definedName>
    <definedName name="UnitOfMeasure116">'Бланк заказа'!$W$291:$W$291</definedName>
    <definedName name="UnitOfMeasure117">'Бланк заказа'!$W$292:$W$292</definedName>
    <definedName name="UnitOfMeasure118">'Бланк заказа'!$W$293:$W$293</definedName>
    <definedName name="UnitOfMeasure119">'Бланк заказа'!$W$294:$W$294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заказа'!$W$137:$W$137</definedName>
    <definedName name="UnitOfMeasure52">'Бланк заказа'!$W$142:$W$142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заказа'!$W$160:$W$160</definedName>
    <definedName name="UnitOfMeasure59">'Бланк заказа'!$W$161:$W$161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заказа'!$W$169:$W$169</definedName>
    <definedName name="UnitOfMeasure63">'Бланк заказа'!$W$173:$W$173</definedName>
    <definedName name="UnitOfMeasure64">'Бланк заказа'!$W$174:$W$174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заказа'!$W$229:$W$229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заказа'!$W$247:$W$247</definedName>
    <definedName name="UnitOfMeasure9">'Бланк заказа'!$W$47:$W$47</definedName>
    <definedName name="UnitOfMeasure90">'Бланк заказа'!$W$253:$W$253</definedName>
    <definedName name="UnitOfMeasure91">'Бланк заказа'!$W$254:$W$254</definedName>
    <definedName name="UnitOfMeasure92">'Бланк заказа'!$W$255:$W$255</definedName>
    <definedName name="UnitOfMeasure93">'Бланк заказа'!$W$259:$W$259</definedName>
    <definedName name="UnitOfMeasure94">'Бланк заказа'!$W$263:$W$263</definedName>
    <definedName name="UnitOfMeasure95">'Бланк заказа'!$W$264:$W$264</definedName>
    <definedName name="UnitOfMeasure96">'Бланк заказа'!$W$268:$W$268</definedName>
    <definedName name="UnitOfMeasure97">'Бланк заказа'!$W$269:$W$269</definedName>
    <definedName name="UnitOfMeasure98">'Бланк заказа'!$W$270:$W$270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07" i="1" l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X296" i="1"/>
  <c r="Y295" i="1"/>
  <c r="X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Z295" i="1" s="1"/>
  <c r="Y274" i="1"/>
  <c r="Y296" i="1" s="1"/>
  <c r="Y272" i="1"/>
  <c r="X272" i="1"/>
  <c r="Z271" i="1"/>
  <c r="X271" i="1"/>
  <c r="BO270" i="1"/>
  <c r="BM270" i="1"/>
  <c r="Z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Y271" i="1" s="1"/>
  <c r="X266" i="1"/>
  <c r="Z265" i="1"/>
  <c r="X265" i="1"/>
  <c r="BO264" i="1"/>
  <c r="BM264" i="1"/>
  <c r="Z264" i="1"/>
  <c r="Y264" i="1"/>
  <c r="BO263" i="1"/>
  <c r="BM263" i="1"/>
  <c r="Z263" i="1"/>
  <c r="Y263" i="1"/>
  <c r="X261" i="1"/>
  <c r="Y260" i="1"/>
  <c r="X260" i="1"/>
  <c r="BP259" i="1"/>
  <c r="BO259" i="1"/>
  <c r="BN259" i="1"/>
  <c r="BM259" i="1"/>
  <c r="Z259" i="1"/>
  <c r="Z260" i="1" s="1"/>
  <c r="Y259" i="1"/>
  <c r="Y261" i="1" s="1"/>
  <c r="Y257" i="1"/>
  <c r="X257" i="1"/>
  <c r="Z256" i="1"/>
  <c r="X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X249" i="1"/>
  <c r="Y248" i="1"/>
  <c r="X248" i="1"/>
  <c r="BP247" i="1"/>
  <c r="BO247" i="1"/>
  <c r="BN247" i="1"/>
  <c r="BM247" i="1"/>
  <c r="Z247" i="1"/>
  <c r="Z248" i="1" s="1"/>
  <c r="Y247" i="1"/>
  <c r="Y249" i="1" s="1"/>
  <c r="X243" i="1"/>
  <c r="Z242" i="1"/>
  <c r="X242" i="1"/>
  <c r="BO241" i="1"/>
  <c r="BM241" i="1"/>
  <c r="Z241" i="1"/>
  <c r="Y241" i="1"/>
  <c r="P241" i="1"/>
  <c r="Y238" i="1"/>
  <c r="X238" i="1"/>
  <c r="Z237" i="1"/>
  <c r="X237" i="1"/>
  <c r="BO236" i="1"/>
  <c r="BM236" i="1"/>
  <c r="Z236" i="1"/>
  <c r="Y236" i="1"/>
  <c r="P236" i="1"/>
  <c r="BP235" i="1"/>
  <c r="BO235" i="1"/>
  <c r="BN235" i="1"/>
  <c r="BM235" i="1"/>
  <c r="Z235" i="1"/>
  <c r="Y235" i="1"/>
  <c r="Y237" i="1" s="1"/>
  <c r="P235" i="1"/>
  <c r="X231" i="1"/>
  <c r="Y230" i="1"/>
  <c r="X230" i="1"/>
  <c r="BP229" i="1"/>
  <c r="BO229" i="1"/>
  <c r="BN229" i="1"/>
  <c r="BM229" i="1"/>
  <c r="Z229" i="1"/>
  <c r="Z230" i="1" s="1"/>
  <c r="Y229" i="1"/>
  <c r="Y231" i="1" s="1"/>
  <c r="P229" i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Z224" i="1" s="1"/>
  <c r="Y222" i="1"/>
  <c r="P222" i="1"/>
  <c r="X219" i="1"/>
  <c r="Z218" i="1"/>
  <c r="X218" i="1"/>
  <c r="BO217" i="1"/>
  <c r="BM217" i="1"/>
  <c r="Z217" i="1"/>
  <c r="Y217" i="1"/>
  <c r="P217" i="1"/>
  <c r="Y214" i="1"/>
  <c r="X214" i="1"/>
  <c r="Z213" i="1"/>
  <c r="X213" i="1"/>
  <c r="BO212" i="1"/>
  <c r="BM212" i="1"/>
  <c r="Z212" i="1"/>
  <c r="Y212" i="1"/>
  <c r="P212" i="1"/>
  <c r="X209" i="1"/>
  <c r="X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8" i="1" s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Y191" i="1"/>
  <c r="X191" i="1"/>
  <c r="Z190" i="1"/>
  <c r="X190" i="1"/>
  <c r="BO189" i="1"/>
  <c r="BM189" i="1"/>
  <c r="Z189" i="1"/>
  <c r="Y189" i="1"/>
  <c r="P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X184" i="1"/>
  <c r="X183" i="1"/>
  <c r="BO182" i="1"/>
  <c r="BM182" i="1"/>
  <c r="Z182" i="1"/>
  <c r="Y182" i="1"/>
  <c r="P182" i="1"/>
  <c r="BP181" i="1"/>
  <c r="BO181" i="1"/>
  <c r="BN181" i="1"/>
  <c r="BM181" i="1"/>
  <c r="Z181" i="1"/>
  <c r="Z183" i="1" s="1"/>
  <c r="Y181" i="1"/>
  <c r="P181" i="1"/>
  <c r="BO180" i="1"/>
  <c r="BM180" i="1"/>
  <c r="Z180" i="1"/>
  <c r="Y180" i="1"/>
  <c r="P180" i="1"/>
  <c r="Y176" i="1"/>
  <c r="X176" i="1"/>
  <c r="Z175" i="1"/>
  <c r="X175" i="1"/>
  <c r="BO174" i="1"/>
  <c r="BM174" i="1"/>
  <c r="Z174" i="1"/>
  <c r="Y174" i="1"/>
  <c r="P174" i="1"/>
  <c r="BP173" i="1"/>
  <c r="BO173" i="1"/>
  <c r="BN173" i="1"/>
  <c r="BM173" i="1"/>
  <c r="Z173" i="1"/>
  <c r="Y173" i="1"/>
  <c r="Y175" i="1" s="1"/>
  <c r="X171" i="1"/>
  <c r="X170" i="1"/>
  <c r="BO169" i="1"/>
  <c r="BM169" i="1"/>
  <c r="Z169" i="1"/>
  <c r="Y169" i="1"/>
  <c r="P169" i="1"/>
  <c r="BP168" i="1"/>
  <c r="BO168" i="1"/>
  <c r="BN168" i="1"/>
  <c r="BM168" i="1"/>
  <c r="Z168" i="1"/>
  <c r="Z170" i="1" s="1"/>
  <c r="Y168" i="1"/>
  <c r="P168" i="1"/>
  <c r="BO167" i="1"/>
  <c r="BM167" i="1"/>
  <c r="Z167" i="1"/>
  <c r="Y167" i="1"/>
  <c r="P167" i="1"/>
  <c r="Y163" i="1"/>
  <c r="X163" i="1"/>
  <c r="Z162" i="1"/>
  <c r="X162" i="1"/>
  <c r="BO161" i="1"/>
  <c r="BM161" i="1"/>
  <c r="Z161" i="1"/>
  <c r="Y161" i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BP155" i="1"/>
  <c r="BO155" i="1"/>
  <c r="BN155" i="1"/>
  <c r="BM155" i="1"/>
  <c r="Z155" i="1"/>
  <c r="Y155" i="1"/>
  <c r="P155" i="1"/>
  <c r="BO154" i="1"/>
  <c r="BM154" i="1"/>
  <c r="Z154" i="1"/>
  <c r="Y154" i="1"/>
  <c r="BO153" i="1"/>
  <c r="BM153" i="1"/>
  <c r="Z153" i="1"/>
  <c r="Z157" i="1" s="1"/>
  <c r="Y153" i="1"/>
  <c r="X150" i="1"/>
  <c r="Z149" i="1"/>
  <c r="X149" i="1"/>
  <c r="BO148" i="1"/>
  <c r="BM148" i="1"/>
  <c r="Z148" i="1"/>
  <c r="Y148" i="1"/>
  <c r="Y149" i="1" s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Z136" i="1"/>
  <c r="Z138" i="1" s="1"/>
  <c r="Y136" i="1"/>
  <c r="Y139" i="1" s="1"/>
  <c r="P136" i="1"/>
  <c r="X133" i="1"/>
  <c r="Z132" i="1"/>
  <c r="X132" i="1"/>
  <c r="BO131" i="1"/>
  <c r="BM131" i="1"/>
  <c r="Z131" i="1"/>
  <c r="Y131" i="1"/>
  <c r="Y132" i="1" s="1"/>
  <c r="X128" i="1"/>
  <c r="Y127" i="1"/>
  <c r="X127" i="1"/>
  <c r="BP126" i="1"/>
  <c r="BO126" i="1"/>
  <c r="BN126" i="1"/>
  <c r="BM126" i="1"/>
  <c r="Z126" i="1"/>
  <c r="Z127" i="1" s="1"/>
  <c r="Y126" i="1"/>
  <c r="Y128" i="1" s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Z122" i="1" s="1"/>
  <c r="Y120" i="1"/>
  <c r="Y123" i="1" s="1"/>
  <c r="P120" i="1"/>
  <c r="X117" i="1"/>
  <c r="X116" i="1"/>
  <c r="BO115" i="1"/>
  <c r="BM115" i="1"/>
  <c r="Z115" i="1"/>
  <c r="Y115" i="1"/>
  <c r="BP115" i="1" s="1"/>
  <c r="P115" i="1"/>
  <c r="BP114" i="1"/>
  <c r="BO114" i="1"/>
  <c r="BN114" i="1"/>
  <c r="BM114" i="1"/>
  <c r="Z114" i="1"/>
  <c r="Z116" i="1" s="1"/>
  <c r="Y114" i="1"/>
  <c r="P114" i="1"/>
  <c r="BO113" i="1"/>
  <c r="BM113" i="1"/>
  <c r="Z113" i="1"/>
  <c r="Y113" i="1"/>
  <c r="Y116" i="1" s="1"/>
  <c r="P113" i="1"/>
  <c r="X110" i="1"/>
  <c r="X109" i="1"/>
  <c r="BO108" i="1"/>
  <c r="BM108" i="1"/>
  <c r="Z108" i="1"/>
  <c r="Y108" i="1"/>
  <c r="BP108" i="1" s="1"/>
  <c r="P108" i="1"/>
  <c r="BP107" i="1"/>
  <c r="BO107" i="1"/>
  <c r="BN107" i="1"/>
  <c r="BM107" i="1"/>
  <c r="Z107" i="1"/>
  <c r="Z109" i="1" s="1"/>
  <c r="Y107" i="1"/>
  <c r="Y109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Z97" i="1"/>
  <c r="Z103" i="1" s="1"/>
  <c r="Y97" i="1"/>
  <c r="Y104" i="1" s="1"/>
  <c r="P97" i="1"/>
  <c r="X94" i="1"/>
  <c r="X93" i="1"/>
  <c r="BO92" i="1"/>
  <c r="BM92" i="1"/>
  <c r="Z92" i="1"/>
  <c r="Y92" i="1"/>
  <c r="BP92" i="1" s="1"/>
  <c r="P92" i="1"/>
  <c r="BP91" i="1"/>
  <c r="BO91" i="1"/>
  <c r="BN91" i="1"/>
  <c r="BM91" i="1"/>
  <c r="Z91" i="1"/>
  <c r="Z93" i="1" s="1"/>
  <c r="Y91" i="1"/>
  <c r="P91" i="1"/>
  <c r="BO90" i="1"/>
  <c r="BM90" i="1"/>
  <c r="Z90" i="1"/>
  <c r="Y90" i="1"/>
  <c r="Y93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Z81" i="1"/>
  <c r="Y81" i="1"/>
  <c r="BP81" i="1" s="1"/>
  <c r="P81" i="1"/>
  <c r="BP80" i="1"/>
  <c r="BO80" i="1"/>
  <c r="BN80" i="1"/>
  <c r="BM80" i="1"/>
  <c r="Z80" i="1"/>
  <c r="Z86" i="1" s="1"/>
  <c r="Y80" i="1"/>
  <c r="Y86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Y77" i="1" s="1"/>
  <c r="P74" i="1"/>
  <c r="X71" i="1"/>
  <c r="Z70" i="1"/>
  <c r="X70" i="1"/>
  <c r="BO69" i="1"/>
  <c r="BM69" i="1"/>
  <c r="Z69" i="1"/>
  <c r="Y69" i="1"/>
  <c r="Y70" i="1" s="1"/>
  <c r="P69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Z65" i="1" s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Z59" i="1" s="1"/>
  <c r="Y47" i="1"/>
  <c r="Y60" i="1" s="1"/>
  <c r="P47" i="1"/>
  <c r="X44" i="1"/>
  <c r="Z43" i="1"/>
  <c r="X43" i="1"/>
  <c r="BO42" i="1"/>
  <c r="BM42" i="1"/>
  <c r="Z42" i="1"/>
  <c r="Y42" i="1"/>
  <c r="Y43" i="1" s="1"/>
  <c r="P42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Y38" i="1" s="1"/>
  <c r="P36" i="1"/>
  <c r="X33" i="1"/>
  <c r="X297" i="1" s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Z23" i="1"/>
  <c r="X23" i="1"/>
  <c r="X301" i="1" s="1"/>
  <c r="BO22" i="1"/>
  <c r="X299" i="1" s="1"/>
  <c r="BM22" i="1"/>
  <c r="X298" i="1" s="1"/>
  <c r="X300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2" i="1"/>
  <c r="Y39" i="1"/>
  <c r="Y44" i="1"/>
  <c r="Y59" i="1"/>
  <c r="Y301" i="1" s="1"/>
  <c r="Y66" i="1"/>
  <c r="Y71" i="1"/>
  <c r="Y76" i="1"/>
  <c r="Y87" i="1"/>
  <c r="Y94" i="1"/>
  <c r="Y103" i="1"/>
  <c r="Y110" i="1"/>
  <c r="Y117" i="1"/>
  <c r="Y122" i="1"/>
  <c r="Y133" i="1"/>
  <c r="Y138" i="1"/>
  <c r="Y150" i="1"/>
  <c r="Y170" i="1"/>
  <c r="BP167" i="1"/>
  <c r="BN167" i="1"/>
  <c r="BP169" i="1"/>
  <c r="BN169" i="1"/>
  <c r="Y183" i="1"/>
  <c r="BP180" i="1"/>
  <c r="BN180" i="1"/>
  <c r="BP182" i="1"/>
  <c r="BN182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8" i="1"/>
  <c r="BP217" i="1"/>
  <c r="BN217" i="1"/>
  <c r="Y242" i="1"/>
  <c r="BP241" i="1"/>
  <c r="BN241" i="1"/>
  <c r="Y265" i="1"/>
  <c r="BP263" i="1"/>
  <c r="BN263" i="1"/>
  <c r="BP264" i="1"/>
  <c r="BN264" i="1"/>
  <c r="F9" i="1"/>
  <c r="J9" i="1"/>
  <c r="BN22" i="1"/>
  <c r="BP22" i="1"/>
  <c r="BN28" i="1"/>
  <c r="BP28" i="1"/>
  <c r="BN30" i="1"/>
  <c r="BN37" i="1"/>
  <c r="BN42" i="1"/>
  <c r="BP42" i="1"/>
  <c r="BN47" i="1"/>
  <c r="BP47" i="1"/>
  <c r="BN49" i="1"/>
  <c r="BN51" i="1"/>
  <c r="BN53" i="1"/>
  <c r="BN55" i="1"/>
  <c r="BN57" i="1"/>
  <c r="BN64" i="1"/>
  <c r="BN69" i="1"/>
  <c r="BP69" i="1"/>
  <c r="BN74" i="1"/>
  <c r="BP74" i="1"/>
  <c r="BN81" i="1"/>
  <c r="BN83" i="1"/>
  <c r="BN85" i="1"/>
  <c r="BN90" i="1"/>
  <c r="BP90" i="1"/>
  <c r="BN92" i="1"/>
  <c r="BN97" i="1"/>
  <c r="BP97" i="1"/>
  <c r="BN99" i="1"/>
  <c r="BN101" i="1"/>
  <c r="BN108" i="1"/>
  <c r="BN113" i="1"/>
  <c r="BP113" i="1"/>
  <c r="BN115" i="1"/>
  <c r="BN120" i="1"/>
  <c r="BP120" i="1"/>
  <c r="BN131" i="1"/>
  <c r="BP131" i="1"/>
  <c r="BN136" i="1"/>
  <c r="BP136" i="1"/>
  <c r="BN148" i="1"/>
  <c r="BP148" i="1"/>
  <c r="Y158" i="1"/>
  <c r="BP153" i="1"/>
  <c r="BN153" i="1"/>
  <c r="BP154" i="1"/>
  <c r="BN154" i="1"/>
  <c r="Y157" i="1"/>
  <c r="BP161" i="1"/>
  <c r="BN161" i="1"/>
  <c r="Y171" i="1"/>
  <c r="BP174" i="1"/>
  <c r="BN174" i="1"/>
  <c r="Y184" i="1"/>
  <c r="Y190" i="1"/>
  <c r="BP187" i="1"/>
  <c r="BN187" i="1"/>
  <c r="BP189" i="1"/>
  <c r="BN189" i="1"/>
  <c r="Z200" i="1"/>
  <c r="Z302" i="1" s="1"/>
  <c r="Y208" i="1"/>
  <c r="Y209" i="1"/>
  <c r="Y213" i="1"/>
  <c r="BP212" i="1"/>
  <c r="BN212" i="1"/>
  <c r="Y219" i="1"/>
  <c r="Y225" i="1"/>
  <c r="BP222" i="1"/>
  <c r="BN222" i="1"/>
  <c r="Y224" i="1"/>
  <c r="BP236" i="1"/>
  <c r="BN236" i="1"/>
  <c r="Y243" i="1"/>
  <c r="Y256" i="1"/>
  <c r="BP253" i="1"/>
  <c r="BN253" i="1"/>
  <c r="BP254" i="1"/>
  <c r="BN254" i="1"/>
  <c r="BP255" i="1"/>
  <c r="BN255" i="1"/>
  <c r="Y266" i="1"/>
  <c r="BP270" i="1"/>
  <c r="BN270" i="1"/>
  <c r="Y299" i="1" l="1"/>
  <c r="Y298" i="1"/>
  <c r="Y297" i="1"/>
  <c r="Y300" i="1" l="1"/>
  <c r="A310" i="1" s="1"/>
  <c r="B310" i="1"/>
  <c r="C310" i="1"/>
</calcChain>
</file>

<file path=xl/sharedStrings.xml><?xml version="1.0" encoding="utf-8"?>
<sst xmlns="http://schemas.openxmlformats.org/spreadsheetml/2006/main" count="1488" uniqueCount="498">
  <si>
    <t xml:space="preserve">  БЛАНК ЗАКАЗА </t>
  </si>
  <si>
    <t>ЗПФ</t>
  </si>
  <si>
    <t>на отгрузку продукции с ООО Трейд-Сервис с</t>
  </si>
  <si>
    <t>02.12.2024</t>
  </si>
  <si>
    <t>бланк создан</t>
  </si>
  <si>
    <t>29.11.2024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</si>
  <si>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</si>
  <si>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</si>
  <si>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</si>
  <si>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</si>
  <si>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</si>
  <si>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</si>
  <si>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</si>
  <si>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</si>
  <si>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</si>
  <si>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</si>
  <si>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</si>
  <si>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</si>
  <si>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</si>
  <si>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</si>
  <si>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</si>
  <si>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</si>
  <si>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</si>
  <si>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</si>
  <si>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</si>
  <si>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</si>
  <si>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</si>
  <si>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</si>
  <si>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</si>
  <si>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</si>
  <si>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</si>
  <si>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</si>
  <si>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</si>
  <si>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</si>
  <si>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</si>
  <si>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</si>
  <si>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</si>
  <si>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</si>
  <si>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</si>
  <si>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</si>
  <si>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</si>
  <si>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</si>
  <si>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</si>
  <si>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</si>
  <si>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</si>
  <si>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</si>
  <si>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</si>
  <si>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</si>
  <si>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</si>
  <si>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</si>
  <si>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</si>
  <si>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</si>
  <si>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</si>
  <si>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</si>
  <si>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</si>
  <si>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</si>
  <si>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</si>
  <si>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</si>
  <si>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</si>
  <si>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</si>
  <si>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</si>
  <si>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</si>
  <si>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</si>
  <si>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</si>
  <si>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</si>
  <si>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</si>
  <si>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</si>
  <si>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</si>
  <si>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</si>
  <si>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</si>
  <si>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</si>
  <si>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</si>
  <si>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</si>
  <si>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</si>
  <si>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</si>
  <si>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</si>
  <si>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</si>
  <si>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</si>
  <si>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</si>
  <si>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</si>
  <si>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</si>
  <si>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</si>
  <si>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</si>
  <si>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</si>
  <si>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</si>
  <si>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</si>
  <si>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</si>
  <si>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</si>
  <si>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</si>
  <si>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</si>
  <si>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</si>
  <si>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</si>
  <si>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</si>
  <si>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</si>
  <si>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</si>
  <si>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</si>
  <si>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</si>
  <si>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</si>
  <si>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</si>
  <si>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</si>
  <si>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</si>
  <si>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</si>
  <si>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</si>
  <si>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</si>
  <si>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</si>
  <si>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</si>
  <si>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</si>
  <si>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</si>
  <si>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</si>
  <si>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</si>
  <si>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</si>
  <si>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</si>
  <si>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</si>
  <si>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</si>
  <si>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</si>
  <si>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</si>
  <si>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</si>
  <si>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</si>
  <si>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</si>
  <si>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</si>
  <si>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</si>
  <si>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</si>
  <si>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</si>
  <si>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</si>
  <si>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</si>
  <si>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</si>
  <si>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</si>
  <si>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</si>
  <si>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</si>
  <si>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</si>
  <si>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</si>
  <si>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</si>
  <si>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</si>
  <si>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</si>
  <si>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</si>
  <si>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</si>
  <si>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</si>
  <si>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</si>
  <si>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</si>
  <si>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</si>
  <si>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</si>
  <si>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</si>
  <si>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</si>
  <si>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</si>
  <si>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</si>
  <si>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</si>
  <si>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</si>
  <si>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</si>
  <si>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</si>
  <si>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</si>
  <si>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</si>
  <si>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</si>
  <si>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</si>
  <si>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</si>
  <si>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</si>
  <si>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</si>
  <si>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</si>
  <si>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</si>
  <si>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</si>
  <si>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</si>
  <si>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</si>
  <si>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</si>
  <si>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</si>
  <si>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</si>
  <si>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</si>
  <si>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</si>
  <si>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</si>
  <si>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</si>
  <si>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</si>
  <si>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</si>
  <si>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</si>
  <si>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</si>
  <si>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</si>
  <si>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</si>
  <si>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</si>
  <si>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</si>
  <si>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</si>
  <si>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</si>
  <si>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</si>
  <si>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</si>
  <si>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</si>
  <si>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</si>
  <si>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</si>
  <si>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</si>
  <si>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</si>
  <si>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</si>
  <si>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</si>
  <si>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</si>
  <si>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</si>
  <si>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</si>
  <si>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</si>
  <si>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</si>
  <si>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</si>
  <si>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</si>
  <si>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</si>
  <si>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</si>
  <si>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</si>
  <si>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</si>
  <si>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</si>
  <si>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</si>
  <si>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</si>
  <si>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</si>
  <si>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</si>
  <si>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</si>
  <si>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</si>
  <si>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</si>
  <si>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</si>
  <si>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</si>
  <si>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</si>
  <si>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</si>
  <si>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</si>
  <si>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</si>
  <si>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</si>
  <si>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</si>
  <si>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</si>
  <si>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</si>
  <si>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</si>
  <si>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</si>
  <si>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</si>
  <si>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Хот-Догстер</t>
  </si>
  <si>
    <t>SU003632</t>
  </si>
  <si>
    <t>P004630</t>
  </si>
  <si>
    <t>Снеки «Хот-догстер» Фикс.вес 0,09 ТМ «Горячая штучка»</t>
  </si>
  <si>
    <t>Новинка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</si>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</sst>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2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0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2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9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0"/>
  <sheetViews>
    <sheetView showGridLines="0" tabSelected="1" topLeftCell="A290" zoomScaleNormal="100" zoomScaleSheetLayoutView="100" workbookViewId="0">
      <selection activeCell="AA303" sqref="AA303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72" t="s">
        <v>0</v>
      </c>
      <c r="E1" s="341"/>
      <c r="F1" s="341"/>
      <c r="G1" s="12" t="s">
        <v>1</v>
      </c>
      <c r="H1" s="372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5"/>
      <c r="R2" s="325"/>
      <c r="S2" s="325"/>
      <c r="T2" s="325"/>
      <c r="U2" s="325"/>
      <c r="V2" s="325"/>
      <c r="W2" s="325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5"/>
      <c r="Q3" s="325"/>
      <c r="R3" s="325"/>
      <c r="S3" s="325"/>
      <c r="T3" s="325"/>
      <c r="U3" s="325"/>
      <c r="V3" s="325"/>
      <c r="W3" s="325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07" t="s">
        <v>8</v>
      </c>
      <c r="B5" s="354"/>
      <c r="C5" s="355"/>
      <c r="D5" s="374"/>
      <c r="E5" s="375"/>
      <c r="F5" s="507" t="s">
        <v>9</v>
      </c>
      <c r="G5" s="355"/>
      <c r="H5" s="374"/>
      <c r="I5" s="474"/>
      <c r="J5" s="474"/>
      <c r="K5" s="474"/>
      <c r="L5" s="474"/>
      <c r="M5" s="375"/>
      <c r="N5" s="61"/>
      <c r="P5" s="24" t="s">
        <v>10</v>
      </c>
      <c r="Q5" s="514">
        <v>45635</v>
      </c>
      <c r="R5" s="405"/>
      <c r="T5" s="432" t="s">
        <v>11</v>
      </c>
      <c r="U5" s="433"/>
      <c r="V5" s="434" t="s">
        <v>12</v>
      </c>
      <c r="W5" s="405"/>
      <c r="AB5" s="51"/>
      <c r="AC5" s="51"/>
      <c r="AD5" s="51"/>
      <c r="AE5" s="51"/>
    </row>
    <row r="6" spans="1:32" s="312" customFormat="1" ht="24" customHeight="1" x14ac:dyDescent="0.2">
      <c r="A6" s="407" t="s">
        <v>13</v>
      </c>
      <c r="B6" s="354"/>
      <c r="C6" s="355"/>
      <c r="D6" s="476" t="s">
        <v>14</v>
      </c>
      <c r="E6" s="477"/>
      <c r="F6" s="477"/>
      <c r="G6" s="477"/>
      <c r="H6" s="477"/>
      <c r="I6" s="477"/>
      <c r="J6" s="477"/>
      <c r="K6" s="477"/>
      <c r="L6" s="477"/>
      <c r="M6" s="405"/>
      <c r="N6" s="62"/>
      <c r="P6" s="24" t="s">
        <v>15</v>
      </c>
      <c r="Q6" s="521" t="str">
        <f>IF(Q5=0," ",CHOOSE(WEEKDAY(Q5,2),"Понедельник","Вторник","Среда","Четверг","Пятница","Суббота","Воскресенье"))</f>
        <v>Понедельник</v>
      </c>
      <c r="R6" s="323"/>
      <c r="T6" s="436" t="s">
        <v>16</v>
      </c>
      <c r="U6" s="433"/>
      <c r="V6" s="462" t="s">
        <v>17</v>
      </c>
      <c r="W6" s="352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58" t="str">
        <f>IFERROR(VLOOKUP(DeliveryAddress,Table,3,0),1)</f>
        <v>1</v>
      </c>
      <c r="E7" s="359"/>
      <c r="F7" s="359"/>
      <c r="G7" s="359"/>
      <c r="H7" s="359"/>
      <c r="I7" s="359"/>
      <c r="J7" s="359"/>
      <c r="K7" s="359"/>
      <c r="L7" s="359"/>
      <c r="M7" s="360"/>
      <c r="N7" s="63"/>
      <c r="P7" s="24"/>
      <c r="Q7" s="42"/>
      <c r="R7" s="42"/>
      <c r="T7" s="325"/>
      <c r="U7" s="433"/>
      <c r="V7" s="463"/>
      <c r="W7" s="464"/>
      <c r="AB7" s="51"/>
      <c r="AC7" s="51"/>
      <c r="AD7" s="51"/>
      <c r="AE7" s="51"/>
    </row>
    <row r="8" spans="1:32" s="312" customFormat="1" ht="25.5" customHeight="1" x14ac:dyDescent="0.2">
      <c r="A8" s="530" t="s">
        <v>18</v>
      </c>
      <c r="B8" s="328"/>
      <c r="C8" s="329"/>
      <c r="D8" s="366" t="s">
        <v>19</v>
      </c>
      <c r="E8" s="367"/>
      <c r="F8" s="367"/>
      <c r="G8" s="367"/>
      <c r="H8" s="367"/>
      <c r="I8" s="367"/>
      <c r="J8" s="367"/>
      <c r="K8" s="367"/>
      <c r="L8" s="367"/>
      <c r="M8" s="368"/>
      <c r="N8" s="64"/>
      <c r="P8" s="24" t="s">
        <v>20</v>
      </c>
      <c r="Q8" s="414">
        <v>0.41666666666666669</v>
      </c>
      <c r="R8" s="360"/>
      <c r="T8" s="325"/>
      <c r="U8" s="433"/>
      <c r="V8" s="463"/>
      <c r="W8" s="464"/>
      <c r="AB8" s="51"/>
      <c r="AC8" s="51"/>
      <c r="AD8" s="51"/>
      <c r="AE8" s="51"/>
    </row>
    <row r="9" spans="1:32" s="312" customFormat="1" ht="39.950000000000003" customHeight="1" x14ac:dyDescent="0.2">
      <c r="A9" s="4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421"/>
      <c r="E9" s="332"/>
      <c r="F9" s="4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0"/>
      <c r="P9" s="26" t="s">
        <v>21</v>
      </c>
      <c r="Q9" s="402"/>
      <c r="R9" s="403"/>
      <c r="T9" s="325"/>
      <c r="U9" s="433"/>
      <c r="V9" s="465"/>
      <c r="W9" s="466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421"/>
      <c r="E10" s="332"/>
      <c r="F10" s="4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458" t="str">
        <f>IFERROR(VLOOKUP($D$10,Proxy,2,FALSE),"")</f>
        <v/>
      </c>
      <c r="I10" s="325"/>
      <c r="J10" s="325"/>
      <c r="K10" s="325"/>
      <c r="L10" s="325"/>
      <c r="M10" s="325"/>
      <c r="N10" s="311"/>
      <c r="P10" s="26" t="s">
        <v>22</v>
      </c>
      <c r="Q10" s="437"/>
      <c r="R10" s="438"/>
      <c r="U10" s="24" t="s">
        <v>23</v>
      </c>
      <c r="V10" s="351" t="s">
        <v>24</v>
      </c>
      <c r="W10" s="352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4"/>
      <c r="R11" s="405"/>
      <c r="U11" s="24" t="s">
        <v>27</v>
      </c>
      <c r="V11" s="482" t="s">
        <v>28</v>
      </c>
      <c r="W11" s="403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0" t="s">
        <v>29</v>
      </c>
      <c r="B12" s="354"/>
      <c r="C12" s="354"/>
      <c r="D12" s="354"/>
      <c r="E12" s="354"/>
      <c r="F12" s="354"/>
      <c r="G12" s="354"/>
      <c r="H12" s="354"/>
      <c r="I12" s="354"/>
      <c r="J12" s="354"/>
      <c r="K12" s="354"/>
      <c r="L12" s="354"/>
      <c r="M12" s="355"/>
      <c r="N12" s="65"/>
      <c r="P12" s="24" t="s">
        <v>30</v>
      </c>
      <c r="Q12" s="414"/>
      <c r="R12" s="360"/>
      <c r="S12" s="23"/>
      <c r="U12" s="24"/>
      <c r="V12" s="341"/>
      <c r="W12" s="325"/>
      <c r="AB12" s="51"/>
      <c r="AC12" s="51"/>
      <c r="AD12" s="51"/>
      <c r="AE12" s="51"/>
    </row>
    <row r="13" spans="1:32" s="312" customFormat="1" ht="23.25" customHeight="1" x14ac:dyDescent="0.2">
      <c r="A13" s="430" t="s">
        <v>31</v>
      </c>
      <c r="B13" s="354"/>
      <c r="C13" s="354"/>
      <c r="D13" s="354"/>
      <c r="E13" s="354"/>
      <c r="F13" s="354"/>
      <c r="G13" s="354"/>
      <c r="H13" s="354"/>
      <c r="I13" s="354"/>
      <c r="J13" s="354"/>
      <c r="K13" s="354"/>
      <c r="L13" s="354"/>
      <c r="M13" s="355"/>
      <c r="N13" s="65"/>
      <c r="O13" s="26"/>
      <c r="P13" s="26" t="s">
        <v>32</v>
      </c>
      <c r="Q13" s="482"/>
      <c r="R13" s="4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0" t="s">
        <v>33</v>
      </c>
      <c r="B14" s="354"/>
      <c r="C14" s="354"/>
      <c r="D14" s="354"/>
      <c r="E14" s="354"/>
      <c r="F14" s="354"/>
      <c r="G14" s="354"/>
      <c r="H14" s="354"/>
      <c r="I14" s="354"/>
      <c r="J14" s="354"/>
      <c r="K14" s="354"/>
      <c r="L14" s="354"/>
      <c r="M14" s="35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42" t="s">
        <v>34</v>
      </c>
      <c r="B15" s="354"/>
      <c r="C15" s="354"/>
      <c r="D15" s="354"/>
      <c r="E15" s="354"/>
      <c r="F15" s="354"/>
      <c r="G15" s="354"/>
      <c r="H15" s="354"/>
      <c r="I15" s="354"/>
      <c r="J15" s="354"/>
      <c r="K15" s="354"/>
      <c r="L15" s="354"/>
      <c r="M15" s="355"/>
      <c r="N15" s="66"/>
      <c r="P15" s="425" t="s">
        <v>35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6"/>
      <c r="Q16" s="426"/>
      <c r="R16" s="426"/>
      <c r="S16" s="426"/>
      <c r="T16" s="42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6" t="s">
        <v>36</v>
      </c>
      <c r="B17" s="346" t="s">
        <v>37</v>
      </c>
      <c r="C17" s="417" t="s">
        <v>38</v>
      </c>
      <c r="D17" s="346" t="s">
        <v>39</v>
      </c>
      <c r="E17" s="387"/>
      <c r="F17" s="346" t="s">
        <v>40</v>
      </c>
      <c r="G17" s="346" t="s">
        <v>41</v>
      </c>
      <c r="H17" s="346" t="s">
        <v>42</v>
      </c>
      <c r="I17" s="346" t="s">
        <v>43</v>
      </c>
      <c r="J17" s="346" t="s">
        <v>44</v>
      </c>
      <c r="K17" s="346" t="s">
        <v>45</v>
      </c>
      <c r="L17" s="346" t="s">
        <v>46</v>
      </c>
      <c r="M17" s="346" t="s">
        <v>47</v>
      </c>
      <c r="N17" s="346" t="s">
        <v>48</v>
      </c>
      <c r="O17" s="346" t="s">
        <v>49</v>
      </c>
      <c r="P17" s="346" t="s">
        <v>50</v>
      </c>
      <c r="Q17" s="386"/>
      <c r="R17" s="386"/>
      <c r="S17" s="386"/>
      <c r="T17" s="387"/>
      <c r="U17" s="527" t="s">
        <v>51</v>
      </c>
      <c r="V17" s="355"/>
      <c r="W17" s="346" t="s">
        <v>52</v>
      </c>
      <c r="X17" s="346" t="s">
        <v>53</v>
      </c>
      <c r="Y17" s="528" t="s">
        <v>54</v>
      </c>
      <c r="Z17" s="472" t="s">
        <v>55</v>
      </c>
      <c r="AA17" s="456" t="s">
        <v>56</v>
      </c>
      <c r="AB17" s="456" t="s">
        <v>57</v>
      </c>
      <c r="AC17" s="456" t="s">
        <v>58</v>
      </c>
      <c r="AD17" s="456" t="s">
        <v>59</v>
      </c>
      <c r="AE17" s="502"/>
      <c r="AF17" s="503"/>
      <c r="AG17" s="69"/>
      <c r="BD17" s="68" t="s">
        <v>60</v>
      </c>
    </row>
    <row r="18" spans="1:68" ht="14.25" customHeight="1" x14ac:dyDescent="0.2">
      <c r="A18" s="347"/>
      <c r="B18" s="347"/>
      <c r="C18" s="347"/>
      <c r="D18" s="388"/>
      <c r="E18" s="390"/>
      <c r="F18" s="347"/>
      <c r="G18" s="347"/>
      <c r="H18" s="347"/>
      <c r="I18" s="347"/>
      <c r="J18" s="347"/>
      <c r="K18" s="347"/>
      <c r="L18" s="347"/>
      <c r="M18" s="347"/>
      <c r="N18" s="347"/>
      <c r="O18" s="347"/>
      <c r="P18" s="388"/>
      <c r="Q18" s="389"/>
      <c r="R18" s="389"/>
      <c r="S18" s="389"/>
      <c r="T18" s="390"/>
      <c r="U18" s="70" t="s">
        <v>61</v>
      </c>
      <c r="V18" s="70" t="s">
        <v>62</v>
      </c>
      <c r="W18" s="347"/>
      <c r="X18" s="347"/>
      <c r="Y18" s="529"/>
      <c r="Z18" s="473"/>
      <c r="AA18" s="457"/>
      <c r="AB18" s="457"/>
      <c r="AC18" s="457"/>
      <c r="AD18" s="504"/>
      <c r="AE18" s="505"/>
      <c r="AF18" s="506"/>
      <c r="AG18" s="69"/>
      <c r="BD18" s="68"/>
    </row>
    <row r="19" spans="1:68" ht="27.75" customHeight="1" x14ac:dyDescent="0.2">
      <c r="A19" s="369" t="s">
        <v>63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customHeight="1" x14ac:dyDescent="0.25">
      <c r="A20" s="330" t="s">
        <v>63</v>
      </c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13"/>
      <c r="AB20" s="313"/>
      <c r="AC20" s="313"/>
    </row>
    <row r="21" spans="1:68" ht="14.25" customHeight="1" x14ac:dyDescent="0.25">
      <c r="A21" s="344" t="s">
        <v>64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14"/>
      <c r="AB21" s="314"/>
      <c r="AC21" s="31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2">
        <v>4607111035752</v>
      </c>
      <c r="E22" s="323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4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6"/>
      <c r="P23" s="327" t="s">
        <v>73</v>
      </c>
      <c r="Q23" s="328"/>
      <c r="R23" s="328"/>
      <c r="S23" s="328"/>
      <c r="T23" s="328"/>
      <c r="U23" s="328"/>
      <c r="V23" s="329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26"/>
      <c r="P24" s="327" t="s">
        <v>73</v>
      </c>
      <c r="Q24" s="328"/>
      <c r="R24" s="328"/>
      <c r="S24" s="328"/>
      <c r="T24" s="328"/>
      <c r="U24" s="328"/>
      <c r="V24" s="329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customHeight="1" x14ac:dyDescent="0.2">
      <c r="A25" s="369" t="s">
        <v>75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customHeight="1" x14ac:dyDescent="0.25">
      <c r="A26" s="330" t="s">
        <v>76</v>
      </c>
      <c r="B26" s="325"/>
      <c r="C26" s="325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13"/>
      <c r="AB26" s="313"/>
      <c r="AC26" s="313"/>
    </row>
    <row r="27" spans="1:68" ht="14.25" customHeight="1" x14ac:dyDescent="0.25">
      <c r="A27" s="344" t="s">
        <v>77</v>
      </c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14"/>
      <c r="AB27" s="314"/>
      <c r="AC27" s="314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2">
        <v>4607111036605</v>
      </c>
      <c r="E28" s="323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3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70</v>
      </c>
      <c r="X28" s="318">
        <v>28</v>
      </c>
      <c r="Y28" s="319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22">
        <v>4607111036520</v>
      </c>
      <c r="E29" s="323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70</v>
      </c>
      <c r="X29" s="318">
        <v>14</v>
      </c>
      <c r="Y29" s="319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22">
        <v>4607111036537</v>
      </c>
      <c r="E30" s="323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70</v>
      </c>
      <c r="X30" s="318">
        <v>14</v>
      </c>
      <c r="Y30" s="319">
        <f>IFERROR(IF(X30="","",X30),"")</f>
        <v>14</v>
      </c>
      <c r="Z30" s="36">
        <f>IFERROR(IF(X30="","",X30*0.00941),"")</f>
        <v>0.13174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</v>
      </c>
      <c r="BP30" s="67">
        <f>IFERROR(Y30/J30,"0")</f>
        <v>0.1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22">
        <v>4607111036599</v>
      </c>
      <c r="E31" s="323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70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4"/>
      <c r="B32" s="325"/>
      <c r="C32" s="325"/>
      <c r="D32" s="325"/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26"/>
      <c r="P32" s="327" t="s">
        <v>73</v>
      </c>
      <c r="Q32" s="328"/>
      <c r="R32" s="328"/>
      <c r="S32" s="328"/>
      <c r="T32" s="328"/>
      <c r="U32" s="328"/>
      <c r="V32" s="329"/>
      <c r="W32" s="37" t="s">
        <v>70</v>
      </c>
      <c r="X32" s="320">
        <f>IFERROR(SUM(X28:X31),"0")</f>
        <v>56</v>
      </c>
      <c r="Y32" s="320">
        <f>IFERROR(SUM(Y28:Y31),"0")</f>
        <v>56</v>
      </c>
      <c r="Z32" s="320">
        <f>IFERROR(IF(Z28="",0,Z28),"0")+IFERROR(IF(Z29="",0,Z29),"0")+IFERROR(IF(Z30="",0,Z30),"0")+IFERROR(IF(Z31="",0,Z31),"0")</f>
        <v>0.52695999999999998</v>
      </c>
      <c r="AA32" s="321"/>
      <c r="AB32" s="321"/>
      <c r="AC32" s="321"/>
    </row>
    <row r="33" spans="1:68" x14ac:dyDescent="0.2">
      <c r="A33" s="325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26"/>
      <c r="P33" s="327" t="s">
        <v>73</v>
      </c>
      <c r="Q33" s="328"/>
      <c r="R33" s="328"/>
      <c r="S33" s="328"/>
      <c r="T33" s="328"/>
      <c r="U33" s="328"/>
      <c r="V33" s="329"/>
      <c r="W33" s="37" t="s">
        <v>74</v>
      </c>
      <c r="X33" s="320">
        <f>IFERROR(SUMPRODUCT(X28:X31*H28:H31),"0")</f>
        <v>84</v>
      </c>
      <c r="Y33" s="320">
        <f>IFERROR(SUMPRODUCT(Y28:Y31*H28:H31),"0")</f>
        <v>84</v>
      </c>
      <c r="Z33" s="37"/>
      <c r="AA33" s="321"/>
      <c r="AB33" s="321"/>
      <c r="AC33" s="321"/>
    </row>
    <row r="34" spans="1:68" ht="16.5" customHeight="1" x14ac:dyDescent="0.25">
      <c r="A34" s="330" t="s">
        <v>93</v>
      </c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5"/>
      <c r="W34" s="325"/>
      <c r="X34" s="325"/>
      <c r="Y34" s="325"/>
      <c r="Z34" s="325"/>
      <c r="AA34" s="313"/>
      <c r="AB34" s="313"/>
      <c r="AC34" s="313"/>
    </row>
    <row r="35" spans="1:68" ht="14.25" customHeight="1" x14ac:dyDescent="0.25">
      <c r="A35" s="344" t="s">
        <v>64</v>
      </c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25"/>
      <c r="Z35" s="325"/>
      <c r="AA35" s="314"/>
      <c r="AB35" s="314"/>
      <c r="AC35" s="314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22">
        <v>4607111036315</v>
      </c>
      <c r="E36" s="323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70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22">
        <v>4607111036292</v>
      </c>
      <c r="E37" s="323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70</v>
      </c>
      <c r="X37" s="318">
        <v>24</v>
      </c>
      <c r="Y37" s="319">
        <f>IFERROR(IF(X37="","",X37),"")</f>
        <v>24</v>
      </c>
      <c r="Z37" s="36">
        <f>IFERROR(IF(X37="","",X37*0.0155),"")</f>
        <v>0.372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150.47999999999999</v>
      </c>
      <c r="BN37" s="67">
        <f>IFERROR(Y37*I37,"0")</f>
        <v>150.47999999999999</v>
      </c>
      <c r="BO37" s="67">
        <f>IFERROR(X37/J37,"0")</f>
        <v>0.2857142857142857</v>
      </c>
      <c r="BP37" s="67">
        <f>IFERROR(Y37/J37,"0")</f>
        <v>0.2857142857142857</v>
      </c>
    </row>
    <row r="38" spans="1:68" x14ac:dyDescent="0.2">
      <c r="A38" s="324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6"/>
      <c r="P38" s="327" t="s">
        <v>73</v>
      </c>
      <c r="Q38" s="328"/>
      <c r="R38" s="328"/>
      <c r="S38" s="328"/>
      <c r="T38" s="328"/>
      <c r="U38" s="328"/>
      <c r="V38" s="329"/>
      <c r="W38" s="37" t="s">
        <v>70</v>
      </c>
      <c r="X38" s="320">
        <f>IFERROR(SUM(X36:X37),"0")</f>
        <v>24</v>
      </c>
      <c r="Y38" s="320">
        <f>IFERROR(SUM(Y36:Y37),"0")</f>
        <v>24</v>
      </c>
      <c r="Z38" s="320">
        <f>IFERROR(IF(Z36="",0,Z36),"0")+IFERROR(IF(Z37="",0,Z37),"0")</f>
        <v>0.372</v>
      </c>
      <c r="AA38" s="321"/>
      <c r="AB38" s="321"/>
      <c r="AC38" s="321"/>
    </row>
    <row r="39" spans="1:68" x14ac:dyDescent="0.2">
      <c r="A39" s="325"/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26"/>
      <c r="P39" s="327" t="s">
        <v>73</v>
      </c>
      <c r="Q39" s="328"/>
      <c r="R39" s="328"/>
      <c r="S39" s="328"/>
      <c r="T39" s="328"/>
      <c r="U39" s="328"/>
      <c r="V39" s="329"/>
      <c r="W39" s="37" t="s">
        <v>74</v>
      </c>
      <c r="X39" s="320">
        <f>IFERROR(SUMPRODUCT(X36:X37*H36:H37),"0")</f>
        <v>144</v>
      </c>
      <c r="Y39" s="320">
        <f>IFERROR(SUMPRODUCT(Y36:Y37*H36:H37),"0")</f>
        <v>144</v>
      </c>
      <c r="Z39" s="37"/>
      <c r="AA39" s="321"/>
      <c r="AB39" s="321"/>
      <c r="AC39" s="321"/>
    </row>
    <row r="40" spans="1:68" ht="16.5" customHeight="1" x14ac:dyDescent="0.25">
      <c r="A40" s="330" t="s">
        <v>100</v>
      </c>
      <c r="B40" s="325"/>
      <c r="C40" s="325"/>
      <c r="D40" s="325"/>
      <c r="E40" s="325"/>
      <c r="F40" s="325"/>
      <c r="G40" s="325"/>
      <c r="H40" s="325"/>
      <c r="I40" s="325"/>
      <c r="J40" s="325"/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325"/>
      <c r="V40" s="325"/>
      <c r="W40" s="325"/>
      <c r="X40" s="325"/>
      <c r="Y40" s="325"/>
      <c r="Z40" s="325"/>
      <c r="AA40" s="313"/>
      <c r="AB40" s="313"/>
      <c r="AC40" s="313"/>
    </row>
    <row r="41" spans="1:68" ht="14.25" customHeight="1" x14ac:dyDescent="0.25">
      <c r="A41" s="344" t="s">
        <v>101</v>
      </c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14"/>
      <c r="AB41" s="314"/>
      <c r="AC41" s="314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22">
        <v>4607111037053</v>
      </c>
      <c r="E42" s="323"/>
      <c r="F42" s="317">
        <v>0.2</v>
      </c>
      <c r="G42" s="32">
        <v>6</v>
      </c>
      <c r="H42" s="317">
        <v>1.2</v>
      </c>
      <c r="I42" s="317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70</v>
      </c>
      <c r="X42" s="318">
        <v>0</v>
      </c>
      <c r="Y42" s="319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24"/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26"/>
      <c r="P43" s="327" t="s">
        <v>73</v>
      </c>
      <c r="Q43" s="328"/>
      <c r="R43" s="328"/>
      <c r="S43" s="328"/>
      <c r="T43" s="328"/>
      <c r="U43" s="328"/>
      <c r="V43" s="329"/>
      <c r="W43" s="37" t="s">
        <v>70</v>
      </c>
      <c r="X43" s="320">
        <f>IFERROR(SUM(X42:X42),"0")</f>
        <v>0</v>
      </c>
      <c r="Y43" s="320">
        <f>IFERROR(SUM(Y42:Y42),"0")</f>
        <v>0</v>
      </c>
      <c r="Z43" s="320">
        <f>IFERROR(IF(Z42="",0,Z42),"0")</f>
        <v>0</v>
      </c>
      <c r="AA43" s="321"/>
      <c r="AB43" s="321"/>
      <c r="AC43" s="321"/>
    </row>
    <row r="44" spans="1:68" x14ac:dyDescent="0.2">
      <c r="A44" s="325"/>
      <c r="B44" s="325"/>
      <c r="C44" s="325"/>
      <c r="D44" s="325"/>
      <c r="E44" s="325"/>
      <c r="F44" s="325"/>
      <c r="G44" s="325"/>
      <c r="H44" s="325"/>
      <c r="I44" s="325"/>
      <c r="J44" s="325"/>
      <c r="K44" s="325"/>
      <c r="L44" s="325"/>
      <c r="M44" s="325"/>
      <c r="N44" s="325"/>
      <c r="O44" s="326"/>
      <c r="P44" s="327" t="s">
        <v>73</v>
      </c>
      <c r="Q44" s="328"/>
      <c r="R44" s="328"/>
      <c r="S44" s="328"/>
      <c r="T44" s="328"/>
      <c r="U44" s="328"/>
      <c r="V44" s="329"/>
      <c r="W44" s="37" t="s">
        <v>74</v>
      </c>
      <c r="X44" s="320">
        <f>IFERROR(SUMPRODUCT(X42:X42*H42:H42),"0")</f>
        <v>0</v>
      </c>
      <c r="Y44" s="320">
        <f>IFERROR(SUMPRODUCT(Y42:Y42*H42:H42),"0")</f>
        <v>0</v>
      </c>
      <c r="Z44" s="37"/>
      <c r="AA44" s="321"/>
      <c r="AB44" s="321"/>
      <c r="AC44" s="321"/>
    </row>
    <row r="45" spans="1:68" ht="16.5" customHeight="1" x14ac:dyDescent="0.25">
      <c r="A45" s="330" t="s">
        <v>106</v>
      </c>
      <c r="B45" s="325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  <c r="Z45" s="325"/>
      <c r="AA45" s="313"/>
      <c r="AB45" s="313"/>
      <c r="AC45" s="313"/>
    </row>
    <row r="46" spans="1:68" ht="14.25" customHeight="1" x14ac:dyDescent="0.25">
      <c r="A46" s="344" t="s">
        <v>64</v>
      </c>
      <c r="B46" s="325"/>
      <c r="C46" s="325"/>
      <c r="D46" s="325"/>
      <c r="E46" s="325"/>
      <c r="F46" s="325"/>
      <c r="G46" s="325"/>
      <c r="H46" s="325"/>
      <c r="I46" s="325"/>
      <c r="J46" s="325"/>
      <c r="K46" s="325"/>
      <c r="L46" s="325"/>
      <c r="M46" s="325"/>
      <c r="N46" s="325"/>
      <c r="O46" s="325"/>
      <c r="P46" s="325"/>
      <c r="Q46" s="325"/>
      <c r="R46" s="325"/>
      <c r="S46" s="325"/>
      <c r="T46" s="325"/>
      <c r="U46" s="325"/>
      <c r="V46" s="325"/>
      <c r="W46" s="325"/>
      <c r="X46" s="325"/>
      <c r="Y46" s="325"/>
      <c r="Z46" s="325"/>
      <c r="AA46" s="314"/>
      <c r="AB46" s="314"/>
      <c r="AC46" s="314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22">
        <v>4607111037190</v>
      </c>
      <c r="E47" s="323"/>
      <c r="F47" s="317">
        <v>0.43</v>
      </c>
      <c r="G47" s="32">
        <v>16</v>
      </c>
      <c r="H47" s="317">
        <v>6.88</v>
      </c>
      <c r="I47" s="317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70</v>
      </c>
      <c r="X47" s="318">
        <v>0</v>
      </c>
      <c r="Y47" s="319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22">
        <v>4607111038999</v>
      </c>
      <c r="E48" s="323"/>
      <c r="F48" s="317">
        <v>0.4</v>
      </c>
      <c r="G48" s="32">
        <v>16</v>
      </c>
      <c r="H48" s="317">
        <v>6.4</v>
      </c>
      <c r="I48" s="317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70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4301070972</v>
      </c>
      <c r="D49" s="322">
        <v>4607111037183</v>
      </c>
      <c r="E49" s="323"/>
      <c r="F49" s="317">
        <v>0.9</v>
      </c>
      <c r="G49" s="32">
        <v>8</v>
      </c>
      <c r="H49" s="317">
        <v>7.2</v>
      </c>
      <c r="I49" s="317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70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22">
        <v>4607111039385</v>
      </c>
      <c r="E50" s="323"/>
      <c r="F50" s="317">
        <v>0.7</v>
      </c>
      <c r="G50" s="32">
        <v>10</v>
      </c>
      <c r="H50" s="317">
        <v>7</v>
      </c>
      <c r="I50" s="317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9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70</v>
      </c>
      <c r="X50" s="318">
        <v>36</v>
      </c>
      <c r="Y50" s="319">
        <f t="shared" si="0"/>
        <v>36</v>
      </c>
      <c r="Z50" s="36">
        <f t="shared" si="1"/>
        <v>0.55800000000000005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262.8</v>
      </c>
      <c r="BN50" s="67">
        <f t="shared" si="3"/>
        <v>262.8</v>
      </c>
      <c r="BO50" s="67">
        <f t="shared" si="4"/>
        <v>0.42857142857142855</v>
      </c>
      <c r="BP50" s="67">
        <f t="shared" si="5"/>
        <v>0.42857142857142855</v>
      </c>
    </row>
    <row r="51" spans="1:68" ht="27" customHeight="1" x14ac:dyDescent="0.25">
      <c r="A51" s="54" t="s">
        <v>116</v>
      </c>
      <c r="B51" s="54" t="s">
        <v>117</v>
      </c>
      <c r="C51" s="31">
        <v>4301070970</v>
      </c>
      <c r="D51" s="322">
        <v>4607111037091</v>
      </c>
      <c r="E51" s="323"/>
      <c r="F51" s="317">
        <v>0.43</v>
      </c>
      <c r="G51" s="32">
        <v>16</v>
      </c>
      <c r="H51" s="317">
        <v>6.88</v>
      </c>
      <c r="I51" s="317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3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70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22">
        <v>4607111039392</v>
      </c>
      <c r="E52" s="323"/>
      <c r="F52" s="317">
        <v>0.4</v>
      </c>
      <c r="G52" s="32">
        <v>16</v>
      </c>
      <c r="H52" s="317">
        <v>6.4</v>
      </c>
      <c r="I52" s="317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39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4"/>
      <c r="R52" s="334"/>
      <c r="S52" s="334"/>
      <c r="T52" s="335"/>
      <c r="U52" s="34"/>
      <c r="V52" s="34"/>
      <c r="W52" s="35" t="s">
        <v>70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2">
        <v>4607111036902</v>
      </c>
      <c r="E53" s="323"/>
      <c r="F53" s="317">
        <v>0.9</v>
      </c>
      <c r="G53" s="32">
        <v>8</v>
      </c>
      <c r="H53" s="317">
        <v>7.2</v>
      </c>
      <c r="I53" s="317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2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70</v>
      </c>
      <c r="X53" s="318">
        <v>12</v>
      </c>
      <c r="Y53" s="319">
        <f t="shared" si="0"/>
        <v>12</v>
      </c>
      <c r="Z53" s="36">
        <f t="shared" si="1"/>
        <v>0.186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89.16</v>
      </c>
      <c r="BN53" s="67">
        <f t="shared" si="3"/>
        <v>89.16</v>
      </c>
      <c r="BO53" s="67">
        <f t="shared" si="4"/>
        <v>0.14285714285714285</v>
      </c>
      <c r="BP53" s="67">
        <f t="shared" si="5"/>
        <v>0.14285714285714285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2">
        <v>4607111038982</v>
      </c>
      <c r="E54" s="323"/>
      <c r="F54" s="317">
        <v>0.7</v>
      </c>
      <c r="G54" s="32">
        <v>10</v>
      </c>
      <c r="H54" s="317">
        <v>7</v>
      </c>
      <c r="I54" s="317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49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70</v>
      </c>
      <c r="X54" s="318">
        <v>0</v>
      </c>
      <c r="Y54" s="319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2">
        <v>4607111036858</v>
      </c>
      <c r="E55" s="323"/>
      <c r="F55" s="317">
        <v>0.43</v>
      </c>
      <c r="G55" s="32">
        <v>16</v>
      </c>
      <c r="H55" s="317">
        <v>6.88</v>
      </c>
      <c r="I55" s="317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70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2">
        <v>4607111039354</v>
      </c>
      <c r="E56" s="323"/>
      <c r="F56" s="317">
        <v>0.4</v>
      </c>
      <c r="G56" s="32">
        <v>16</v>
      </c>
      <c r="H56" s="317">
        <v>6.4</v>
      </c>
      <c r="I56" s="317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70</v>
      </c>
      <c r="X56" s="318">
        <v>0</v>
      </c>
      <c r="Y56" s="319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2">
        <v>4607111036889</v>
      </c>
      <c r="E57" s="323"/>
      <c r="F57" s="317">
        <v>0.9</v>
      </c>
      <c r="G57" s="32">
        <v>8</v>
      </c>
      <c r="H57" s="317">
        <v>7.2</v>
      </c>
      <c r="I57" s="317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1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70</v>
      </c>
      <c r="X57" s="318">
        <v>36</v>
      </c>
      <c r="Y57" s="319">
        <f t="shared" si="0"/>
        <v>36</v>
      </c>
      <c r="Z57" s="36">
        <f t="shared" si="1"/>
        <v>0.55800000000000005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269.49599999999998</v>
      </c>
      <c r="BN57" s="67">
        <f t="shared" si="3"/>
        <v>269.49599999999998</v>
      </c>
      <c r="BO57" s="67">
        <f t="shared" si="4"/>
        <v>0.42857142857142855</v>
      </c>
      <c r="BP57" s="67">
        <f t="shared" si="5"/>
        <v>0.42857142857142855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2">
        <v>4607111039330</v>
      </c>
      <c r="E58" s="323"/>
      <c r="F58" s="317">
        <v>0.7</v>
      </c>
      <c r="G58" s="32">
        <v>10</v>
      </c>
      <c r="H58" s="317">
        <v>7</v>
      </c>
      <c r="I58" s="317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70</v>
      </c>
      <c r="X58" s="318">
        <v>0</v>
      </c>
      <c r="Y58" s="319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24"/>
      <c r="B59" s="325"/>
      <c r="C59" s="325"/>
      <c r="D59" s="325"/>
      <c r="E59" s="325"/>
      <c r="F59" s="325"/>
      <c r="G59" s="325"/>
      <c r="H59" s="325"/>
      <c r="I59" s="325"/>
      <c r="J59" s="325"/>
      <c r="K59" s="325"/>
      <c r="L59" s="325"/>
      <c r="M59" s="325"/>
      <c r="N59" s="325"/>
      <c r="O59" s="326"/>
      <c r="P59" s="327" t="s">
        <v>73</v>
      </c>
      <c r="Q59" s="328"/>
      <c r="R59" s="328"/>
      <c r="S59" s="328"/>
      <c r="T59" s="328"/>
      <c r="U59" s="328"/>
      <c r="V59" s="329"/>
      <c r="W59" s="37" t="s">
        <v>70</v>
      </c>
      <c r="X59" s="320">
        <f>IFERROR(SUM(X47:X58),"0")</f>
        <v>84</v>
      </c>
      <c r="Y59" s="320">
        <f>IFERROR(SUM(Y47:Y58),"0")</f>
        <v>84</v>
      </c>
      <c r="Z59" s="320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1.302</v>
      </c>
      <c r="AA59" s="321"/>
      <c r="AB59" s="321"/>
      <c r="AC59" s="321"/>
    </row>
    <row r="60" spans="1:68" x14ac:dyDescent="0.2">
      <c r="A60" s="325"/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25"/>
      <c r="N60" s="325"/>
      <c r="O60" s="326"/>
      <c r="P60" s="327" t="s">
        <v>73</v>
      </c>
      <c r="Q60" s="328"/>
      <c r="R60" s="328"/>
      <c r="S60" s="328"/>
      <c r="T60" s="328"/>
      <c r="U60" s="328"/>
      <c r="V60" s="329"/>
      <c r="W60" s="37" t="s">
        <v>74</v>
      </c>
      <c r="X60" s="320">
        <f>IFERROR(SUMPRODUCT(X47:X58*H47:H58),"0")</f>
        <v>597.59999999999991</v>
      </c>
      <c r="Y60" s="320">
        <f>IFERROR(SUMPRODUCT(Y47:Y58*H47:H58),"0")</f>
        <v>597.59999999999991</v>
      </c>
      <c r="Z60" s="37"/>
      <c r="AA60" s="321"/>
      <c r="AB60" s="321"/>
      <c r="AC60" s="321"/>
    </row>
    <row r="61" spans="1:68" ht="16.5" customHeight="1" x14ac:dyDescent="0.25">
      <c r="A61" s="330" t="s">
        <v>133</v>
      </c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  <c r="W61" s="325"/>
      <c r="X61" s="325"/>
      <c r="Y61" s="325"/>
      <c r="Z61" s="325"/>
      <c r="AA61" s="313"/>
      <c r="AB61" s="313"/>
      <c r="AC61" s="313"/>
    </row>
    <row r="62" spans="1:68" ht="14.25" customHeight="1" x14ac:dyDescent="0.25">
      <c r="A62" s="344" t="s">
        <v>64</v>
      </c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Z62" s="325"/>
      <c r="AA62" s="314"/>
      <c r="AB62" s="314"/>
      <c r="AC62" s="314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2">
        <v>4607111037411</v>
      </c>
      <c r="E63" s="323"/>
      <c r="F63" s="317">
        <v>2.7</v>
      </c>
      <c r="G63" s="32">
        <v>1</v>
      </c>
      <c r="H63" s="317">
        <v>2.7</v>
      </c>
      <c r="I63" s="317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39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70</v>
      </c>
      <c r="X63" s="318">
        <v>0</v>
      </c>
      <c r="Y63" s="319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2">
        <v>4607111036728</v>
      </c>
      <c r="E64" s="323"/>
      <c r="F64" s="317">
        <v>5</v>
      </c>
      <c r="G64" s="32">
        <v>1</v>
      </c>
      <c r="H64" s="317">
        <v>5</v>
      </c>
      <c r="I64" s="317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70</v>
      </c>
      <c r="X64" s="318">
        <v>192</v>
      </c>
      <c r="Y64" s="319">
        <f>IFERROR(IF(X64="","",X64),"")</f>
        <v>192</v>
      </c>
      <c r="Z64" s="36">
        <f>IFERROR(IF(X64="","",X64*0.00866),"")</f>
        <v>1.6627199999999998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1000.9343999999999</v>
      </c>
      <c r="BN64" s="67">
        <f>IFERROR(Y64*I64,"0")</f>
        <v>1000.9343999999999</v>
      </c>
      <c r="BO64" s="67">
        <f>IFERROR(X64/J64,"0")</f>
        <v>1.3333333333333333</v>
      </c>
      <c r="BP64" s="67">
        <f>IFERROR(Y64/J64,"0")</f>
        <v>1.3333333333333333</v>
      </c>
    </row>
    <row r="65" spans="1:68" x14ac:dyDescent="0.2">
      <c r="A65" s="324"/>
      <c r="B65" s="325"/>
      <c r="C65" s="325"/>
      <c r="D65" s="325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26"/>
      <c r="P65" s="327" t="s">
        <v>73</v>
      </c>
      <c r="Q65" s="328"/>
      <c r="R65" s="328"/>
      <c r="S65" s="328"/>
      <c r="T65" s="328"/>
      <c r="U65" s="328"/>
      <c r="V65" s="329"/>
      <c r="W65" s="37" t="s">
        <v>70</v>
      </c>
      <c r="X65" s="320">
        <f>IFERROR(SUM(X63:X64),"0")</f>
        <v>192</v>
      </c>
      <c r="Y65" s="320">
        <f>IFERROR(SUM(Y63:Y64),"0")</f>
        <v>192</v>
      </c>
      <c r="Z65" s="320">
        <f>IFERROR(IF(Z63="",0,Z63),"0")+IFERROR(IF(Z64="",0,Z64),"0")</f>
        <v>1.6627199999999998</v>
      </c>
      <c r="AA65" s="321"/>
      <c r="AB65" s="321"/>
      <c r="AC65" s="321"/>
    </row>
    <row r="66" spans="1:68" x14ac:dyDescent="0.2">
      <c r="A66" s="325"/>
      <c r="B66" s="325"/>
      <c r="C66" s="325"/>
      <c r="D66" s="325"/>
      <c r="E66" s="325"/>
      <c r="F66" s="325"/>
      <c r="G66" s="325"/>
      <c r="H66" s="325"/>
      <c r="I66" s="325"/>
      <c r="J66" s="325"/>
      <c r="K66" s="325"/>
      <c r="L66" s="325"/>
      <c r="M66" s="325"/>
      <c r="N66" s="325"/>
      <c r="O66" s="326"/>
      <c r="P66" s="327" t="s">
        <v>73</v>
      </c>
      <c r="Q66" s="328"/>
      <c r="R66" s="328"/>
      <c r="S66" s="328"/>
      <c r="T66" s="328"/>
      <c r="U66" s="328"/>
      <c r="V66" s="329"/>
      <c r="W66" s="37" t="s">
        <v>74</v>
      </c>
      <c r="X66" s="320">
        <f>IFERROR(SUMPRODUCT(X63:X64*H63:H64),"0")</f>
        <v>960</v>
      </c>
      <c r="Y66" s="320">
        <f>IFERROR(SUMPRODUCT(Y63:Y64*H63:H64),"0")</f>
        <v>960</v>
      </c>
      <c r="Z66" s="37"/>
      <c r="AA66" s="321"/>
      <c r="AB66" s="321"/>
      <c r="AC66" s="321"/>
    </row>
    <row r="67" spans="1:68" ht="16.5" customHeight="1" x14ac:dyDescent="0.25">
      <c r="A67" s="330" t="s">
        <v>140</v>
      </c>
      <c r="B67" s="325"/>
      <c r="C67" s="325"/>
      <c r="D67" s="325"/>
      <c r="E67" s="325"/>
      <c r="F67" s="325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5"/>
      <c r="W67" s="325"/>
      <c r="X67" s="325"/>
      <c r="Y67" s="325"/>
      <c r="Z67" s="325"/>
      <c r="AA67" s="313"/>
      <c r="AB67" s="313"/>
      <c r="AC67" s="313"/>
    </row>
    <row r="68" spans="1:68" ht="14.25" customHeight="1" x14ac:dyDescent="0.25">
      <c r="A68" s="344" t="s">
        <v>141</v>
      </c>
      <c r="B68" s="325"/>
      <c r="C68" s="325"/>
      <c r="D68" s="325"/>
      <c r="E68" s="325"/>
      <c r="F68" s="325"/>
      <c r="G68" s="325"/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5"/>
      <c r="W68" s="325"/>
      <c r="X68" s="325"/>
      <c r="Y68" s="325"/>
      <c r="Z68" s="325"/>
      <c r="AA68" s="314"/>
      <c r="AB68" s="314"/>
      <c r="AC68" s="314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2">
        <v>4607111033659</v>
      </c>
      <c r="E69" s="323"/>
      <c r="F69" s="317">
        <v>0.3</v>
      </c>
      <c r="G69" s="32">
        <v>12</v>
      </c>
      <c r="H69" s="317">
        <v>3.6</v>
      </c>
      <c r="I69" s="317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3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70</v>
      </c>
      <c r="X69" s="318">
        <v>0</v>
      </c>
      <c r="Y69" s="319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24"/>
      <c r="B70" s="325"/>
      <c r="C70" s="325"/>
      <c r="D70" s="325"/>
      <c r="E70" s="325"/>
      <c r="F70" s="325"/>
      <c r="G70" s="325"/>
      <c r="H70" s="325"/>
      <c r="I70" s="325"/>
      <c r="J70" s="325"/>
      <c r="K70" s="325"/>
      <c r="L70" s="325"/>
      <c r="M70" s="325"/>
      <c r="N70" s="325"/>
      <c r="O70" s="326"/>
      <c r="P70" s="327" t="s">
        <v>73</v>
      </c>
      <c r="Q70" s="328"/>
      <c r="R70" s="328"/>
      <c r="S70" s="328"/>
      <c r="T70" s="328"/>
      <c r="U70" s="328"/>
      <c r="V70" s="329"/>
      <c r="W70" s="37" t="s">
        <v>70</v>
      </c>
      <c r="X70" s="320">
        <f>IFERROR(SUM(X69:X69),"0")</f>
        <v>0</v>
      </c>
      <c r="Y70" s="320">
        <f>IFERROR(SUM(Y69:Y69),"0")</f>
        <v>0</v>
      </c>
      <c r="Z70" s="320">
        <f>IFERROR(IF(Z69="",0,Z69),"0")</f>
        <v>0</v>
      </c>
      <c r="AA70" s="321"/>
      <c r="AB70" s="321"/>
      <c r="AC70" s="321"/>
    </row>
    <row r="71" spans="1:68" x14ac:dyDescent="0.2">
      <c r="A71" s="325"/>
      <c r="B71" s="325"/>
      <c r="C71" s="325"/>
      <c r="D71" s="325"/>
      <c r="E71" s="325"/>
      <c r="F71" s="325"/>
      <c r="G71" s="325"/>
      <c r="H71" s="325"/>
      <c r="I71" s="325"/>
      <c r="J71" s="325"/>
      <c r="K71" s="325"/>
      <c r="L71" s="325"/>
      <c r="M71" s="325"/>
      <c r="N71" s="325"/>
      <c r="O71" s="326"/>
      <c r="P71" s="327" t="s">
        <v>73</v>
      </c>
      <c r="Q71" s="328"/>
      <c r="R71" s="328"/>
      <c r="S71" s="328"/>
      <c r="T71" s="328"/>
      <c r="U71" s="328"/>
      <c r="V71" s="329"/>
      <c r="W71" s="37" t="s">
        <v>74</v>
      </c>
      <c r="X71" s="320">
        <f>IFERROR(SUMPRODUCT(X69:X69*H69:H69),"0")</f>
        <v>0</v>
      </c>
      <c r="Y71" s="320">
        <f>IFERROR(SUMPRODUCT(Y69:Y69*H69:H69),"0")</f>
        <v>0</v>
      </c>
      <c r="Z71" s="37"/>
      <c r="AA71" s="321"/>
      <c r="AB71" s="321"/>
      <c r="AC71" s="321"/>
    </row>
    <row r="72" spans="1:68" ht="16.5" customHeight="1" x14ac:dyDescent="0.25">
      <c r="A72" s="330" t="s">
        <v>145</v>
      </c>
      <c r="B72" s="325"/>
      <c r="C72" s="325"/>
      <c r="D72" s="325"/>
      <c r="E72" s="325"/>
      <c r="F72" s="325"/>
      <c r="G72" s="325"/>
      <c r="H72" s="325"/>
      <c r="I72" s="325"/>
      <c r="J72" s="325"/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5"/>
      <c r="W72" s="325"/>
      <c r="X72" s="325"/>
      <c r="Y72" s="325"/>
      <c r="Z72" s="325"/>
      <c r="AA72" s="313"/>
      <c r="AB72" s="313"/>
      <c r="AC72" s="313"/>
    </row>
    <row r="73" spans="1:68" ht="14.25" customHeight="1" x14ac:dyDescent="0.25">
      <c r="A73" s="344" t="s">
        <v>146</v>
      </c>
      <c r="B73" s="325"/>
      <c r="C73" s="325"/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5"/>
      <c r="W73" s="325"/>
      <c r="X73" s="325"/>
      <c r="Y73" s="325"/>
      <c r="Z73" s="325"/>
      <c r="AA73" s="314"/>
      <c r="AB73" s="314"/>
      <c r="AC73" s="314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2">
        <v>4607111034137</v>
      </c>
      <c r="E74" s="323"/>
      <c r="F74" s="317">
        <v>0.3</v>
      </c>
      <c r="G74" s="32">
        <v>12</v>
      </c>
      <c r="H74" s="317">
        <v>3.6</v>
      </c>
      <c r="I74" s="317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70</v>
      </c>
      <c r="X74" s="318">
        <v>0</v>
      </c>
      <c r="Y74" s="319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149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2">
        <v>4607111034120</v>
      </c>
      <c r="E75" s="323"/>
      <c r="F75" s="317">
        <v>0.3</v>
      </c>
      <c r="G75" s="32">
        <v>12</v>
      </c>
      <c r="H75" s="317">
        <v>3.6</v>
      </c>
      <c r="I75" s="317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1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70</v>
      </c>
      <c r="X75" s="318">
        <v>14</v>
      </c>
      <c r="Y75" s="319">
        <f>IFERROR(IF(X75="","",X75),"")</f>
        <v>14</v>
      </c>
      <c r="Z75" s="36">
        <f>IFERROR(IF(X75="","",X75*0.01788),"")</f>
        <v>0.25031999999999999</v>
      </c>
      <c r="AA75" s="56"/>
      <c r="AB75" s="57"/>
      <c r="AC75" s="120" t="s">
        <v>152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324"/>
      <c r="B76" s="325"/>
      <c r="C76" s="325"/>
      <c r="D76" s="325"/>
      <c r="E76" s="325"/>
      <c r="F76" s="325"/>
      <c r="G76" s="325"/>
      <c r="H76" s="325"/>
      <c r="I76" s="325"/>
      <c r="J76" s="325"/>
      <c r="K76" s="325"/>
      <c r="L76" s="325"/>
      <c r="M76" s="325"/>
      <c r="N76" s="325"/>
      <c r="O76" s="326"/>
      <c r="P76" s="327" t="s">
        <v>73</v>
      </c>
      <c r="Q76" s="328"/>
      <c r="R76" s="328"/>
      <c r="S76" s="328"/>
      <c r="T76" s="328"/>
      <c r="U76" s="328"/>
      <c r="V76" s="329"/>
      <c r="W76" s="37" t="s">
        <v>70</v>
      </c>
      <c r="X76" s="320">
        <f>IFERROR(SUM(X74:X75),"0")</f>
        <v>14</v>
      </c>
      <c r="Y76" s="320">
        <f>IFERROR(SUM(Y74:Y75),"0")</f>
        <v>14</v>
      </c>
      <c r="Z76" s="320">
        <f>IFERROR(IF(Z74="",0,Z74),"0")+IFERROR(IF(Z75="",0,Z75),"0")</f>
        <v>0.25031999999999999</v>
      </c>
      <c r="AA76" s="321"/>
      <c r="AB76" s="321"/>
      <c r="AC76" s="321"/>
    </row>
    <row r="77" spans="1:68" x14ac:dyDescent="0.2">
      <c r="A77" s="325"/>
      <c r="B77" s="325"/>
      <c r="C77" s="325"/>
      <c r="D77" s="325"/>
      <c r="E77" s="325"/>
      <c r="F77" s="325"/>
      <c r="G77" s="325"/>
      <c r="H77" s="325"/>
      <c r="I77" s="325"/>
      <c r="J77" s="325"/>
      <c r="K77" s="325"/>
      <c r="L77" s="325"/>
      <c r="M77" s="325"/>
      <c r="N77" s="325"/>
      <c r="O77" s="326"/>
      <c r="P77" s="327" t="s">
        <v>73</v>
      </c>
      <c r="Q77" s="328"/>
      <c r="R77" s="328"/>
      <c r="S77" s="328"/>
      <c r="T77" s="328"/>
      <c r="U77" s="328"/>
      <c r="V77" s="329"/>
      <c r="W77" s="37" t="s">
        <v>74</v>
      </c>
      <c r="X77" s="320">
        <f>IFERROR(SUMPRODUCT(X74:X75*H74:H75),"0")</f>
        <v>50.4</v>
      </c>
      <c r="Y77" s="320">
        <f>IFERROR(SUMPRODUCT(Y74:Y75*H74:H75),"0")</f>
        <v>50.4</v>
      </c>
      <c r="Z77" s="37"/>
      <c r="AA77" s="321"/>
      <c r="AB77" s="321"/>
      <c r="AC77" s="321"/>
    </row>
    <row r="78" spans="1:68" ht="16.5" customHeight="1" x14ac:dyDescent="0.25">
      <c r="A78" s="330" t="s">
        <v>153</v>
      </c>
      <c r="B78" s="325"/>
      <c r="C78" s="325"/>
      <c r="D78" s="325"/>
      <c r="E78" s="325"/>
      <c r="F78" s="325"/>
      <c r="G78" s="325"/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5"/>
      <c r="W78" s="325"/>
      <c r="X78" s="325"/>
      <c r="Y78" s="325"/>
      <c r="Z78" s="325"/>
      <c r="AA78" s="313"/>
      <c r="AB78" s="313"/>
      <c r="AC78" s="313"/>
    </row>
    <row r="79" spans="1:68" ht="14.25" customHeight="1" x14ac:dyDescent="0.25">
      <c r="A79" s="344" t="s">
        <v>141</v>
      </c>
      <c r="B79" s="325"/>
      <c r="C79" s="325"/>
      <c r="D79" s="325"/>
      <c r="E79" s="325"/>
      <c r="F79" s="325"/>
      <c r="G79" s="325"/>
      <c r="H79" s="325"/>
      <c r="I79" s="325"/>
      <c r="J79" s="325"/>
      <c r="K79" s="325"/>
      <c r="L79" s="325"/>
      <c r="M79" s="325"/>
      <c r="N79" s="325"/>
      <c r="O79" s="325"/>
      <c r="P79" s="325"/>
      <c r="Q79" s="325"/>
      <c r="R79" s="325"/>
      <c r="S79" s="325"/>
      <c r="T79" s="325"/>
      <c r="U79" s="325"/>
      <c r="V79" s="325"/>
      <c r="W79" s="325"/>
      <c r="X79" s="325"/>
      <c r="Y79" s="325"/>
      <c r="Z79" s="325"/>
      <c r="AA79" s="314"/>
      <c r="AB79" s="314"/>
      <c r="AC79" s="314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2">
        <v>4607111036407</v>
      </c>
      <c r="E80" s="323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7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70</v>
      </c>
      <c r="X80" s="318">
        <v>0</v>
      </c>
      <c r="Y80" s="319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2">
        <v>4607111033628</v>
      </c>
      <c r="E81" s="323"/>
      <c r="F81" s="317">
        <v>0.3</v>
      </c>
      <c r="G81" s="32">
        <v>12</v>
      </c>
      <c r="H81" s="317">
        <v>3.6</v>
      </c>
      <c r="I81" s="317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4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70</v>
      </c>
      <c r="X81" s="318">
        <v>0</v>
      </c>
      <c r="Y81" s="319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2">
        <v>4607111033451</v>
      </c>
      <c r="E82" s="323"/>
      <c r="F82" s="317">
        <v>0.3</v>
      </c>
      <c r="G82" s="32">
        <v>12</v>
      </c>
      <c r="H82" s="317">
        <v>3.6</v>
      </c>
      <c r="I82" s="317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0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34"/>
      <c r="R82" s="334"/>
      <c r="S82" s="334"/>
      <c r="T82" s="335"/>
      <c r="U82" s="34"/>
      <c r="V82" s="34"/>
      <c r="W82" s="35" t="s">
        <v>70</v>
      </c>
      <c r="X82" s="318">
        <v>14</v>
      </c>
      <c r="Y82" s="319">
        <f t="shared" si="6"/>
        <v>14</v>
      </c>
      <c r="Z82" s="36">
        <f t="shared" si="7"/>
        <v>0.25031999999999999</v>
      </c>
      <c r="AA82" s="56"/>
      <c r="AB82" s="57"/>
      <c r="AC82" s="126" t="s">
        <v>162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163</v>
      </c>
      <c r="B83" s="54" t="s">
        <v>164</v>
      </c>
      <c r="C83" s="31">
        <v>4301135295</v>
      </c>
      <c r="D83" s="322">
        <v>4607111035141</v>
      </c>
      <c r="E83" s="323"/>
      <c r="F83" s="317">
        <v>0.3</v>
      </c>
      <c r="G83" s="32">
        <v>12</v>
      </c>
      <c r="H83" s="317">
        <v>3.6</v>
      </c>
      <c r="I83" s="317">
        <v>4.3036000000000003</v>
      </c>
      <c r="J83" s="32">
        <v>70</v>
      </c>
      <c r="K83" s="32" t="s">
        <v>80</v>
      </c>
      <c r="L83" s="32" t="s">
        <v>81</v>
      </c>
      <c r="M83" s="33" t="s">
        <v>69</v>
      </c>
      <c r="N83" s="33"/>
      <c r="O83" s="32">
        <v>180</v>
      </c>
      <c r="P83" s="52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70</v>
      </c>
      <c r="X83" s="318">
        <v>28</v>
      </c>
      <c r="Y83" s="319">
        <f t="shared" si="6"/>
        <v>28</v>
      </c>
      <c r="Z83" s="36">
        <f t="shared" si="7"/>
        <v>0.50063999999999997</v>
      </c>
      <c r="AA83" s="56"/>
      <c r="AB83" s="57"/>
      <c r="AC83" s="128" t="s">
        <v>165</v>
      </c>
      <c r="AG83" s="67"/>
      <c r="AJ83" s="71" t="s">
        <v>83</v>
      </c>
      <c r="AK83" s="71">
        <v>14</v>
      </c>
      <c r="BB83" s="129" t="s">
        <v>84</v>
      </c>
      <c r="BM83" s="67">
        <f t="shared" si="8"/>
        <v>120.50080000000001</v>
      </c>
      <c r="BN83" s="67">
        <f t="shared" si="9"/>
        <v>120.50080000000001</v>
      </c>
      <c r="BO83" s="67">
        <f t="shared" si="10"/>
        <v>0.4</v>
      </c>
      <c r="BP83" s="67">
        <f t="shared" si="11"/>
        <v>0.4</v>
      </c>
    </row>
    <row r="84" spans="1:68" ht="27" customHeight="1" x14ac:dyDescent="0.25">
      <c r="A84" s="54" t="s">
        <v>166</v>
      </c>
      <c r="B84" s="54" t="s">
        <v>167</v>
      </c>
      <c r="C84" s="31">
        <v>4301135578</v>
      </c>
      <c r="D84" s="322">
        <v>4607111033444</v>
      </c>
      <c r="E84" s="323"/>
      <c r="F84" s="317">
        <v>0.3</v>
      </c>
      <c r="G84" s="32">
        <v>12</v>
      </c>
      <c r="H84" s="317">
        <v>3.6</v>
      </c>
      <c r="I84" s="317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6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4"/>
      <c r="R84" s="334"/>
      <c r="S84" s="334"/>
      <c r="T84" s="335"/>
      <c r="U84" s="34"/>
      <c r="V84" s="34"/>
      <c r="W84" s="35" t="s">
        <v>70</v>
      </c>
      <c r="X84" s="318">
        <v>56</v>
      </c>
      <c r="Y84" s="319">
        <f t="shared" si="6"/>
        <v>56</v>
      </c>
      <c r="Z84" s="36">
        <f t="shared" si="7"/>
        <v>1.0012799999999999</v>
      </c>
      <c r="AA84" s="56"/>
      <c r="AB84" s="57"/>
      <c r="AC84" s="130" t="s">
        <v>162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241.00160000000002</v>
      </c>
      <c r="BN84" s="67">
        <f t="shared" si="9"/>
        <v>241.00160000000002</v>
      </c>
      <c r="BO84" s="67">
        <f t="shared" si="10"/>
        <v>0.8</v>
      </c>
      <c r="BP84" s="67">
        <f t="shared" si="11"/>
        <v>0.8</v>
      </c>
    </row>
    <row r="85" spans="1:68" ht="27" customHeight="1" x14ac:dyDescent="0.25">
      <c r="A85" s="54" t="s">
        <v>168</v>
      </c>
      <c r="B85" s="54" t="s">
        <v>169</v>
      </c>
      <c r="C85" s="31">
        <v>4301135290</v>
      </c>
      <c r="D85" s="322">
        <v>4607111035028</v>
      </c>
      <c r="E85" s="323"/>
      <c r="F85" s="317">
        <v>0.48</v>
      </c>
      <c r="G85" s="32">
        <v>8</v>
      </c>
      <c r="H85" s="317">
        <v>3.84</v>
      </c>
      <c r="I85" s="317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2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70</v>
      </c>
      <c r="X85" s="318">
        <v>0</v>
      </c>
      <c r="Y85" s="319">
        <f t="shared" si="6"/>
        <v>0</v>
      </c>
      <c r="Z85" s="36">
        <f t="shared" si="7"/>
        <v>0</v>
      </c>
      <c r="AA85" s="56"/>
      <c r="AB85" s="57"/>
      <c r="AC85" s="132" t="s">
        <v>165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24"/>
      <c r="B86" s="325"/>
      <c r="C86" s="325"/>
      <c r="D86" s="325"/>
      <c r="E86" s="325"/>
      <c r="F86" s="325"/>
      <c r="G86" s="325"/>
      <c r="H86" s="325"/>
      <c r="I86" s="325"/>
      <c r="J86" s="325"/>
      <c r="K86" s="325"/>
      <c r="L86" s="325"/>
      <c r="M86" s="325"/>
      <c r="N86" s="325"/>
      <c r="O86" s="326"/>
      <c r="P86" s="327" t="s">
        <v>73</v>
      </c>
      <c r="Q86" s="328"/>
      <c r="R86" s="328"/>
      <c r="S86" s="328"/>
      <c r="T86" s="328"/>
      <c r="U86" s="328"/>
      <c r="V86" s="329"/>
      <c r="W86" s="37" t="s">
        <v>70</v>
      </c>
      <c r="X86" s="320">
        <f>IFERROR(SUM(X80:X85),"0")</f>
        <v>98</v>
      </c>
      <c r="Y86" s="320">
        <f>IFERROR(SUM(Y80:Y85),"0")</f>
        <v>98</v>
      </c>
      <c r="Z86" s="320">
        <f>IFERROR(IF(Z80="",0,Z80),"0")+IFERROR(IF(Z81="",0,Z81),"0")+IFERROR(IF(Z82="",0,Z82),"0")+IFERROR(IF(Z83="",0,Z83),"0")+IFERROR(IF(Z84="",0,Z84),"0")+IFERROR(IF(Z85="",0,Z85),"0")</f>
        <v>1.75224</v>
      </c>
      <c r="AA86" s="321"/>
      <c r="AB86" s="321"/>
      <c r="AC86" s="321"/>
    </row>
    <row r="87" spans="1:68" x14ac:dyDescent="0.2">
      <c r="A87" s="325"/>
      <c r="B87" s="325"/>
      <c r="C87" s="325"/>
      <c r="D87" s="325"/>
      <c r="E87" s="325"/>
      <c r="F87" s="325"/>
      <c r="G87" s="325"/>
      <c r="H87" s="325"/>
      <c r="I87" s="325"/>
      <c r="J87" s="325"/>
      <c r="K87" s="325"/>
      <c r="L87" s="325"/>
      <c r="M87" s="325"/>
      <c r="N87" s="325"/>
      <c r="O87" s="326"/>
      <c r="P87" s="327" t="s">
        <v>73</v>
      </c>
      <c r="Q87" s="328"/>
      <c r="R87" s="328"/>
      <c r="S87" s="328"/>
      <c r="T87" s="328"/>
      <c r="U87" s="328"/>
      <c r="V87" s="329"/>
      <c r="W87" s="37" t="s">
        <v>74</v>
      </c>
      <c r="X87" s="320">
        <f>IFERROR(SUMPRODUCT(X80:X85*H80:H85),"0")</f>
        <v>352.79999999999995</v>
      </c>
      <c r="Y87" s="320">
        <f>IFERROR(SUMPRODUCT(Y80:Y85*H80:H85),"0")</f>
        <v>352.79999999999995</v>
      </c>
      <c r="Z87" s="37"/>
      <c r="AA87" s="321"/>
      <c r="AB87" s="321"/>
      <c r="AC87" s="321"/>
    </row>
    <row r="88" spans="1:68" ht="16.5" customHeight="1" x14ac:dyDescent="0.25">
      <c r="A88" s="330" t="s">
        <v>170</v>
      </c>
      <c r="B88" s="325"/>
      <c r="C88" s="325"/>
      <c r="D88" s="325"/>
      <c r="E88" s="325"/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5"/>
      <c r="W88" s="325"/>
      <c r="X88" s="325"/>
      <c r="Y88" s="325"/>
      <c r="Z88" s="325"/>
      <c r="AA88" s="313"/>
      <c r="AB88" s="313"/>
      <c r="AC88" s="313"/>
    </row>
    <row r="89" spans="1:68" ht="14.25" customHeight="1" x14ac:dyDescent="0.25">
      <c r="A89" s="344" t="s">
        <v>171</v>
      </c>
      <c r="B89" s="325"/>
      <c r="C89" s="325"/>
      <c r="D89" s="325"/>
      <c r="E89" s="325"/>
      <c r="F89" s="325"/>
      <c r="G89" s="325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5"/>
      <c r="W89" s="325"/>
      <c r="X89" s="325"/>
      <c r="Y89" s="325"/>
      <c r="Z89" s="325"/>
      <c r="AA89" s="314"/>
      <c r="AB89" s="314"/>
      <c r="AC89" s="314"/>
    </row>
    <row r="90" spans="1:68" ht="27" customHeight="1" x14ac:dyDescent="0.25">
      <c r="A90" s="54" t="s">
        <v>172</v>
      </c>
      <c r="B90" s="54" t="s">
        <v>173</v>
      </c>
      <c r="C90" s="31">
        <v>4301136042</v>
      </c>
      <c r="D90" s="322">
        <v>4607025784012</v>
      </c>
      <c r="E90" s="323"/>
      <c r="F90" s="317">
        <v>0.09</v>
      </c>
      <c r="G90" s="32">
        <v>24</v>
      </c>
      <c r="H90" s="317">
        <v>2.16</v>
      </c>
      <c r="I90" s="317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4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70</v>
      </c>
      <c r="X90" s="318">
        <v>0</v>
      </c>
      <c r="Y90" s="319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174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175</v>
      </c>
      <c r="B91" s="54" t="s">
        <v>176</v>
      </c>
      <c r="C91" s="31">
        <v>4301136040</v>
      </c>
      <c r="D91" s="322">
        <v>4607025784319</v>
      </c>
      <c r="E91" s="323"/>
      <c r="F91" s="317">
        <v>0.36</v>
      </c>
      <c r="G91" s="32">
        <v>10</v>
      </c>
      <c r="H91" s="317">
        <v>3.6</v>
      </c>
      <c r="I91" s="317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5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70</v>
      </c>
      <c r="X91" s="318">
        <v>0</v>
      </c>
      <c r="Y91" s="319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177</v>
      </c>
      <c r="B92" s="54" t="s">
        <v>178</v>
      </c>
      <c r="C92" s="31">
        <v>4301136039</v>
      </c>
      <c r="D92" s="322">
        <v>4607111035370</v>
      </c>
      <c r="E92" s="323"/>
      <c r="F92" s="317">
        <v>0.14000000000000001</v>
      </c>
      <c r="G92" s="32">
        <v>22</v>
      </c>
      <c r="H92" s="317">
        <v>3.08</v>
      </c>
      <c r="I92" s="317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6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70</v>
      </c>
      <c r="X92" s="318">
        <v>0</v>
      </c>
      <c r="Y92" s="319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179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24"/>
      <c r="B93" s="325"/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26"/>
      <c r="P93" s="327" t="s">
        <v>73</v>
      </c>
      <c r="Q93" s="328"/>
      <c r="R93" s="328"/>
      <c r="S93" s="328"/>
      <c r="T93" s="328"/>
      <c r="U93" s="328"/>
      <c r="V93" s="329"/>
      <c r="W93" s="37" t="s">
        <v>70</v>
      </c>
      <c r="X93" s="320">
        <f>IFERROR(SUM(X90:X92),"0")</f>
        <v>0</v>
      </c>
      <c r="Y93" s="320">
        <f>IFERROR(SUM(Y90:Y92),"0")</f>
        <v>0</v>
      </c>
      <c r="Z93" s="320">
        <f>IFERROR(IF(Z90="",0,Z90),"0")+IFERROR(IF(Z91="",0,Z91),"0")+IFERROR(IF(Z92="",0,Z92),"0")</f>
        <v>0</v>
      </c>
      <c r="AA93" s="321"/>
      <c r="AB93" s="321"/>
      <c r="AC93" s="321"/>
    </row>
    <row r="94" spans="1:68" x14ac:dyDescent="0.2">
      <c r="A94" s="325"/>
      <c r="B94" s="325"/>
      <c r="C94" s="325"/>
      <c r="D94" s="325"/>
      <c r="E94" s="325"/>
      <c r="F94" s="325"/>
      <c r="G94" s="325"/>
      <c r="H94" s="325"/>
      <c r="I94" s="325"/>
      <c r="J94" s="325"/>
      <c r="K94" s="325"/>
      <c r="L94" s="325"/>
      <c r="M94" s="325"/>
      <c r="N94" s="325"/>
      <c r="O94" s="326"/>
      <c r="P94" s="327" t="s">
        <v>73</v>
      </c>
      <c r="Q94" s="328"/>
      <c r="R94" s="328"/>
      <c r="S94" s="328"/>
      <c r="T94" s="328"/>
      <c r="U94" s="328"/>
      <c r="V94" s="329"/>
      <c r="W94" s="37" t="s">
        <v>74</v>
      </c>
      <c r="X94" s="320">
        <f>IFERROR(SUMPRODUCT(X90:X92*H90:H92),"0")</f>
        <v>0</v>
      </c>
      <c r="Y94" s="320">
        <f>IFERROR(SUMPRODUCT(Y90:Y92*H90:H92),"0")</f>
        <v>0</v>
      </c>
      <c r="Z94" s="37"/>
      <c r="AA94" s="321"/>
      <c r="AB94" s="321"/>
      <c r="AC94" s="321"/>
    </row>
    <row r="95" spans="1:68" ht="16.5" customHeight="1" x14ac:dyDescent="0.25">
      <c r="A95" s="330" t="s">
        <v>180</v>
      </c>
      <c r="B95" s="325"/>
      <c r="C95" s="325"/>
      <c r="D95" s="325"/>
      <c r="E95" s="325"/>
      <c r="F95" s="325"/>
      <c r="G95" s="325"/>
      <c r="H95" s="325"/>
      <c r="I95" s="325"/>
      <c r="J95" s="325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5"/>
      <c r="W95" s="325"/>
      <c r="X95" s="325"/>
      <c r="Y95" s="325"/>
      <c r="Z95" s="325"/>
      <c r="AA95" s="313"/>
      <c r="AB95" s="313"/>
      <c r="AC95" s="313"/>
    </row>
    <row r="96" spans="1:68" ht="14.25" customHeight="1" x14ac:dyDescent="0.25">
      <c r="A96" s="344" t="s">
        <v>64</v>
      </c>
      <c r="B96" s="325"/>
      <c r="C96" s="325"/>
      <c r="D96" s="325"/>
      <c r="E96" s="325"/>
      <c r="F96" s="325"/>
      <c r="G96" s="325"/>
      <c r="H96" s="325"/>
      <c r="I96" s="325"/>
      <c r="J96" s="325"/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5"/>
      <c r="W96" s="325"/>
      <c r="X96" s="325"/>
      <c r="Y96" s="325"/>
      <c r="Z96" s="325"/>
      <c r="AA96" s="314"/>
      <c r="AB96" s="314"/>
      <c r="AC96" s="314"/>
    </row>
    <row r="97" spans="1:68" ht="27" customHeight="1" x14ac:dyDescent="0.25">
      <c r="A97" s="54" t="s">
        <v>181</v>
      </c>
      <c r="B97" s="54" t="s">
        <v>182</v>
      </c>
      <c r="C97" s="31">
        <v>4301071051</v>
      </c>
      <c r="D97" s="322">
        <v>4607111039262</v>
      </c>
      <c r="E97" s="323"/>
      <c r="F97" s="317">
        <v>0.4</v>
      </c>
      <c r="G97" s="32">
        <v>16</v>
      </c>
      <c r="H97" s="317">
        <v>6.4</v>
      </c>
      <c r="I97" s="317">
        <v>6.7195999999999998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38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4"/>
      <c r="R97" s="334"/>
      <c r="S97" s="334"/>
      <c r="T97" s="335"/>
      <c r="U97" s="34"/>
      <c r="V97" s="34"/>
      <c r="W97" s="35" t="s">
        <v>70</v>
      </c>
      <c r="X97" s="318">
        <v>0</v>
      </c>
      <c r="Y97" s="319">
        <f t="shared" ref="Y97:Y102" si="12">IFERROR(IF(X97="","",X97),"")</f>
        <v>0</v>
      </c>
      <c r="Z97" s="36">
        <f t="shared" ref="Z97:Z102" si="13">IFERROR(IF(X97="","",X97*0.0155),"")</f>
        <v>0</v>
      </c>
      <c r="AA97" s="56"/>
      <c r="AB97" s="57"/>
      <c r="AC97" s="140" t="s">
        <v>137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2" si="14">IFERROR(X97*I97,"0")</f>
        <v>0</v>
      </c>
      <c r="BN97" s="67">
        <f t="shared" ref="BN97:BN102" si="15">IFERROR(Y97*I97,"0")</f>
        <v>0</v>
      </c>
      <c r="BO97" s="67">
        <f t="shared" ref="BO97:BO102" si="16">IFERROR(X97/J97,"0")</f>
        <v>0</v>
      </c>
      <c r="BP97" s="67">
        <f t="shared" ref="BP97:BP102" si="17">IFERROR(Y97/J97,"0")</f>
        <v>0</v>
      </c>
    </row>
    <row r="98" spans="1:68" ht="27" customHeight="1" x14ac:dyDescent="0.25">
      <c r="A98" s="54" t="s">
        <v>183</v>
      </c>
      <c r="B98" s="54" t="s">
        <v>184</v>
      </c>
      <c r="C98" s="31">
        <v>4301070976</v>
      </c>
      <c r="D98" s="322">
        <v>4607111034144</v>
      </c>
      <c r="E98" s="323"/>
      <c r="F98" s="317">
        <v>0.9</v>
      </c>
      <c r="G98" s="32">
        <v>8</v>
      </c>
      <c r="H98" s="317">
        <v>7.2</v>
      </c>
      <c r="I98" s="317">
        <v>7.4859999999999998</v>
      </c>
      <c r="J98" s="32">
        <v>84</v>
      </c>
      <c r="K98" s="32" t="s">
        <v>67</v>
      </c>
      <c r="L98" s="32" t="s">
        <v>89</v>
      </c>
      <c r="M98" s="33" t="s">
        <v>69</v>
      </c>
      <c r="N98" s="33"/>
      <c r="O98" s="32">
        <v>180</v>
      </c>
      <c r="P98" s="47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4"/>
      <c r="R98" s="334"/>
      <c r="S98" s="334"/>
      <c r="T98" s="335"/>
      <c r="U98" s="34"/>
      <c r="V98" s="34"/>
      <c r="W98" s="35" t="s">
        <v>70</v>
      </c>
      <c r="X98" s="318">
        <v>0</v>
      </c>
      <c r="Y98" s="319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90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185</v>
      </c>
      <c r="B99" s="54" t="s">
        <v>186</v>
      </c>
      <c r="C99" s="31">
        <v>4301071038</v>
      </c>
      <c r="D99" s="322">
        <v>4607111039248</v>
      </c>
      <c r="E99" s="323"/>
      <c r="F99" s="317">
        <v>0.7</v>
      </c>
      <c r="G99" s="32">
        <v>10</v>
      </c>
      <c r="H99" s="317">
        <v>7</v>
      </c>
      <c r="I99" s="317">
        <v>7.3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35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4"/>
      <c r="R99" s="334"/>
      <c r="S99" s="334"/>
      <c r="T99" s="335"/>
      <c r="U99" s="34"/>
      <c r="V99" s="34"/>
      <c r="W99" s="35" t="s">
        <v>70</v>
      </c>
      <c r="X99" s="318">
        <v>0</v>
      </c>
      <c r="Y99" s="319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187</v>
      </c>
      <c r="B100" s="54" t="s">
        <v>188</v>
      </c>
      <c r="C100" s="31">
        <v>4301070973</v>
      </c>
      <c r="D100" s="322">
        <v>4607111033987</v>
      </c>
      <c r="E100" s="323"/>
      <c r="F100" s="317">
        <v>0.43</v>
      </c>
      <c r="G100" s="32">
        <v>16</v>
      </c>
      <c r="H100" s="317">
        <v>6.88</v>
      </c>
      <c r="I100" s="317">
        <v>7.1996000000000002</v>
      </c>
      <c r="J100" s="32">
        <v>84</v>
      </c>
      <c r="K100" s="32" t="s">
        <v>67</v>
      </c>
      <c r="L100" s="32" t="s">
        <v>81</v>
      </c>
      <c r="M100" s="33" t="s">
        <v>69</v>
      </c>
      <c r="N100" s="33"/>
      <c r="O100" s="32">
        <v>180</v>
      </c>
      <c r="P100" s="36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34"/>
      <c r="R100" s="334"/>
      <c r="S100" s="334"/>
      <c r="T100" s="335"/>
      <c r="U100" s="34"/>
      <c r="V100" s="34"/>
      <c r="W100" s="35" t="s">
        <v>70</v>
      </c>
      <c r="X100" s="318">
        <v>0</v>
      </c>
      <c r="Y100" s="319">
        <f t="shared" si="12"/>
        <v>0</v>
      </c>
      <c r="Z100" s="36">
        <f t="shared" si="13"/>
        <v>0</v>
      </c>
      <c r="AA100" s="56"/>
      <c r="AB100" s="57"/>
      <c r="AC100" s="146" t="s">
        <v>189</v>
      </c>
      <c r="AG100" s="67"/>
      <c r="AJ100" s="71" t="s">
        <v>83</v>
      </c>
      <c r="AK100" s="71">
        <v>12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190</v>
      </c>
      <c r="B101" s="54" t="s">
        <v>191</v>
      </c>
      <c r="C101" s="31">
        <v>4301071049</v>
      </c>
      <c r="D101" s="322">
        <v>4607111039293</v>
      </c>
      <c r="E101" s="323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49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34"/>
      <c r="R101" s="334"/>
      <c r="S101" s="334"/>
      <c r="T101" s="335"/>
      <c r="U101" s="34"/>
      <c r="V101" s="34"/>
      <c r="W101" s="35" t="s">
        <v>70</v>
      </c>
      <c r="X101" s="318">
        <v>0</v>
      </c>
      <c r="Y101" s="319">
        <f t="shared" si="12"/>
        <v>0</v>
      </c>
      <c r="Z101" s="36">
        <f t="shared" si="13"/>
        <v>0</v>
      </c>
      <c r="AA101" s="56"/>
      <c r="AB101" s="57"/>
      <c r="AC101" s="148" t="s">
        <v>137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192</v>
      </c>
      <c r="B102" s="54" t="s">
        <v>193</v>
      </c>
      <c r="C102" s="31">
        <v>4301071039</v>
      </c>
      <c r="D102" s="322">
        <v>4607111039279</v>
      </c>
      <c r="E102" s="323"/>
      <c r="F102" s="317">
        <v>0.7</v>
      </c>
      <c r="G102" s="32">
        <v>10</v>
      </c>
      <c r="H102" s="317">
        <v>7</v>
      </c>
      <c r="I102" s="317">
        <v>7.3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4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4"/>
      <c r="R102" s="334"/>
      <c r="S102" s="334"/>
      <c r="T102" s="335"/>
      <c r="U102" s="34"/>
      <c r="V102" s="34"/>
      <c r="W102" s="35" t="s">
        <v>70</v>
      </c>
      <c r="X102" s="318">
        <v>0</v>
      </c>
      <c r="Y102" s="319">
        <f t="shared" si="12"/>
        <v>0</v>
      </c>
      <c r="Z102" s="36">
        <f t="shared" si="13"/>
        <v>0</v>
      </c>
      <c r="AA102" s="56"/>
      <c r="AB102" s="57"/>
      <c r="AC102" s="150" t="s">
        <v>137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x14ac:dyDescent="0.2">
      <c r="A103" s="324"/>
      <c r="B103" s="325"/>
      <c r="C103" s="325"/>
      <c r="D103" s="325"/>
      <c r="E103" s="325"/>
      <c r="F103" s="325"/>
      <c r="G103" s="325"/>
      <c r="H103" s="325"/>
      <c r="I103" s="325"/>
      <c r="J103" s="325"/>
      <c r="K103" s="325"/>
      <c r="L103" s="325"/>
      <c r="M103" s="325"/>
      <c r="N103" s="325"/>
      <c r="O103" s="326"/>
      <c r="P103" s="327" t="s">
        <v>73</v>
      </c>
      <c r="Q103" s="328"/>
      <c r="R103" s="328"/>
      <c r="S103" s="328"/>
      <c r="T103" s="328"/>
      <c r="U103" s="328"/>
      <c r="V103" s="329"/>
      <c r="W103" s="37" t="s">
        <v>70</v>
      </c>
      <c r="X103" s="320">
        <f>IFERROR(SUM(X97:X102),"0")</f>
        <v>0</v>
      </c>
      <c r="Y103" s="320">
        <f>IFERROR(SUM(Y97:Y102),"0")</f>
        <v>0</v>
      </c>
      <c r="Z103" s="320">
        <f>IFERROR(IF(Z97="",0,Z97),"0")+IFERROR(IF(Z98="",0,Z98),"0")+IFERROR(IF(Z99="",0,Z99),"0")+IFERROR(IF(Z100="",0,Z100),"0")+IFERROR(IF(Z101="",0,Z101),"0")+IFERROR(IF(Z102="",0,Z102),"0")</f>
        <v>0</v>
      </c>
      <c r="AA103" s="321"/>
      <c r="AB103" s="321"/>
      <c r="AC103" s="321"/>
    </row>
    <row r="104" spans="1:68" x14ac:dyDescent="0.2">
      <c r="A104" s="325"/>
      <c r="B104" s="325"/>
      <c r="C104" s="325"/>
      <c r="D104" s="325"/>
      <c r="E104" s="325"/>
      <c r="F104" s="325"/>
      <c r="G104" s="325"/>
      <c r="H104" s="325"/>
      <c r="I104" s="325"/>
      <c r="J104" s="325"/>
      <c r="K104" s="325"/>
      <c r="L104" s="325"/>
      <c r="M104" s="325"/>
      <c r="N104" s="325"/>
      <c r="O104" s="326"/>
      <c r="P104" s="327" t="s">
        <v>73</v>
      </c>
      <c r="Q104" s="328"/>
      <c r="R104" s="328"/>
      <c r="S104" s="328"/>
      <c r="T104" s="328"/>
      <c r="U104" s="328"/>
      <c r="V104" s="329"/>
      <c r="W104" s="37" t="s">
        <v>74</v>
      </c>
      <c r="X104" s="320">
        <f>IFERROR(SUMPRODUCT(X97:X102*H97:H102),"0")</f>
        <v>0</v>
      </c>
      <c r="Y104" s="320">
        <f>IFERROR(SUMPRODUCT(Y97:Y102*H97:H102),"0")</f>
        <v>0</v>
      </c>
      <c r="Z104" s="37"/>
      <c r="AA104" s="321"/>
      <c r="AB104" s="321"/>
      <c r="AC104" s="321"/>
    </row>
    <row r="105" spans="1:68" ht="16.5" customHeight="1" x14ac:dyDescent="0.25">
      <c r="A105" s="330" t="s">
        <v>194</v>
      </c>
      <c r="B105" s="325"/>
      <c r="C105" s="325"/>
      <c r="D105" s="325"/>
      <c r="E105" s="325"/>
      <c r="F105" s="325"/>
      <c r="G105" s="325"/>
      <c r="H105" s="325"/>
      <c r="I105" s="325"/>
      <c r="J105" s="325"/>
      <c r="K105" s="325"/>
      <c r="L105" s="325"/>
      <c r="M105" s="325"/>
      <c r="N105" s="325"/>
      <c r="O105" s="325"/>
      <c r="P105" s="325"/>
      <c r="Q105" s="325"/>
      <c r="R105" s="325"/>
      <c r="S105" s="325"/>
      <c r="T105" s="325"/>
      <c r="U105" s="325"/>
      <c r="V105" s="325"/>
      <c r="W105" s="325"/>
      <c r="X105" s="325"/>
      <c r="Y105" s="325"/>
      <c r="Z105" s="325"/>
      <c r="AA105" s="313"/>
      <c r="AB105" s="313"/>
      <c r="AC105" s="313"/>
    </row>
    <row r="106" spans="1:68" ht="14.25" customHeight="1" x14ac:dyDescent="0.25">
      <c r="A106" s="344" t="s">
        <v>141</v>
      </c>
      <c r="B106" s="325"/>
      <c r="C106" s="325"/>
      <c r="D106" s="325"/>
      <c r="E106" s="325"/>
      <c r="F106" s="325"/>
      <c r="G106" s="325"/>
      <c r="H106" s="325"/>
      <c r="I106" s="325"/>
      <c r="J106" s="325"/>
      <c r="K106" s="325"/>
      <c r="L106" s="325"/>
      <c r="M106" s="325"/>
      <c r="N106" s="325"/>
      <c r="O106" s="325"/>
      <c r="P106" s="325"/>
      <c r="Q106" s="325"/>
      <c r="R106" s="325"/>
      <c r="S106" s="325"/>
      <c r="T106" s="325"/>
      <c r="U106" s="325"/>
      <c r="V106" s="325"/>
      <c r="W106" s="325"/>
      <c r="X106" s="325"/>
      <c r="Y106" s="325"/>
      <c r="Z106" s="325"/>
      <c r="AA106" s="314"/>
      <c r="AB106" s="314"/>
      <c r="AC106" s="314"/>
    </row>
    <row r="107" spans="1:68" ht="27" customHeight="1" x14ac:dyDescent="0.25">
      <c r="A107" s="54" t="s">
        <v>195</v>
      </c>
      <c r="B107" s="54" t="s">
        <v>196</v>
      </c>
      <c r="C107" s="31">
        <v>4301135533</v>
      </c>
      <c r="D107" s="322">
        <v>4607111034014</v>
      </c>
      <c r="E107" s="323"/>
      <c r="F107" s="317">
        <v>0.25</v>
      </c>
      <c r="G107" s="32">
        <v>12</v>
      </c>
      <c r="H107" s="317">
        <v>3</v>
      </c>
      <c r="I107" s="317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334"/>
      <c r="R107" s="334"/>
      <c r="S107" s="334"/>
      <c r="T107" s="335"/>
      <c r="U107" s="34"/>
      <c r="V107" s="34"/>
      <c r="W107" s="35" t="s">
        <v>70</v>
      </c>
      <c r="X107" s="318">
        <v>56</v>
      </c>
      <c r="Y107" s="319">
        <f>IFERROR(IF(X107="","",X107),"")</f>
        <v>56</v>
      </c>
      <c r="Z107" s="36">
        <f>IFERROR(IF(X107="","",X107*0.01788),"")</f>
        <v>1.0012799999999999</v>
      </c>
      <c r="AA107" s="56"/>
      <c r="AB107" s="57"/>
      <c r="AC107" s="152" t="s">
        <v>197</v>
      </c>
      <c r="AG107" s="67"/>
      <c r="AJ107" s="71" t="s">
        <v>72</v>
      </c>
      <c r="AK107" s="71">
        <v>1</v>
      </c>
      <c r="BB107" s="153" t="s">
        <v>84</v>
      </c>
      <c r="BM107" s="67">
        <f>IFERROR(X107*I107,"0")</f>
        <v>207.40159999999997</v>
      </c>
      <c r="BN107" s="67">
        <f>IFERROR(Y107*I107,"0")</f>
        <v>207.40159999999997</v>
      </c>
      <c r="BO107" s="67">
        <f>IFERROR(X107/J107,"0")</f>
        <v>0.8</v>
      </c>
      <c r="BP107" s="67">
        <f>IFERROR(Y107/J107,"0")</f>
        <v>0.8</v>
      </c>
    </row>
    <row r="108" spans="1:68" ht="27" customHeight="1" x14ac:dyDescent="0.25">
      <c r="A108" s="54" t="s">
        <v>198</v>
      </c>
      <c r="B108" s="54" t="s">
        <v>199</v>
      </c>
      <c r="C108" s="31">
        <v>4301135532</v>
      </c>
      <c r="D108" s="322">
        <v>4607111033994</v>
      </c>
      <c r="E108" s="323"/>
      <c r="F108" s="317">
        <v>0.25</v>
      </c>
      <c r="G108" s="32">
        <v>12</v>
      </c>
      <c r="H108" s="317">
        <v>3</v>
      </c>
      <c r="I108" s="317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6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334"/>
      <c r="R108" s="334"/>
      <c r="S108" s="334"/>
      <c r="T108" s="335"/>
      <c r="U108" s="34"/>
      <c r="V108" s="34"/>
      <c r="W108" s="35" t="s">
        <v>70</v>
      </c>
      <c r="X108" s="318">
        <v>0</v>
      </c>
      <c r="Y108" s="319">
        <f>IFERROR(IF(X108="","",X108),"")</f>
        <v>0</v>
      </c>
      <c r="Z108" s="36">
        <f>IFERROR(IF(X108="","",X108*0.01788),"")</f>
        <v>0</v>
      </c>
      <c r="AA108" s="56"/>
      <c r="AB108" s="57"/>
      <c r="AC108" s="154" t="s">
        <v>162</v>
      </c>
      <c r="AG108" s="67"/>
      <c r="AJ108" s="71" t="s">
        <v>72</v>
      </c>
      <c r="AK108" s="71">
        <v>1</v>
      </c>
      <c r="BB108" s="155" t="s">
        <v>84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24"/>
      <c r="B109" s="325"/>
      <c r="C109" s="325"/>
      <c r="D109" s="325"/>
      <c r="E109" s="325"/>
      <c r="F109" s="325"/>
      <c r="G109" s="325"/>
      <c r="H109" s="325"/>
      <c r="I109" s="325"/>
      <c r="J109" s="325"/>
      <c r="K109" s="325"/>
      <c r="L109" s="325"/>
      <c r="M109" s="325"/>
      <c r="N109" s="325"/>
      <c r="O109" s="326"/>
      <c r="P109" s="327" t="s">
        <v>73</v>
      </c>
      <c r="Q109" s="328"/>
      <c r="R109" s="328"/>
      <c r="S109" s="328"/>
      <c r="T109" s="328"/>
      <c r="U109" s="328"/>
      <c r="V109" s="329"/>
      <c r="W109" s="37" t="s">
        <v>70</v>
      </c>
      <c r="X109" s="320">
        <f>IFERROR(SUM(X107:X108),"0")</f>
        <v>56</v>
      </c>
      <c r="Y109" s="320">
        <f>IFERROR(SUM(Y107:Y108),"0")</f>
        <v>56</v>
      </c>
      <c r="Z109" s="320">
        <f>IFERROR(IF(Z107="",0,Z107),"0")+IFERROR(IF(Z108="",0,Z108),"0")</f>
        <v>1.0012799999999999</v>
      </c>
      <c r="AA109" s="321"/>
      <c r="AB109" s="321"/>
      <c r="AC109" s="321"/>
    </row>
    <row r="110" spans="1:68" x14ac:dyDescent="0.2">
      <c r="A110" s="325"/>
      <c r="B110" s="325"/>
      <c r="C110" s="325"/>
      <c r="D110" s="325"/>
      <c r="E110" s="325"/>
      <c r="F110" s="325"/>
      <c r="G110" s="325"/>
      <c r="H110" s="325"/>
      <c r="I110" s="325"/>
      <c r="J110" s="325"/>
      <c r="K110" s="325"/>
      <c r="L110" s="325"/>
      <c r="M110" s="325"/>
      <c r="N110" s="325"/>
      <c r="O110" s="326"/>
      <c r="P110" s="327" t="s">
        <v>73</v>
      </c>
      <c r="Q110" s="328"/>
      <c r="R110" s="328"/>
      <c r="S110" s="328"/>
      <c r="T110" s="328"/>
      <c r="U110" s="328"/>
      <c r="V110" s="329"/>
      <c r="W110" s="37" t="s">
        <v>74</v>
      </c>
      <c r="X110" s="320">
        <f>IFERROR(SUMPRODUCT(X107:X108*H107:H108),"0")</f>
        <v>168</v>
      </c>
      <c r="Y110" s="320">
        <f>IFERROR(SUMPRODUCT(Y107:Y108*H107:H108),"0")</f>
        <v>168</v>
      </c>
      <c r="Z110" s="37"/>
      <c r="AA110" s="321"/>
      <c r="AB110" s="321"/>
      <c r="AC110" s="321"/>
    </row>
    <row r="111" spans="1:68" ht="16.5" customHeight="1" x14ac:dyDescent="0.25">
      <c r="A111" s="330" t="s">
        <v>200</v>
      </c>
      <c r="B111" s="325"/>
      <c r="C111" s="325"/>
      <c r="D111" s="325"/>
      <c r="E111" s="325"/>
      <c r="F111" s="325"/>
      <c r="G111" s="325"/>
      <c r="H111" s="325"/>
      <c r="I111" s="325"/>
      <c r="J111" s="325"/>
      <c r="K111" s="325"/>
      <c r="L111" s="325"/>
      <c r="M111" s="325"/>
      <c r="N111" s="325"/>
      <c r="O111" s="325"/>
      <c r="P111" s="325"/>
      <c r="Q111" s="325"/>
      <c r="R111" s="325"/>
      <c r="S111" s="325"/>
      <c r="T111" s="325"/>
      <c r="U111" s="325"/>
      <c r="V111" s="325"/>
      <c r="W111" s="325"/>
      <c r="X111" s="325"/>
      <c r="Y111" s="325"/>
      <c r="Z111" s="325"/>
      <c r="AA111" s="313"/>
      <c r="AB111" s="313"/>
      <c r="AC111" s="313"/>
    </row>
    <row r="112" spans="1:68" ht="14.25" customHeight="1" x14ac:dyDescent="0.25">
      <c r="A112" s="344" t="s">
        <v>141</v>
      </c>
      <c r="B112" s="325"/>
      <c r="C112" s="325"/>
      <c r="D112" s="325"/>
      <c r="E112" s="325"/>
      <c r="F112" s="325"/>
      <c r="G112" s="325"/>
      <c r="H112" s="325"/>
      <c r="I112" s="325"/>
      <c r="J112" s="325"/>
      <c r="K112" s="325"/>
      <c r="L112" s="325"/>
      <c r="M112" s="325"/>
      <c r="N112" s="325"/>
      <c r="O112" s="325"/>
      <c r="P112" s="325"/>
      <c r="Q112" s="325"/>
      <c r="R112" s="325"/>
      <c r="S112" s="325"/>
      <c r="T112" s="325"/>
      <c r="U112" s="325"/>
      <c r="V112" s="325"/>
      <c r="W112" s="325"/>
      <c r="X112" s="325"/>
      <c r="Y112" s="325"/>
      <c r="Z112" s="325"/>
      <c r="AA112" s="314"/>
      <c r="AB112" s="314"/>
      <c r="AC112" s="314"/>
    </row>
    <row r="113" spans="1:68" ht="27" customHeight="1" x14ac:dyDescent="0.25">
      <c r="A113" s="54" t="s">
        <v>201</v>
      </c>
      <c r="B113" s="54" t="s">
        <v>202</v>
      </c>
      <c r="C113" s="31">
        <v>4301135311</v>
      </c>
      <c r="D113" s="322">
        <v>4607111039095</v>
      </c>
      <c r="E113" s="323"/>
      <c r="F113" s="317">
        <v>0.25</v>
      </c>
      <c r="G113" s="32">
        <v>12</v>
      </c>
      <c r="H113" s="317">
        <v>3</v>
      </c>
      <c r="I113" s="317">
        <v>3.7480000000000002</v>
      </c>
      <c r="J113" s="32">
        <v>70</v>
      </c>
      <c r="K113" s="32" t="s">
        <v>80</v>
      </c>
      <c r="L113" s="32" t="s">
        <v>81</v>
      </c>
      <c r="M113" s="33" t="s">
        <v>69</v>
      </c>
      <c r="N113" s="33"/>
      <c r="O113" s="32">
        <v>180</v>
      </c>
      <c r="P113" s="38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334"/>
      <c r="R113" s="334"/>
      <c r="S113" s="334"/>
      <c r="T113" s="335"/>
      <c r="U113" s="34"/>
      <c r="V113" s="34"/>
      <c r="W113" s="35" t="s">
        <v>70</v>
      </c>
      <c r="X113" s="318">
        <v>0</v>
      </c>
      <c r="Y113" s="319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203</v>
      </c>
      <c r="AG113" s="67"/>
      <c r="AJ113" s="71" t="s">
        <v>83</v>
      </c>
      <c r="AK113" s="71">
        <v>14</v>
      </c>
      <c r="BB113" s="157" t="s">
        <v>84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204</v>
      </c>
      <c r="B114" s="54" t="s">
        <v>205</v>
      </c>
      <c r="C114" s="31">
        <v>4301135300</v>
      </c>
      <c r="D114" s="322">
        <v>4607111039101</v>
      </c>
      <c r="E114" s="323"/>
      <c r="F114" s="317">
        <v>0.45</v>
      </c>
      <c r="G114" s="32">
        <v>8</v>
      </c>
      <c r="H114" s="317">
        <v>3.6</v>
      </c>
      <c r="I114" s="317">
        <v>4.26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84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4" s="334"/>
      <c r="R114" s="334"/>
      <c r="S114" s="334"/>
      <c r="T114" s="335"/>
      <c r="U114" s="34"/>
      <c r="V114" s="34"/>
      <c r="W114" s="35" t="s">
        <v>70</v>
      </c>
      <c r="X114" s="318">
        <v>0</v>
      </c>
      <c r="Y114" s="319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203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16.5" customHeight="1" x14ac:dyDescent="0.25">
      <c r="A115" s="54" t="s">
        <v>206</v>
      </c>
      <c r="B115" s="54" t="s">
        <v>207</v>
      </c>
      <c r="C115" s="31">
        <v>4301135282</v>
      </c>
      <c r="D115" s="322">
        <v>4607111034199</v>
      </c>
      <c r="E115" s="323"/>
      <c r="F115" s="317">
        <v>0.25</v>
      </c>
      <c r="G115" s="32">
        <v>12</v>
      </c>
      <c r="H115" s="317">
        <v>3</v>
      </c>
      <c r="I115" s="317">
        <v>3.7035999999999998</v>
      </c>
      <c r="J115" s="32">
        <v>70</v>
      </c>
      <c r="K115" s="32" t="s">
        <v>80</v>
      </c>
      <c r="L115" s="32" t="s">
        <v>89</v>
      </c>
      <c r="M115" s="33" t="s">
        <v>69</v>
      </c>
      <c r="N115" s="33"/>
      <c r="O115" s="32">
        <v>180</v>
      </c>
      <c r="P115" s="44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5" s="334"/>
      <c r="R115" s="334"/>
      <c r="S115" s="334"/>
      <c r="T115" s="335"/>
      <c r="U115" s="34"/>
      <c r="V115" s="34"/>
      <c r="W115" s="35" t="s">
        <v>70</v>
      </c>
      <c r="X115" s="318">
        <v>14</v>
      </c>
      <c r="Y115" s="319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160" t="s">
        <v>208</v>
      </c>
      <c r="AG115" s="67"/>
      <c r="AJ115" s="71" t="s">
        <v>90</v>
      </c>
      <c r="AK115" s="71">
        <v>70</v>
      </c>
      <c r="BB115" s="161" t="s">
        <v>84</v>
      </c>
      <c r="BM115" s="67">
        <f>IFERROR(X115*I115,"0")</f>
        <v>51.850399999999993</v>
      </c>
      <c r="BN115" s="67">
        <f>IFERROR(Y115*I115,"0")</f>
        <v>51.850399999999993</v>
      </c>
      <c r="BO115" s="67">
        <f>IFERROR(X115/J115,"0")</f>
        <v>0.2</v>
      </c>
      <c r="BP115" s="67">
        <f>IFERROR(Y115/J115,"0")</f>
        <v>0.2</v>
      </c>
    </row>
    <row r="116" spans="1:68" x14ac:dyDescent="0.2">
      <c r="A116" s="324"/>
      <c r="B116" s="325"/>
      <c r="C116" s="325"/>
      <c r="D116" s="325"/>
      <c r="E116" s="325"/>
      <c r="F116" s="325"/>
      <c r="G116" s="325"/>
      <c r="H116" s="325"/>
      <c r="I116" s="325"/>
      <c r="J116" s="325"/>
      <c r="K116" s="325"/>
      <c r="L116" s="325"/>
      <c r="M116" s="325"/>
      <c r="N116" s="325"/>
      <c r="O116" s="326"/>
      <c r="P116" s="327" t="s">
        <v>73</v>
      </c>
      <c r="Q116" s="328"/>
      <c r="R116" s="328"/>
      <c r="S116" s="328"/>
      <c r="T116" s="328"/>
      <c r="U116" s="328"/>
      <c r="V116" s="329"/>
      <c r="W116" s="37" t="s">
        <v>70</v>
      </c>
      <c r="X116" s="320">
        <f>IFERROR(SUM(X113:X115),"0")</f>
        <v>14</v>
      </c>
      <c r="Y116" s="320">
        <f>IFERROR(SUM(Y113:Y115),"0")</f>
        <v>14</v>
      </c>
      <c r="Z116" s="320">
        <f>IFERROR(IF(Z113="",0,Z113),"0")+IFERROR(IF(Z114="",0,Z114),"0")+IFERROR(IF(Z115="",0,Z115),"0")</f>
        <v>0.25031999999999999</v>
      </c>
      <c r="AA116" s="321"/>
      <c r="AB116" s="321"/>
      <c r="AC116" s="321"/>
    </row>
    <row r="117" spans="1:68" x14ac:dyDescent="0.2">
      <c r="A117" s="325"/>
      <c r="B117" s="325"/>
      <c r="C117" s="325"/>
      <c r="D117" s="325"/>
      <c r="E117" s="325"/>
      <c r="F117" s="325"/>
      <c r="G117" s="325"/>
      <c r="H117" s="325"/>
      <c r="I117" s="325"/>
      <c r="J117" s="325"/>
      <c r="K117" s="325"/>
      <c r="L117" s="325"/>
      <c r="M117" s="325"/>
      <c r="N117" s="325"/>
      <c r="O117" s="326"/>
      <c r="P117" s="327" t="s">
        <v>73</v>
      </c>
      <c r="Q117" s="328"/>
      <c r="R117" s="328"/>
      <c r="S117" s="328"/>
      <c r="T117" s="328"/>
      <c r="U117" s="328"/>
      <c r="V117" s="329"/>
      <c r="W117" s="37" t="s">
        <v>74</v>
      </c>
      <c r="X117" s="320">
        <f>IFERROR(SUMPRODUCT(X113:X115*H113:H115),"0")</f>
        <v>42</v>
      </c>
      <c r="Y117" s="320">
        <f>IFERROR(SUMPRODUCT(Y113:Y115*H113:H115),"0")</f>
        <v>42</v>
      </c>
      <c r="Z117" s="37"/>
      <c r="AA117" s="321"/>
      <c r="AB117" s="321"/>
      <c r="AC117" s="321"/>
    </row>
    <row r="118" spans="1:68" ht="16.5" customHeight="1" x14ac:dyDescent="0.25">
      <c r="A118" s="330" t="s">
        <v>209</v>
      </c>
      <c r="B118" s="325"/>
      <c r="C118" s="325"/>
      <c r="D118" s="325"/>
      <c r="E118" s="325"/>
      <c r="F118" s="325"/>
      <c r="G118" s="325"/>
      <c r="H118" s="325"/>
      <c r="I118" s="325"/>
      <c r="J118" s="325"/>
      <c r="K118" s="325"/>
      <c r="L118" s="325"/>
      <c r="M118" s="325"/>
      <c r="N118" s="325"/>
      <c r="O118" s="325"/>
      <c r="P118" s="325"/>
      <c r="Q118" s="325"/>
      <c r="R118" s="325"/>
      <c r="S118" s="325"/>
      <c r="T118" s="325"/>
      <c r="U118" s="325"/>
      <c r="V118" s="325"/>
      <c r="W118" s="325"/>
      <c r="X118" s="325"/>
      <c r="Y118" s="325"/>
      <c r="Z118" s="325"/>
      <c r="AA118" s="313"/>
      <c r="AB118" s="313"/>
      <c r="AC118" s="313"/>
    </row>
    <row r="119" spans="1:68" ht="14.25" customHeight="1" x14ac:dyDescent="0.25">
      <c r="A119" s="344" t="s">
        <v>141</v>
      </c>
      <c r="B119" s="325"/>
      <c r="C119" s="325"/>
      <c r="D119" s="325"/>
      <c r="E119" s="325"/>
      <c r="F119" s="325"/>
      <c r="G119" s="325"/>
      <c r="H119" s="325"/>
      <c r="I119" s="325"/>
      <c r="J119" s="325"/>
      <c r="K119" s="325"/>
      <c r="L119" s="325"/>
      <c r="M119" s="325"/>
      <c r="N119" s="325"/>
      <c r="O119" s="325"/>
      <c r="P119" s="325"/>
      <c r="Q119" s="325"/>
      <c r="R119" s="325"/>
      <c r="S119" s="325"/>
      <c r="T119" s="325"/>
      <c r="U119" s="325"/>
      <c r="V119" s="325"/>
      <c r="W119" s="325"/>
      <c r="X119" s="325"/>
      <c r="Y119" s="325"/>
      <c r="Z119" s="325"/>
      <c r="AA119" s="314"/>
      <c r="AB119" s="314"/>
      <c r="AC119" s="314"/>
    </row>
    <row r="120" spans="1:68" ht="27" customHeight="1" x14ac:dyDescent="0.25">
      <c r="A120" s="54" t="s">
        <v>210</v>
      </c>
      <c r="B120" s="54" t="s">
        <v>211</v>
      </c>
      <c r="C120" s="31">
        <v>4301135275</v>
      </c>
      <c r="D120" s="322">
        <v>4607111034380</v>
      </c>
      <c r="E120" s="323"/>
      <c r="F120" s="317">
        <v>0.25</v>
      </c>
      <c r="G120" s="32">
        <v>12</v>
      </c>
      <c r="H120" s="317">
        <v>3</v>
      </c>
      <c r="I120" s="317">
        <v>3.28</v>
      </c>
      <c r="J120" s="32">
        <v>70</v>
      </c>
      <c r="K120" s="32" t="s">
        <v>80</v>
      </c>
      <c r="L120" s="32" t="s">
        <v>81</v>
      </c>
      <c r="M120" s="33" t="s">
        <v>69</v>
      </c>
      <c r="N120" s="33"/>
      <c r="O120" s="32">
        <v>180</v>
      </c>
      <c r="P120" s="37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0" s="334"/>
      <c r="R120" s="334"/>
      <c r="S120" s="334"/>
      <c r="T120" s="335"/>
      <c r="U120" s="34"/>
      <c r="V120" s="34"/>
      <c r="W120" s="35" t="s">
        <v>70</v>
      </c>
      <c r="X120" s="318">
        <v>28</v>
      </c>
      <c r="Y120" s="319">
        <f>IFERROR(IF(X120="","",X120),"")</f>
        <v>28</v>
      </c>
      <c r="Z120" s="36">
        <f>IFERROR(IF(X120="","",X120*0.01788),"")</f>
        <v>0.50063999999999997</v>
      </c>
      <c r="AA120" s="56"/>
      <c r="AB120" s="57"/>
      <c r="AC120" s="162" t="s">
        <v>212</v>
      </c>
      <c r="AG120" s="67"/>
      <c r="AJ120" s="71" t="s">
        <v>83</v>
      </c>
      <c r="AK120" s="71">
        <v>14</v>
      </c>
      <c r="BB120" s="163" t="s">
        <v>84</v>
      </c>
      <c r="BM120" s="67">
        <f>IFERROR(X120*I120,"0")</f>
        <v>91.839999999999989</v>
      </c>
      <c r="BN120" s="67">
        <f>IFERROR(Y120*I120,"0")</f>
        <v>91.839999999999989</v>
      </c>
      <c r="BO120" s="67">
        <f>IFERROR(X120/J120,"0")</f>
        <v>0.4</v>
      </c>
      <c r="BP120" s="67">
        <f>IFERROR(Y120/J120,"0")</f>
        <v>0.4</v>
      </c>
    </row>
    <row r="121" spans="1:68" ht="27" customHeight="1" x14ac:dyDescent="0.25">
      <c r="A121" s="54" t="s">
        <v>213</v>
      </c>
      <c r="B121" s="54" t="s">
        <v>214</v>
      </c>
      <c r="C121" s="31">
        <v>4301135277</v>
      </c>
      <c r="D121" s="322">
        <v>4607111034397</v>
      </c>
      <c r="E121" s="323"/>
      <c r="F121" s="317">
        <v>0.25</v>
      </c>
      <c r="G121" s="32">
        <v>12</v>
      </c>
      <c r="H121" s="317">
        <v>3</v>
      </c>
      <c r="I121" s="317">
        <v>3.28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51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1" s="334"/>
      <c r="R121" s="334"/>
      <c r="S121" s="334"/>
      <c r="T121" s="335"/>
      <c r="U121" s="34"/>
      <c r="V121" s="34"/>
      <c r="W121" s="35" t="s">
        <v>70</v>
      </c>
      <c r="X121" s="318">
        <v>14</v>
      </c>
      <c r="Y121" s="319">
        <f>IFERROR(IF(X121="","",X121),"")</f>
        <v>14</v>
      </c>
      <c r="Z121" s="36">
        <f>IFERROR(IF(X121="","",X121*0.01788),"")</f>
        <v>0.25031999999999999</v>
      </c>
      <c r="AA121" s="56"/>
      <c r="AB121" s="57"/>
      <c r="AC121" s="164" t="s">
        <v>197</v>
      </c>
      <c r="AG121" s="67"/>
      <c r="AJ121" s="71" t="s">
        <v>83</v>
      </c>
      <c r="AK121" s="71">
        <v>14</v>
      </c>
      <c r="BB121" s="165" t="s">
        <v>84</v>
      </c>
      <c r="BM121" s="67">
        <f>IFERROR(X121*I121,"0")</f>
        <v>45.919999999999995</v>
      </c>
      <c r="BN121" s="67">
        <f>IFERROR(Y121*I121,"0")</f>
        <v>45.919999999999995</v>
      </c>
      <c r="BO121" s="67">
        <f>IFERROR(X121/J121,"0")</f>
        <v>0.2</v>
      </c>
      <c r="BP121" s="67">
        <f>IFERROR(Y121/J121,"0")</f>
        <v>0.2</v>
      </c>
    </row>
    <row r="122" spans="1:68" x14ac:dyDescent="0.2">
      <c r="A122" s="324"/>
      <c r="B122" s="325"/>
      <c r="C122" s="325"/>
      <c r="D122" s="325"/>
      <c r="E122" s="325"/>
      <c r="F122" s="325"/>
      <c r="G122" s="325"/>
      <c r="H122" s="325"/>
      <c r="I122" s="325"/>
      <c r="J122" s="325"/>
      <c r="K122" s="325"/>
      <c r="L122" s="325"/>
      <c r="M122" s="325"/>
      <c r="N122" s="325"/>
      <c r="O122" s="326"/>
      <c r="P122" s="327" t="s">
        <v>73</v>
      </c>
      <c r="Q122" s="328"/>
      <c r="R122" s="328"/>
      <c r="S122" s="328"/>
      <c r="T122" s="328"/>
      <c r="U122" s="328"/>
      <c r="V122" s="329"/>
      <c r="W122" s="37" t="s">
        <v>70</v>
      </c>
      <c r="X122" s="320">
        <f>IFERROR(SUM(X120:X121),"0")</f>
        <v>42</v>
      </c>
      <c r="Y122" s="320">
        <f>IFERROR(SUM(Y120:Y121),"0")</f>
        <v>42</v>
      </c>
      <c r="Z122" s="320">
        <f>IFERROR(IF(Z120="",0,Z120),"0")+IFERROR(IF(Z121="",0,Z121),"0")</f>
        <v>0.75095999999999996</v>
      </c>
      <c r="AA122" s="321"/>
      <c r="AB122" s="321"/>
      <c r="AC122" s="321"/>
    </row>
    <row r="123" spans="1:68" x14ac:dyDescent="0.2">
      <c r="A123" s="325"/>
      <c r="B123" s="325"/>
      <c r="C123" s="325"/>
      <c r="D123" s="325"/>
      <c r="E123" s="325"/>
      <c r="F123" s="325"/>
      <c r="G123" s="325"/>
      <c r="H123" s="325"/>
      <c r="I123" s="325"/>
      <c r="J123" s="325"/>
      <c r="K123" s="325"/>
      <c r="L123" s="325"/>
      <c r="M123" s="325"/>
      <c r="N123" s="325"/>
      <c r="O123" s="326"/>
      <c r="P123" s="327" t="s">
        <v>73</v>
      </c>
      <c r="Q123" s="328"/>
      <c r="R123" s="328"/>
      <c r="S123" s="328"/>
      <c r="T123" s="328"/>
      <c r="U123" s="328"/>
      <c r="V123" s="329"/>
      <c r="W123" s="37" t="s">
        <v>74</v>
      </c>
      <c r="X123" s="320">
        <f>IFERROR(SUMPRODUCT(X120:X121*H120:H121),"0")</f>
        <v>126</v>
      </c>
      <c r="Y123" s="320">
        <f>IFERROR(SUMPRODUCT(Y120:Y121*H120:H121),"0")</f>
        <v>126</v>
      </c>
      <c r="Z123" s="37"/>
      <c r="AA123" s="321"/>
      <c r="AB123" s="321"/>
      <c r="AC123" s="321"/>
    </row>
    <row r="124" spans="1:68" ht="16.5" customHeight="1" x14ac:dyDescent="0.25">
      <c r="A124" s="330" t="s">
        <v>215</v>
      </c>
      <c r="B124" s="325"/>
      <c r="C124" s="325"/>
      <c r="D124" s="325"/>
      <c r="E124" s="325"/>
      <c r="F124" s="325"/>
      <c r="G124" s="325"/>
      <c r="H124" s="325"/>
      <c r="I124" s="325"/>
      <c r="J124" s="325"/>
      <c r="K124" s="325"/>
      <c r="L124" s="325"/>
      <c r="M124" s="325"/>
      <c r="N124" s="325"/>
      <c r="O124" s="325"/>
      <c r="P124" s="325"/>
      <c r="Q124" s="325"/>
      <c r="R124" s="325"/>
      <c r="S124" s="325"/>
      <c r="T124" s="325"/>
      <c r="U124" s="325"/>
      <c r="V124" s="325"/>
      <c r="W124" s="325"/>
      <c r="X124" s="325"/>
      <c r="Y124" s="325"/>
      <c r="Z124" s="325"/>
      <c r="AA124" s="313"/>
      <c r="AB124" s="313"/>
      <c r="AC124" s="313"/>
    </row>
    <row r="125" spans="1:68" ht="14.25" customHeight="1" x14ac:dyDescent="0.25">
      <c r="A125" s="344" t="s">
        <v>141</v>
      </c>
      <c r="B125" s="325"/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25"/>
      <c r="P125" s="325"/>
      <c r="Q125" s="325"/>
      <c r="R125" s="325"/>
      <c r="S125" s="325"/>
      <c r="T125" s="325"/>
      <c r="U125" s="325"/>
      <c r="V125" s="325"/>
      <c r="W125" s="325"/>
      <c r="X125" s="325"/>
      <c r="Y125" s="325"/>
      <c r="Z125" s="325"/>
      <c r="AA125" s="314"/>
      <c r="AB125" s="314"/>
      <c r="AC125" s="314"/>
    </row>
    <row r="126" spans="1:68" ht="27" customHeight="1" x14ac:dyDescent="0.25">
      <c r="A126" s="54" t="s">
        <v>216</v>
      </c>
      <c r="B126" s="54" t="s">
        <v>217</v>
      </c>
      <c r="C126" s="31">
        <v>4301135279</v>
      </c>
      <c r="D126" s="322">
        <v>4607111035806</v>
      </c>
      <c r="E126" s="323"/>
      <c r="F126" s="317">
        <v>0.25</v>
      </c>
      <c r="G126" s="32">
        <v>12</v>
      </c>
      <c r="H126" s="317">
        <v>3</v>
      </c>
      <c r="I126" s="317">
        <v>3.7035999999999998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53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6" s="334"/>
      <c r="R126" s="334"/>
      <c r="S126" s="334"/>
      <c r="T126" s="335"/>
      <c r="U126" s="34"/>
      <c r="V126" s="34"/>
      <c r="W126" s="35" t="s">
        <v>70</v>
      </c>
      <c r="X126" s="318">
        <v>0</v>
      </c>
      <c r="Y126" s="319">
        <f>IFERROR(IF(X126="","",X126),"")</f>
        <v>0</v>
      </c>
      <c r="Z126" s="36">
        <f>IFERROR(IF(X126="","",X126*0.01788),"")</f>
        <v>0</v>
      </c>
      <c r="AA126" s="56"/>
      <c r="AB126" s="57"/>
      <c r="AC126" s="166" t="s">
        <v>218</v>
      </c>
      <c r="AG126" s="67"/>
      <c r="AJ126" s="71" t="s">
        <v>83</v>
      </c>
      <c r="AK126" s="71">
        <v>14</v>
      </c>
      <c r="BB126" s="167" t="s">
        <v>84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x14ac:dyDescent="0.2">
      <c r="A127" s="324"/>
      <c r="B127" s="325"/>
      <c r="C127" s="325"/>
      <c r="D127" s="325"/>
      <c r="E127" s="325"/>
      <c r="F127" s="325"/>
      <c r="G127" s="325"/>
      <c r="H127" s="325"/>
      <c r="I127" s="325"/>
      <c r="J127" s="325"/>
      <c r="K127" s="325"/>
      <c r="L127" s="325"/>
      <c r="M127" s="325"/>
      <c r="N127" s="325"/>
      <c r="O127" s="326"/>
      <c r="P127" s="327" t="s">
        <v>73</v>
      </c>
      <c r="Q127" s="328"/>
      <c r="R127" s="328"/>
      <c r="S127" s="328"/>
      <c r="T127" s="328"/>
      <c r="U127" s="328"/>
      <c r="V127" s="329"/>
      <c r="W127" s="37" t="s">
        <v>70</v>
      </c>
      <c r="X127" s="320">
        <f>IFERROR(SUM(X126:X126),"0")</f>
        <v>0</v>
      </c>
      <c r="Y127" s="320">
        <f>IFERROR(SUM(Y126:Y126),"0")</f>
        <v>0</v>
      </c>
      <c r="Z127" s="320">
        <f>IFERROR(IF(Z126="",0,Z126),"0")</f>
        <v>0</v>
      </c>
      <c r="AA127" s="321"/>
      <c r="AB127" s="321"/>
      <c r="AC127" s="321"/>
    </row>
    <row r="128" spans="1:68" x14ac:dyDescent="0.2">
      <c r="A128" s="325"/>
      <c r="B128" s="325"/>
      <c r="C128" s="325"/>
      <c r="D128" s="325"/>
      <c r="E128" s="325"/>
      <c r="F128" s="325"/>
      <c r="G128" s="325"/>
      <c r="H128" s="325"/>
      <c r="I128" s="325"/>
      <c r="J128" s="325"/>
      <c r="K128" s="325"/>
      <c r="L128" s="325"/>
      <c r="M128" s="325"/>
      <c r="N128" s="325"/>
      <c r="O128" s="326"/>
      <c r="P128" s="327" t="s">
        <v>73</v>
      </c>
      <c r="Q128" s="328"/>
      <c r="R128" s="328"/>
      <c r="S128" s="328"/>
      <c r="T128" s="328"/>
      <c r="U128" s="328"/>
      <c r="V128" s="329"/>
      <c r="W128" s="37" t="s">
        <v>74</v>
      </c>
      <c r="X128" s="320">
        <f>IFERROR(SUMPRODUCT(X126:X126*H126:H126),"0")</f>
        <v>0</v>
      </c>
      <c r="Y128" s="320">
        <f>IFERROR(SUMPRODUCT(Y126:Y126*H126:H126),"0")</f>
        <v>0</v>
      </c>
      <c r="Z128" s="37"/>
      <c r="AA128" s="321"/>
      <c r="AB128" s="321"/>
      <c r="AC128" s="321"/>
    </row>
    <row r="129" spans="1:68" ht="16.5" customHeight="1" x14ac:dyDescent="0.25">
      <c r="A129" s="330" t="s">
        <v>219</v>
      </c>
      <c r="B129" s="325"/>
      <c r="C129" s="325"/>
      <c r="D129" s="325"/>
      <c r="E129" s="325"/>
      <c r="F129" s="325"/>
      <c r="G129" s="325"/>
      <c r="H129" s="325"/>
      <c r="I129" s="325"/>
      <c r="J129" s="325"/>
      <c r="K129" s="325"/>
      <c r="L129" s="325"/>
      <c r="M129" s="325"/>
      <c r="N129" s="325"/>
      <c r="O129" s="325"/>
      <c r="P129" s="325"/>
      <c r="Q129" s="325"/>
      <c r="R129" s="325"/>
      <c r="S129" s="325"/>
      <c r="T129" s="325"/>
      <c r="U129" s="325"/>
      <c r="V129" s="325"/>
      <c r="W129" s="325"/>
      <c r="X129" s="325"/>
      <c r="Y129" s="325"/>
      <c r="Z129" s="325"/>
      <c r="AA129" s="313"/>
      <c r="AB129" s="313"/>
      <c r="AC129" s="313"/>
    </row>
    <row r="130" spans="1:68" ht="14.25" customHeight="1" x14ac:dyDescent="0.25">
      <c r="A130" s="344" t="s">
        <v>141</v>
      </c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25"/>
      <c r="N130" s="325"/>
      <c r="O130" s="325"/>
      <c r="P130" s="325"/>
      <c r="Q130" s="325"/>
      <c r="R130" s="325"/>
      <c r="S130" s="325"/>
      <c r="T130" s="325"/>
      <c r="U130" s="325"/>
      <c r="V130" s="325"/>
      <c r="W130" s="325"/>
      <c r="X130" s="325"/>
      <c r="Y130" s="325"/>
      <c r="Z130" s="325"/>
      <c r="AA130" s="314"/>
      <c r="AB130" s="314"/>
      <c r="AC130" s="314"/>
    </row>
    <row r="131" spans="1:68" ht="16.5" customHeight="1" x14ac:dyDescent="0.25">
      <c r="A131" s="54" t="s">
        <v>220</v>
      </c>
      <c r="B131" s="54" t="s">
        <v>221</v>
      </c>
      <c r="C131" s="31">
        <v>4301135596</v>
      </c>
      <c r="D131" s="322">
        <v>4607111039613</v>
      </c>
      <c r="E131" s="323"/>
      <c r="F131" s="317">
        <v>0.09</v>
      </c>
      <c r="G131" s="32">
        <v>30</v>
      </c>
      <c r="H131" s="317">
        <v>2.7</v>
      </c>
      <c r="I131" s="317">
        <v>3.09</v>
      </c>
      <c r="J131" s="32">
        <v>126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95" t="s">
        <v>222</v>
      </c>
      <c r="Q131" s="334"/>
      <c r="R131" s="334"/>
      <c r="S131" s="334"/>
      <c r="T131" s="335"/>
      <c r="U131" s="34"/>
      <c r="V131" s="34"/>
      <c r="W131" s="35" t="s">
        <v>70</v>
      </c>
      <c r="X131" s="318">
        <v>0</v>
      </c>
      <c r="Y131" s="319">
        <f>IFERROR(IF(X131="","",X131),"")</f>
        <v>0</v>
      </c>
      <c r="Z131" s="36">
        <f>IFERROR(IF(X131="","",X131*0.00936),"")</f>
        <v>0</v>
      </c>
      <c r="AA131" s="56"/>
      <c r="AB131" s="57" t="s">
        <v>223</v>
      </c>
      <c r="AC131" s="168" t="s">
        <v>203</v>
      </c>
      <c r="AG131" s="67"/>
      <c r="AJ131" s="71" t="s">
        <v>72</v>
      </c>
      <c r="AK131" s="71">
        <v>1</v>
      </c>
      <c r="BB131" s="169" t="s">
        <v>84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324"/>
      <c r="B132" s="325"/>
      <c r="C132" s="325"/>
      <c r="D132" s="325"/>
      <c r="E132" s="325"/>
      <c r="F132" s="325"/>
      <c r="G132" s="325"/>
      <c r="H132" s="325"/>
      <c r="I132" s="325"/>
      <c r="J132" s="325"/>
      <c r="K132" s="325"/>
      <c r="L132" s="325"/>
      <c r="M132" s="325"/>
      <c r="N132" s="325"/>
      <c r="O132" s="326"/>
      <c r="P132" s="327" t="s">
        <v>73</v>
      </c>
      <c r="Q132" s="328"/>
      <c r="R132" s="328"/>
      <c r="S132" s="328"/>
      <c r="T132" s="328"/>
      <c r="U132" s="328"/>
      <c r="V132" s="329"/>
      <c r="W132" s="37" t="s">
        <v>70</v>
      </c>
      <c r="X132" s="320">
        <f>IFERROR(SUM(X131:X131),"0")</f>
        <v>0</v>
      </c>
      <c r="Y132" s="320">
        <f>IFERROR(SUM(Y131:Y131),"0")</f>
        <v>0</v>
      </c>
      <c r="Z132" s="320">
        <f>IFERROR(IF(Z131="",0,Z131),"0")</f>
        <v>0</v>
      </c>
      <c r="AA132" s="321"/>
      <c r="AB132" s="321"/>
      <c r="AC132" s="321"/>
    </row>
    <row r="133" spans="1:68" x14ac:dyDescent="0.2">
      <c r="A133" s="325"/>
      <c r="B133" s="325"/>
      <c r="C133" s="325"/>
      <c r="D133" s="325"/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26"/>
      <c r="P133" s="327" t="s">
        <v>73</v>
      </c>
      <c r="Q133" s="328"/>
      <c r="R133" s="328"/>
      <c r="S133" s="328"/>
      <c r="T133" s="328"/>
      <c r="U133" s="328"/>
      <c r="V133" s="329"/>
      <c r="W133" s="37" t="s">
        <v>74</v>
      </c>
      <c r="X133" s="320">
        <f>IFERROR(SUMPRODUCT(X131:X131*H131:H131),"0")</f>
        <v>0</v>
      </c>
      <c r="Y133" s="320">
        <f>IFERROR(SUMPRODUCT(Y131:Y131*H131:H131),"0")</f>
        <v>0</v>
      </c>
      <c r="Z133" s="37"/>
      <c r="AA133" s="321"/>
      <c r="AB133" s="321"/>
      <c r="AC133" s="321"/>
    </row>
    <row r="134" spans="1:68" ht="16.5" customHeight="1" x14ac:dyDescent="0.25">
      <c r="A134" s="330" t="s">
        <v>224</v>
      </c>
      <c r="B134" s="325"/>
      <c r="C134" s="325"/>
      <c r="D134" s="325"/>
      <c r="E134" s="325"/>
      <c r="F134" s="325"/>
      <c r="G134" s="325"/>
      <c r="H134" s="325"/>
      <c r="I134" s="325"/>
      <c r="J134" s="325"/>
      <c r="K134" s="325"/>
      <c r="L134" s="325"/>
      <c r="M134" s="325"/>
      <c r="N134" s="325"/>
      <c r="O134" s="325"/>
      <c r="P134" s="325"/>
      <c r="Q134" s="325"/>
      <c r="R134" s="325"/>
      <c r="S134" s="325"/>
      <c r="T134" s="325"/>
      <c r="U134" s="325"/>
      <c r="V134" s="325"/>
      <c r="W134" s="325"/>
      <c r="X134" s="325"/>
      <c r="Y134" s="325"/>
      <c r="Z134" s="325"/>
      <c r="AA134" s="313"/>
      <c r="AB134" s="313"/>
      <c r="AC134" s="313"/>
    </row>
    <row r="135" spans="1:68" ht="14.25" customHeight="1" x14ac:dyDescent="0.25">
      <c r="A135" s="344" t="s">
        <v>225</v>
      </c>
      <c r="B135" s="325"/>
      <c r="C135" s="325"/>
      <c r="D135" s="325"/>
      <c r="E135" s="325"/>
      <c r="F135" s="325"/>
      <c r="G135" s="325"/>
      <c r="H135" s="325"/>
      <c r="I135" s="325"/>
      <c r="J135" s="325"/>
      <c r="K135" s="325"/>
      <c r="L135" s="325"/>
      <c r="M135" s="325"/>
      <c r="N135" s="325"/>
      <c r="O135" s="325"/>
      <c r="P135" s="325"/>
      <c r="Q135" s="325"/>
      <c r="R135" s="325"/>
      <c r="S135" s="325"/>
      <c r="T135" s="325"/>
      <c r="U135" s="325"/>
      <c r="V135" s="325"/>
      <c r="W135" s="325"/>
      <c r="X135" s="325"/>
      <c r="Y135" s="325"/>
      <c r="Z135" s="325"/>
      <c r="AA135" s="314"/>
      <c r="AB135" s="314"/>
      <c r="AC135" s="314"/>
    </row>
    <row r="136" spans="1:68" ht="27" customHeight="1" x14ac:dyDescent="0.25">
      <c r="A136" s="54" t="s">
        <v>226</v>
      </c>
      <c r="B136" s="54" t="s">
        <v>227</v>
      </c>
      <c r="C136" s="31">
        <v>4301071054</v>
      </c>
      <c r="D136" s="322">
        <v>4607111035639</v>
      </c>
      <c r="E136" s="323"/>
      <c r="F136" s="317">
        <v>0.2</v>
      </c>
      <c r="G136" s="32">
        <v>8</v>
      </c>
      <c r="H136" s="317">
        <v>1.6</v>
      </c>
      <c r="I136" s="317">
        <v>2.12</v>
      </c>
      <c r="J136" s="32">
        <v>72</v>
      </c>
      <c r="K136" s="32" t="s">
        <v>228</v>
      </c>
      <c r="L136" s="32" t="s">
        <v>81</v>
      </c>
      <c r="M136" s="33" t="s">
        <v>69</v>
      </c>
      <c r="N136" s="33"/>
      <c r="O136" s="32">
        <v>180</v>
      </c>
      <c r="P136" s="51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6" s="334"/>
      <c r="R136" s="334"/>
      <c r="S136" s="334"/>
      <c r="T136" s="335"/>
      <c r="U136" s="34"/>
      <c r="V136" s="34"/>
      <c r="W136" s="35" t="s">
        <v>70</v>
      </c>
      <c r="X136" s="318">
        <v>0</v>
      </c>
      <c r="Y136" s="319">
        <f>IFERROR(IF(X136="","",X136),"")</f>
        <v>0</v>
      </c>
      <c r="Z136" s="36">
        <f>IFERROR(IF(X136="","",X136*0.01157),"")</f>
        <v>0</v>
      </c>
      <c r="AA136" s="56"/>
      <c r="AB136" s="57"/>
      <c r="AC136" s="170" t="s">
        <v>229</v>
      </c>
      <c r="AG136" s="67"/>
      <c r="AJ136" s="71" t="s">
        <v>83</v>
      </c>
      <c r="AK136" s="71">
        <v>6</v>
      </c>
      <c r="BB136" s="171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230</v>
      </c>
      <c r="B137" s="54" t="s">
        <v>231</v>
      </c>
      <c r="C137" s="31">
        <v>4301135540</v>
      </c>
      <c r="D137" s="322">
        <v>4607111035646</v>
      </c>
      <c r="E137" s="323"/>
      <c r="F137" s="317">
        <v>0.2</v>
      </c>
      <c r="G137" s="32">
        <v>8</v>
      </c>
      <c r="H137" s="317">
        <v>1.6</v>
      </c>
      <c r="I137" s="317">
        <v>2.12</v>
      </c>
      <c r="J137" s="32">
        <v>72</v>
      </c>
      <c r="K137" s="32" t="s">
        <v>228</v>
      </c>
      <c r="L137" s="32" t="s">
        <v>81</v>
      </c>
      <c r="M137" s="33" t="s">
        <v>69</v>
      </c>
      <c r="N137" s="33"/>
      <c r="O137" s="32">
        <v>180</v>
      </c>
      <c r="P137" s="41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7" s="334"/>
      <c r="R137" s="334"/>
      <c r="S137" s="334"/>
      <c r="T137" s="335"/>
      <c r="U137" s="34"/>
      <c r="V137" s="34"/>
      <c r="W137" s="35" t="s">
        <v>70</v>
      </c>
      <c r="X137" s="318">
        <v>0</v>
      </c>
      <c r="Y137" s="319">
        <f>IFERROR(IF(X137="","",X137),"")</f>
        <v>0</v>
      </c>
      <c r="Z137" s="36">
        <f>IFERROR(IF(X137="","",X137*0.01157),"")</f>
        <v>0</v>
      </c>
      <c r="AA137" s="56"/>
      <c r="AB137" s="57"/>
      <c r="AC137" s="172" t="s">
        <v>229</v>
      </c>
      <c r="AG137" s="67"/>
      <c r="AJ137" s="71" t="s">
        <v>83</v>
      </c>
      <c r="AK137" s="71">
        <v>6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24"/>
      <c r="B138" s="325"/>
      <c r="C138" s="325"/>
      <c r="D138" s="325"/>
      <c r="E138" s="325"/>
      <c r="F138" s="325"/>
      <c r="G138" s="325"/>
      <c r="H138" s="325"/>
      <c r="I138" s="325"/>
      <c r="J138" s="325"/>
      <c r="K138" s="325"/>
      <c r="L138" s="325"/>
      <c r="M138" s="325"/>
      <c r="N138" s="325"/>
      <c r="O138" s="326"/>
      <c r="P138" s="327" t="s">
        <v>73</v>
      </c>
      <c r="Q138" s="328"/>
      <c r="R138" s="328"/>
      <c r="S138" s="328"/>
      <c r="T138" s="328"/>
      <c r="U138" s="328"/>
      <c r="V138" s="329"/>
      <c r="W138" s="37" t="s">
        <v>70</v>
      </c>
      <c r="X138" s="320">
        <f>IFERROR(SUM(X136:X137),"0")</f>
        <v>0</v>
      </c>
      <c r="Y138" s="320">
        <f>IFERROR(SUM(Y136:Y137),"0")</f>
        <v>0</v>
      </c>
      <c r="Z138" s="320">
        <f>IFERROR(IF(Z136="",0,Z136),"0")+IFERROR(IF(Z137="",0,Z137),"0")</f>
        <v>0</v>
      </c>
      <c r="AA138" s="321"/>
      <c r="AB138" s="321"/>
      <c r="AC138" s="321"/>
    </row>
    <row r="139" spans="1:68" x14ac:dyDescent="0.2">
      <c r="A139" s="325"/>
      <c r="B139" s="325"/>
      <c r="C139" s="325"/>
      <c r="D139" s="325"/>
      <c r="E139" s="325"/>
      <c r="F139" s="325"/>
      <c r="G139" s="325"/>
      <c r="H139" s="325"/>
      <c r="I139" s="325"/>
      <c r="J139" s="325"/>
      <c r="K139" s="325"/>
      <c r="L139" s="325"/>
      <c r="M139" s="325"/>
      <c r="N139" s="325"/>
      <c r="O139" s="326"/>
      <c r="P139" s="327" t="s">
        <v>73</v>
      </c>
      <c r="Q139" s="328"/>
      <c r="R139" s="328"/>
      <c r="S139" s="328"/>
      <c r="T139" s="328"/>
      <c r="U139" s="328"/>
      <c r="V139" s="329"/>
      <c r="W139" s="37" t="s">
        <v>74</v>
      </c>
      <c r="X139" s="320">
        <f>IFERROR(SUMPRODUCT(X136:X137*H136:H137),"0")</f>
        <v>0</v>
      </c>
      <c r="Y139" s="320">
        <f>IFERROR(SUMPRODUCT(Y136:Y137*H136:H137),"0")</f>
        <v>0</v>
      </c>
      <c r="Z139" s="37"/>
      <c r="AA139" s="321"/>
      <c r="AB139" s="321"/>
      <c r="AC139" s="321"/>
    </row>
    <row r="140" spans="1:68" ht="16.5" customHeight="1" x14ac:dyDescent="0.25">
      <c r="A140" s="330" t="s">
        <v>232</v>
      </c>
      <c r="B140" s="325"/>
      <c r="C140" s="325"/>
      <c r="D140" s="325"/>
      <c r="E140" s="325"/>
      <c r="F140" s="325"/>
      <c r="G140" s="325"/>
      <c r="H140" s="325"/>
      <c r="I140" s="325"/>
      <c r="J140" s="325"/>
      <c r="K140" s="325"/>
      <c r="L140" s="325"/>
      <c r="M140" s="325"/>
      <c r="N140" s="325"/>
      <c r="O140" s="325"/>
      <c r="P140" s="325"/>
      <c r="Q140" s="325"/>
      <c r="R140" s="325"/>
      <c r="S140" s="325"/>
      <c r="T140" s="325"/>
      <c r="U140" s="325"/>
      <c r="V140" s="325"/>
      <c r="W140" s="325"/>
      <c r="X140" s="325"/>
      <c r="Y140" s="325"/>
      <c r="Z140" s="325"/>
      <c r="AA140" s="313"/>
      <c r="AB140" s="313"/>
      <c r="AC140" s="313"/>
    </row>
    <row r="141" spans="1:68" ht="14.25" customHeight="1" x14ac:dyDescent="0.25">
      <c r="A141" s="344" t="s">
        <v>141</v>
      </c>
      <c r="B141" s="325"/>
      <c r="C141" s="325"/>
      <c r="D141" s="325"/>
      <c r="E141" s="325"/>
      <c r="F141" s="325"/>
      <c r="G141" s="325"/>
      <c r="H141" s="325"/>
      <c r="I141" s="325"/>
      <c r="J141" s="325"/>
      <c r="K141" s="325"/>
      <c r="L141" s="325"/>
      <c r="M141" s="325"/>
      <c r="N141" s="325"/>
      <c r="O141" s="325"/>
      <c r="P141" s="325"/>
      <c r="Q141" s="325"/>
      <c r="R141" s="325"/>
      <c r="S141" s="325"/>
      <c r="T141" s="325"/>
      <c r="U141" s="325"/>
      <c r="V141" s="325"/>
      <c r="W141" s="325"/>
      <c r="X141" s="325"/>
      <c r="Y141" s="325"/>
      <c r="Z141" s="325"/>
      <c r="AA141" s="314"/>
      <c r="AB141" s="314"/>
      <c r="AC141" s="314"/>
    </row>
    <row r="142" spans="1:68" ht="27" customHeight="1" x14ac:dyDescent="0.25">
      <c r="A142" s="54" t="s">
        <v>233</v>
      </c>
      <c r="B142" s="54" t="s">
        <v>234</v>
      </c>
      <c r="C142" s="31">
        <v>4301135281</v>
      </c>
      <c r="D142" s="322">
        <v>4607111036568</v>
      </c>
      <c r="E142" s="323"/>
      <c r="F142" s="317">
        <v>0.28000000000000003</v>
      </c>
      <c r="G142" s="32">
        <v>6</v>
      </c>
      <c r="H142" s="317">
        <v>1.68</v>
      </c>
      <c r="I142" s="317">
        <v>2.1017999999999999</v>
      </c>
      <c r="J142" s="32">
        <v>140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1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2" s="334"/>
      <c r="R142" s="334"/>
      <c r="S142" s="334"/>
      <c r="T142" s="335"/>
      <c r="U142" s="34"/>
      <c r="V142" s="34"/>
      <c r="W142" s="35" t="s">
        <v>70</v>
      </c>
      <c r="X142" s="318">
        <v>0</v>
      </c>
      <c r="Y142" s="319">
        <f>IFERROR(IF(X142="","",X142),"")</f>
        <v>0</v>
      </c>
      <c r="Z142" s="36">
        <f>IFERROR(IF(X142="","",X142*0.00941),"")</f>
        <v>0</v>
      </c>
      <c r="AA142" s="56"/>
      <c r="AB142" s="57"/>
      <c r="AC142" s="174" t="s">
        <v>235</v>
      </c>
      <c r="AG142" s="67"/>
      <c r="AJ142" s="71" t="s">
        <v>72</v>
      </c>
      <c r="AK142" s="71">
        <v>1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324"/>
      <c r="B143" s="325"/>
      <c r="C143" s="325"/>
      <c r="D143" s="325"/>
      <c r="E143" s="325"/>
      <c r="F143" s="325"/>
      <c r="G143" s="325"/>
      <c r="H143" s="325"/>
      <c r="I143" s="325"/>
      <c r="J143" s="325"/>
      <c r="K143" s="325"/>
      <c r="L143" s="325"/>
      <c r="M143" s="325"/>
      <c r="N143" s="325"/>
      <c r="O143" s="326"/>
      <c r="P143" s="327" t="s">
        <v>73</v>
      </c>
      <c r="Q143" s="328"/>
      <c r="R143" s="328"/>
      <c r="S143" s="328"/>
      <c r="T143" s="328"/>
      <c r="U143" s="328"/>
      <c r="V143" s="329"/>
      <c r="W143" s="37" t="s">
        <v>70</v>
      </c>
      <c r="X143" s="320">
        <f>IFERROR(SUM(X142:X142),"0")</f>
        <v>0</v>
      </c>
      <c r="Y143" s="320">
        <f>IFERROR(SUM(Y142:Y142),"0")</f>
        <v>0</v>
      </c>
      <c r="Z143" s="320">
        <f>IFERROR(IF(Z142="",0,Z142),"0")</f>
        <v>0</v>
      </c>
      <c r="AA143" s="321"/>
      <c r="AB143" s="321"/>
      <c r="AC143" s="321"/>
    </row>
    <row r="144" spans="1:68" x14ac:dyDescent="0.2">
      <c r="A144" s="325"/>
      <c r="B144" s="325"/>
      <c r="C144" s="325"/>
      <c r="D144" s="325"/>
      <c r="E144" s="325"/>
      <c r="F144" s="325"/>
      <c r="G144" s="325"/>
      <c r="H144" s="325"/>
      <c r="I144" s="325"/>
      <c r="J144" s="325"/>
      <c r="K144" s="325"/>
      <c r="L144" s="325"/>
      <c r="M144" s="325"/>
      <c r="N144" s="325"/>
      <c r="O144" s="326"/>
      <c r="P144" s="327" t="s">
        <v>73</v>
      </c>
      <c r="Q144" s="328"/>
      <c r="R144" s="328"/>
      <c r="S144" s="328"/>
      <c r="T144" s="328"/>
      <c r="U144" s="328"/>
      <c r="V144" s="329"/>
      <c r="W144" s="37" t="s">
        <v>74</v>
      </c>
      <c r="X144" s="320">
        <f>IFERROR(SUMPRODUCT(X142:X142*H142:H142),"0")</f>
        <v>0</v>
      </c>
      <c r="Y144" s="320">
        <f>IFERROR(SUMPRODUCT(Y142:Y142*H142:H142),"0")</f>
        <v>0</v>
      </c>
      <c r="Z144" s="37"/>
      <c r="AA144" s="321"/>
      <c r="AB144" s="321"/>
      <c r="AC144" s="321"/>
    </row>
    <row r="145" spans="1:68" ht="27.75" customHeight="1" x14ac:dyDescent="0.2">
      <c r="A145" s="369" t="s">
        <v>236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370"/>
      <c r="Y145" s="370"/>
      <c r="Z145" s="370"/>
      <c r="AA145" s="48"/>
      <c r="AB145" s="48"/>
      <c r="AC145" s="48"/>
    </row>
    <row r="146" spans="1:68" ht="16.5" customHeight="1" x14ac:dyDescent="0.25">
      <c r="A146" s="330" t="s">
        <v>237</v>
      </c>
      <c r="B146" s="325"/>
      <c r="C146" s="325"/>
      <c r="D146" s="325"/>
      <c r="E146" s="325"/>
      <c r="F146" s="325"/>
      <c r="G146" s="325"/>
      <c r="H146" s="325"/>
      <c r="I146" s="325"/>
      <c r="J146" s="325"/>
      <c r="K146" s="325"/>
      <c r="L146" s="325"/>
      <c r="M146" s="325"/>
      <c r="N146" s="325"/>
      <c r="O146" s="325"/>
      <c r="P146" s="325"/>
      <c r="Q146" s="325"/>
      <c r="R146" s="325"/>
      <c r="S146" s="325"/>
      <c r="T146" s="325"/>
      <c r="U146" s="325"/>
      <c r="V146" s="325"/>
      <c r="W146" s="325"/>
      <c r="X146" s="325"/>
      <c r="Y146" s="325"/>
      <c r="Z146" s="325"/>
      <c r="AA146" s="313"/>
      <c r="AB146" s="313"/>
      <c r="AC146" s="313"/>
    </row>
    <row r="147" spans="1:68" ht="14.25" customHeight="1" x14ac:dyDescent="0.25">
      <c r="A147" s="344" t="s">
        <v>141</v>
      </c>
      <c r="B147" s="325"/>
      <c r="C147" s="325"/>
      <c r="D147" s="325"/>
      <c r="E147" s="325"/>
      <c r="F147" s="325"/>
      <c r="G147" s="325"/>
      <c r="H147" s="325"/>
      <c r="I147" s="325"/>
      <c r="J147" s="325"/>
      <c r="K147" s="325"/>
      <c r="L147" s="325"/>
      <c r="M147" s="325"/>
      <c r="N147" s="325"/>
      <c r="O147" s="325"/>
      <c r="P147" s="325"/>
      <c r="Q147" s="325"/>
      <c r="R147" s="325"/>
      <c r="S147" s="325"/>
      <c r="T147" s="325"/>
      <c r="U147" s="325"/>
      <c r="V147" s="325"/>
      <c r="W147" s="325"/>
      <c r="X147" s="325"/>
      <c r="Y147" s="325"/>
      <c r="Z147" s="325"/>
      <c r="AA147" s="314"/>
      <c r="AB147" s="314"/>
      <c r="AC147" s="314"/>
    </row>
    <row r="148" spans="1:68" ht="27" customHeight="1" x14ac:dyDescent="0.25">
      <c r="A148" s="54" t="s">
        <v>238</v>
      </c>
      <c r="B148" s="54" t="s">
        <v>239</v>
      </c>
      <c r="C148" s="31">
        <v>4301135317</v>
      </c>
      <c r="D148" s="322">
        <v>4607111039057</v>
      </c>
      <c r="E148" s="323"/>
      <c r="F148" s="317">
        <v>1.8</v>
      </c>
      <c r="G148" s="32">
        <v>1</v>
      </c>
      <c r="H148" s="317">
        <v>1.8</v>
      </c>
      <c r="I148" s="317">
        <v>1.9</v>
      </c>
      <c r="J148" s="32">
        <v>234</v>
      </c>
      <c r="K148" s="32" t="s">
        <v>136</v>
      </c>
      <c r="L148" s="32" t="s">
        <v>68</v>
      </c>
      <c r="M148" s="33" t="s">
        <v>69</v>
      </c>
      <c r="N148" s="33"/>
      <c r="O148" s="32">
        <v>180</v>
      </c>
      <c r="P148" s="378" t="s">
        <v>240</v>
      </c>
      <c r="Q148" s="334"/>
      <c r="R148" s="334"/>
      <c r="S148" s="334"/>
      <c r="T148" s="335"/>
      <c r="U148" s="34"/>
      <c r="V148" s="34"/>
      <c r="W148" s="35" t="s">
        <v>70</v>
      </c>
      <c r="X148" s="318">
        <v>0</v>
      </c>
      <c r="Y148" s="319">
        <f>IFERROR(IF(X148="","",X148),"")</f>
        <v>0</v>
      </c>
      <c r="Z148" s="36">
        <f>IFERROR(IF(X148="","",X148*0.00502),"")</f>
        <v>0</v>
      </c>
      <c r="AA148" s="56"/>
      <c r="AB148" s="57"/>
      <c r="AC148" s="176" t="s">
        <v>203</v>
      </c>
      <c r="AG148" s="67"/>
      <c r="AJ148" s="71" t="s">
        <v>72</v>
      </c>
      <c r="AK148" s="71">
        <v>1</v>
      </c>
      <c r="BB148" s="177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24"/>
      <c r="B149" s="325"/>
      <c r="C149" s="325"/>
      <c r="D149" s="325"/>
      <c r="E149" s="325"/>
      <c r="F149" s="325"/>
      <c r="G149" s="325"/>
      <c r="H149" s="325"/>
      <c r="I149" s="325"/>
      <c r="J149" s="325"/>
      <c r="K149" s="325"/>
      <c r="L149" s="325"/>
      <c r="M149" s="325"/>
      <c r="N149" s="325"/>
      <c r="O149" s="326"/>
      <c r="P149" s="327" t="s">
        <v>73</v>
      </c>
      <c r="Q149" s="328"/>
      <c r="R149" s="328"/>
      <c r="S149" s="328"/>
      <c r="T149" s="328"/>
      <c r="U149" s="328"/>
      <c r="V149" s="329"/>
      <c r="W149" s="37" t="s">
        <v>70</v>
      </c>
      <c r="X149" s="320">
        <f>IFERROR(SUM(X148:X148),"0")</f>
        <v>0</v>
      </c>
      <c r="Y149" s="320">
        <f>IFERROR(SUM(Y148:Y148),"0")</f>
        <v>0</v>
      </c>
      <c r="Z149" s="320">
        <f>IFERROR(IF(Z148="",0,Z148),"0")</f>
        <v>0</v>
      </c>
      <c r="AA149" s="321"/>
      <c r="AB149" s="321"/>
      <c r="AC149" s="321"/>
    </row>
    <row r="150" spans="1:68" x14ac:dyDescent="0.2">
      <c r="A150" s="325"/>
      <c r="B150" s="325"/>
      <c r="C150" s="325"/>
      <c r="D150" s="325"/>
      <c r="E150" s="325"/>
      <c r="F150" s="325"/>
      <c r="G150" s="325"/>
      <c r="H150" s="325"/>
      <c r="I150" s="325"/>
      <c r="J150" s="325"/>
      <c r="K150" s="325"/>
      <c r="L150" s="325"/>
      <c r="M150" s="325"/>
      <c r="N150" s="325"/>
      <c r="O150" s="326"/>
      <c r="P150" s="327" t="s">
        <v>73</v>
      </c>
      <c r="Q150" s="328"/>
      <c r="R150" s="328"/>
      <c r="S150" s="328"/>
      <c r="T150" s="328"/>
      <c r="U150" s="328"/>
      <c r="V150" s="329"/>
      <c r="W150" s="37" t="s">
        <v>74</v>
      </c>
      <c r="X150" s="320">
        <f>IFERROR(SUMPRODUCT(X148:X148*H148:H148),"0")</f>
        <v>0</v>
      </c>
      <c r="Y150" s="320">
        <f>IFERROR(SUMPRODUCT(Y148:Y148*H148:H148),"0")</f>
        <v>0</v>
      </c>
      <c r="Z150" s="37"/>
      <c r="AA150" s="321"/>
      <c r="AB150" s="321"/>
      <c r="AC150" s="321"/>
    </row>
    <row r="151" spans="1:68" ht="16.5" customHeight="1" x14ac:dyDescent="0.25">
      <c r="A151" s="330" t="s">
        <v>241</v>
      </c>
      <c r="B151" s="325"/>
      <c r="C151" s="325"/>
      <c r="D151" s="325"/>
      <c r="E151" s="325"/>
      <c r="F151" s="325"/>
      <c r="G151" s="325"/>
      <c r="H151" s="325"/>
      <c r="I151" s="325"/>
      <c r="J151" s="325"/>
      <c r="K151" s="325"/>
      <c r="L151" s="325"/>
      <c r="M151" s="325"/>
      <c r="N151" s="325"/>
      <c r="O151" s="325"/>
      <c r="P151" s="325"/>
      <c r="Q151" s="325"/>
      <c r="R151" s="325"/>
      <c r="S151" s="325"/>
      <c r="T151" s="325"/>
      <c r="U151" s="325"/>
      <c r="V151" s="325"/>
      <c r="W151" s="325"/>
      <c r="X151" s="325"/>
      <c r="Y151" s="325"/>
      <c r="Z151" s="325"/>
      <c r="AA151" s="313"/>
      <c r="AB151" s="313"/>
      <c r="AC151" s="313"/>
    </row>
    <row r="152" spans="1:68" ht="14.25" customHeight="1" x14ac:dyDescent="0.25">
      <c r="A152" s="344" t="s">
        <v>64</v>
      </c>
      <c r="B152" s="325"/>
      <c r="C152" s="325"/>
      <c r="D152" s="325"/>
      <c r="E152" s="325"/>
      <c r="F152" s="325"/>
      <c r="G152" s="325"/>
      <c r="H152" s="325"/>
      <c r="I152" s="325"/>
      <c r="J152" s="325"/>
      <c r="K152" s="325"/>
      <c r="L152" s="325"/>
      <c r="M152" s="325"/>
      <c r="N152" s="325"/>
      <c r="O152" s="325"/>
      <c r="P152" s="325"/>
      <c r="Q152" s="325"/>
      <c r="R152" s="325"/>
      <c r="S152" s="325"/>
      <c r="T152" s="325"/>
      <c r="U152" s="325"/>
      <c r="V152" s="325"/>
      <c r="W152" s="325"/>
      <c r="X152" s="325"/>
      <c r="Y152" s="325"/>
      <c r="Z152" s="325"/>
      <c r="AA152" s="314"/>
      <c r="AB152" s="314"/>
      <c r="AC152" s="314"/>
    </row>
    <row r="153" spans="1:68" ht="16.5" customHeight="1" x14ac:dyDescent="0.25">
      <c r="A153" s="54" t="s">
        <v>242</v>
      </c>
      <c r="B153" s="54" t="s">
        <v>243</v>
      </c>
      <c r="C153" s="31">
        <v>4301071062</v>
      </c>
      <c r="D153" s="322">
        <v>4607111036384</v>
      </c>
      <c r="E153" s="323"/>
      <c r="F153" s="317">
        <v>5</v>
      </c>
      <c r="G153" s="32">
        <v>1</v>
      </c>
      <c r="H153" s="317">
        <v>5</v>
      </c>
      <c r="I153" s="317">
        <v>5.2106000000000003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440" t="s">
        <v>244</v>
      </c>
      <c r="Q153" s="334"/>
      <c r="R153" s="334"/>
      <c r="S153" s="334"/>
      <c r="T153" s="335"/>
      <c r="U153" s="34"/>
      <c r="V153" s="34"/>
      <c r="W153" s="35" t="s">
        <v>70</v>
      </c>
      <c r="X153" s="318">
        <v>0</v>
      </c>
      <c r="Y153" s="319">
        <f>IFERROR(IF(X153="","",X153),"")</f>
        <v>0</v>
      </c>
      <c r="Z153" s="36">
        <f>IFERROR(IF(X153="","",X153*0.00866),"")</f>
        <v>0</v>
      </c>
      <c r="AA153" s="56"/>
      <c r="AB153" s="57"/>
      <c r="AC153" s="178" t="s">
        <v>245</v>
      </c>
      <c r="AG153" s="67"/>
      <c r="AJ153" s="71" t="s">
        <v>72</v>
      </c>
      <c r="AK153" s="71">
        <v>1</v>
      </c>
      <c r="BB153" s="179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16.5" customHeight="1" x14ac:dyDescent="0.25">
      <c r="A154" s="54" t="s">
        <v>246</v>
      </c>
      <c r="B154" s="54" t="s">
        <v>247</v>
      </c>
      <c r="C154" s="31">
        <v>4301071056</v>
      </c>
      <c r="D154" s="322">
        <v>4640242180250</v>
      </c>
      <c r="E154" s="323"/>
      <c r="F154" s="317">
        <v>5</v>
      </c>
      <c r="G154" s="32">
        <v>1</v>
      </c>
      <c r="H154" s="317">
        <v>5</v>
      </c>
      <c r="I154" s="317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2" t="s">
        <v>248</v>
      </c>
      <c r="Q154" s="334"/>
      <c r="R154" s="334"/>
      <c r="S154" s="334"/>
      <c r="T154" s="335"/>
      <c r="U154" s="34"/>
      <c r="V154" s="34"/>
      <c r="W154" s="35" t="s">
        <v>70</v>
      </c>
      <c r="X154" s="318">
        <v>0</v>
      </c>
      <c r="Y154" s="319">
        <f>IFERROR(IF(X154="","",X154),"")</f>
        <v>0</v>
      </c>
      <c r="Z154" s="36">
        <f>IFERROR(IF(X154="","",X154*0.00866),"")</f>
        <v>0</v>
      </c>
      <c r="AA154" s="56"/>
      <c r="AB154" s="57"/>
      <c r="AC154" s="180" t="s">
        <v>249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250</v>
      </c>
      <c r="B155" s="54" t="s">
        <v>251</v>
      </c>
      <c r="C155" s="31">
        <v>4301071050</v>
      </c>
      <c r="D155" s="322">
        <v>4607111036216</v>
      </c>
      <c r="E155" s="323"/>
      <c r="F155" s="317">
        <v>5</v>
      </c>
      <c r="G155" s="32">
        <v>1</v>
      </c>
      <c r="H155" s="317">
        <v>5</v>
      </c>
      <c r="I155" s="317">
        <v>5.2131999999999996</v>
      </c>
      <c r="J155" s="32">
        <v>144</v>
      </c>
      <c r="K155" s="32" t="s">
        <v>67</v>
      </c>
      <c r="L155" s="32" t="s">
        <v>89</v>
      </c>
      <c r="M155" s="33" t="s">
        <v>69</v>
      </c>
      <c r="N155" s="33"/>
      <c r="O155" s="32">
        <v>180</v>
      </c>
      <c r="P155" s="33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5" s="334"/>
      <c r="R155" s="334"/>
      <c r="S155" s="334"/>
      <c r="T155" s="335"/>
      <c r="U155" s="34"/>
      <c r="V155" s="34"/>
      <c r="W155" s="35" t="s">
        <v>70</v>
      </c>
      <c r="X155" s="318">
        <v>288</v>
      </c>
      <c r="Y155" s="319">
        <f>IFERROR(IF(X155="","",X155),"")</f>
        <v>288</v>
      </c>
      <c r="Z155" s="36">
        <f>IFERROR(IF(X155="","",X155*0.00866),"")</f>
        <v>2.4940799999999999</v>
      </c>
      <c r="AA155" s="56"/>
      <c r="AB155" s="57"/>
      <c r="AC155" s="182" t="s">
        <v>252</v>
      </c>
      <c r="AG155" s="67"/>
      <c r="AJ155" s="71" t="s">
        <v>90</v>
      </c>
      <c r="AK155" s="71">
        <v>144</v>
      </c>
      <c r="BB155" s="183" t="s">
        <v>1</v>
      </c>
      <c r="BM155" s="67">
        <f>IFERROR(X155*I155,"0")</f>
        <v>1501.4015999999999</v>
      </c>
      <c r="BN155" s="67">
        <f>IFERROR(Y155*I155,"0")</f>
        <v>1501.4015999999999</v>
      </c>
      <c r="BO155" s="67">
        <f>IFERROR(X155/J155,"0")</f>
        <v>2</v>
      </c>
      <c r="BP155" s="67">
        <f>IFERROR(Y155/J155,"0")</f>
        <v>2</v>
      </c>
    </row>
    <row r="156" spans="1:68" ht="27" customHeight="1" x14ac:dyDescent="0.25">
      <c r="A156" s="54" t="s">
        <v>253</v>
      </c>
      <c r="B156" s="54" t="s">
        <v>254</v>
      </c>
      <c r="C156" s="31">
        <v>4301071061</v>
      </c>
      <c r="D156" s="322">
        <v>4607111036278</v>
      </c>
      <c r="E156" s="323"/>
      <c r="F156" s="317">
        <v>5</v>
      </c>
      <c r="G156" s="32">
        <v>1</v>
      </c>
      <c r="H156" s="317">
        <v>5</v>
      </c>
      <c r="I156" s="317">
        <v>5.2405999999999997</v>
      </c>
      <c r="J156" s="32">
        <v>84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454" t="s">
        <v>255</v>
      </c>
      <c r="Q156" s="334"/>
      <c r="R156" s="334"/>
      <c r="S156" s="334"/>
      <c r="T156" s="335"/>
      <c r="U156" s="34"/>
      <c r="V156" s="34"/>
      <c r="W156" s="35" t="s">
        <v>70</v>
      </c>
      <c r="X156" s="318">
        <v>0</v>
      </c>
      <c r="Y156" s="319">
        <f>IFERROR(IF(X156="","",X156),"")</f>
        <v>0</v>
      </c>
      <c r="Z156" s="36">
        <f>IFERROR(IF(X156="","",X156*0.0155),"")</f>
        <v>0</v>
      </c>
      <c r="AA156" s="56"/>
      <c r="AB156" s="57"/>
      <c r="AC156" s="184" t="s">
        <v>256</v>
      </c>
      <c r="AG156" s="67"/>
      <c r="AJ156" s="71" t="s">
        <v>72</v>
      </c>
      <c r="AK156" s="71">
        <v>1</v>
      </c>
      <c r="BB156" s="185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24"/>
      <c r="B157" s="325"/>
      <c r="C157" s="325"/>
      <c r="D157" s="325"/>
      <c r="E157" s="325"/>
      <c r="F157" s="325"/>
      <c r="G157" s="325"/>
      <c r="H157" s="325"/>
      <c r="I157" s="325"/>
      <c r="J157" s="325"/>
      <c r="K157" s="325"/>
      <c r="L157" s="325"/>
      <c r="M157" s="325"/>
      <c r="N157" s="325"/>
      <c r="O157" s="326"/>
      <c r="P157" s="327" t="s">
        <v>73</v>
      </c>
      <c r="Q157" s="328"/>
      <c r="R157" s="328"/>
      <c r="S157" s="328"/>
      <c r="T157" s="328"/>
      <c r="U157" s="328"/>
      <c r="V157" s="329"/>
      <c r="W157" s="37" t="s">
        <v>70</v>
      </c>
      <c r="X157" s="320">
        <f>IFERROR(SUM(X153:X156),"0")</f>
        <v>288</v>
      </c>
      <c r="Y157" s="320">
        <f>IFERROR(SUM(Y153:Y156),"0")</f>
        <v>288</v>
      </c>
      <c r="Z157" s="320">
        <f>IFERROR(IF(Z153="",0,Z153),"0")+IFERROR(IF(Z154="",0,Z154),"0")+IFERROR(IF(Z155="",0,Z155),"0")+IFERROR(IF(Z156="",0,Z156),"0")</f>
        <v>2.4940799999999999</v>
      </c>
      <c r="AA157" s="321"/>
      <c r="AB157" s="321"/>
      <c r="AC157" s="321"/>
    </row>
    <row r="158" spans="1:68" x14ac:dyDescent="0.2">
      <c r="A158" s="325"/>
      <c r="B158" s="325"/>
      <c r="C158" s="325"/>
      <c r="D158" s="325"/>
      <c r="E158" s="325"/>
      <c r="F158" s="325"/>
      <c r="G158" s="325"/>
      <c r="H158" s="325"/>
      <c r="I158" s="325"/>
      <c r="J158" s="325"/>
      <c r="K158" s="325"/>
      <c r="L158" s="325"/>
      <c r="M158" s="325"/>
      <c r="N158" s="325"/>
      <c r="O158" s="326"/>
      <c r="P158" s="327" t="s">
        <v>73</v>
      </c>
      <c r="Q158" s="328"/>
      <c r="R158" s="328"/>
      <c r="S158" s="328"/>
      <c r="T158" s="328"/>
      <c r="U158" s="328"/>
      <c r="V158" s="329"/>
      <c r="W158" s="37" t="s">
        <v>74</v>
      </c>
      <c r="X158" s="320">
        <f>IFERROR(SUMPRODUCT(X153:X156*H153:H156),"0")</f>
        <v>1440</v>
      </c>
      <c r="Y158" s="320">
        <f>IFERROR(SUMPRODUCT(Y153:Y156*H153:H156),"0")</f>
        <v>1440</v>
      </c>
      <c r="Z158" s="37"/>
      <c r="AA158" s="321"/>
      <c r="AB158" s="321"/>
      <c r="AC158" s="321"/>
    </row>
    <row r="159" spans="1:68" ht="14.25" customHeight="1" x14ac:dyDescent="0.25">
      <c r="A159" s="344" t="s">
        <v>257</v>
      </c>
      <c r="B159" s="325"/>
      <c r="C159" s="325"/>
      <c r="D159" s="325"/>
      <c r="E159" s="325"/>
      <c r="F159" s="325"/>
      <c r="G159" s="325"/>
      <c r="H159" s="325"/>
      <c r="I159" s="325"/>
      <c r="J159" s="325"/>
      <c r="K159" s="325"/>
      <c r="L159" s="325"/>
      <c r="M159" s="325"/>
      <c r="N159" s="325"/>
      <c r="O159" s="325"/>
      <c r="P159" s="325"/>
      <c r="Q159" s="325"/>
      <c r="R159" s="325"/>
      <c r="S159" s="325"/>
      <c r="T159" s="325"/>
      <c r="U159" s="325"/>
      <c r="V159" s="325"/>
      <c r="W159" s="325"/>
      <c r="X159" s="325"/>
      <c r="Y159" s="325"/>
      <c r="Z159" s="325"/>
      <c r="AA159" s="314"/>
      <c r="AB159" s="314"/>
      <c r="AC159" s="314"/>
    </row>
    <row r="160" spans="1:68" ht="27" customHeight="1" x14ac:dyDescent="0.25">
      <c r="A160" s="54" t="s">
        <v>258</v>
      </c>
      <c r="B160" s="54" t="s">
        <v>259</v>
      </c>
      <c r="C160" s="31">
        <v>4301080153</v>
      </c>
      <c r="D160" s="322">
        <v>4607111036827</v>
      </c>
      <c r="E160" s="323"/>
      <c r="F160" s="317">
        <v>1</v>
      </c>
      <c r="G160" s="32">
        <v>5</v>
      </c>
      <c r="H160" s="317">
        <v>5</v>
      </c>
      <c r="I160" s="317">
        <v>5.2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35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0" s="334"/>
      <c r="R160" s="334"/>
      <c r="S160" s="334"/>
      <c r="T160" s="335"/>
      <c r="U160" s="34"/>
      <c r="V160" s="34"/>
      <c r="W160" s="35" t="s">
        <v>70</v>
      </c>
      <c r="X160" s="318">
        <v>0</v>
      </c>
      <c r="Y160" s="319">
        <f>IFERROR(IF(X160="","",X160),"")</f>
        <v>0</v>
      </c>
      <c r="Z160" s="36">
        <f>IFERROR(IF(X160="","",X160*0.00866),"")</f>
        <v>0</v>
      </c>
      <c r="AA160" s="56"/>
      <c r="AB160" s="57"/>
      <c r="AC160" s="186" t="s">
        <v>260</v>
      </c>
      <c r="AG160" s="67"/>
      <c r="AJ160" s="71" t="s">
        <v>72</v>
      </c>
      <c r="AK160" s="71">
        <v>1</v>
      </c>
      <c r="BB160" s="187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4301080154</v>
      </c>
      <c r="D161" s="322">
        <v>4607111036834</v>
      </c>
      <c r="E161" s="323"/>
      <c r="F161" s="317">
        <v>1</v>
      </c>
      <c r="G161" s="32">
        <v>5</v>
      </c>
      <c r="H161" s="317">
        <v>5</v>
      </c>
      <c r="I161" s="317">
        <v>5.2530000000000001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5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1" s="334"/>
      <c r="R161" s="334"/>
      <c r="S161" s="334"/>
      <c r="T161" s="335"/>
      <c r="U161" s="34"/>
      <c r="V161" s="34"/>
      <c r="W161" s="35" t="s">
        <v>70</v>
      </c>
      <c r="X161" s="318">
        <v>0</v>
      </c>
      <c r="Y161" s="319">
        <f>IFERROR(IF(X161="","",X161),"")</f>
        <v>0</v>
      </c>
      <c r="Z161" s="36">
        <f>IFERROR(IF(X161="","",X161*0.00866),"")</f>
        <v>0</v>
      </c>
      <c r="AA161" s="56"/>
      <c r="AB161" s="57"/>
      <c r="AC161" s="188" t="s">
        <v>260</v>
      </c>
      <c r="AG161" s="67"/>
      <c r="AJ161" s="71" t="s">
        <v>72</v>
      </c>
      <c r="AK161" s="71">
        <v>1</v>
      </c>
      <c r="BB161" s="189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324"/>
      <c r="B162" s="325"/>
      <c r="C162" s="325"/>
      <c r="D162" s="325"/>
      <c r="E162" s="325"/>
      <c r="F162" s="325"/>
      <c r="G162" s="325"/>
      <c r="H162" s="325"/>
      <c r="I162" s="325"/>
      <c r="J162" s="325"/>
      <c r="K162" s="325"/>
      <c r="L162" s="325"/>
      <c r="M162" s="325"/>
      <c r="N162" s="325"/>
      <c r="O162" s="326"/>
      <c r="P162" s="327" t="s">
        <v>73</v>
      </c>
      <c r="Q162" s="328"/>
      <c r="R162" s="328"/>
      <c r="S162" s="328"/>
      <c r="T162" s="328"/>
      <c r="U162" s="328"/>
      <c r="V162" s="329"/>
      <c r="W162" s="37" t="s">
        <v>70</v>
      </c>
      <c r="X162" s="320">
        <f>IFERROR(SUM(X160:X161),"0")</f>
        <v>0</v>
      </c>
      <c r="Y162" s="320">
        <f>IFERROR(SUM(Y160:Y161),"0")</f>
        <v>0</v>
      </c>
      <c r="Z162" s="320">
        <f>IFERROR(IF(Z160="",0,Z160),"0")+IFERROR(IF(Z161="",0,Z161),"0")</f>
        <v>0</v>
      </c>
      <c r="AA162" s="321"/>
      <c r="AB162" s="321"/>
      <c r="AC162" s="321"/>
    </row>
    <row r="163" spans="1:68" x14ac:dyDescent="0.2">
      <c r="A163" s="325"/>
      <c r="B163" s="325"/>
      <c r="C163" s="325"/>
      <c r="D163" s="325"/>
      <c r="E163" s="325"/>
      <c r="F163" s="325"/>
      <c r="G163" s="325"/>
      <c r="H163" s="325"/>
      <c r="I163" s="325"/>
      <c r="J163" s="325"/>
      <c r="K163" s="325"/>
      <c r="L163" s="325"/>
      <c r="M163" s="325"/>
      <c r="N163" s="325"/>
      <c r="O163" s="326"/>
      <c r="P163" s="327" t="s">
        <v>73</v>
      </c>
      <c r="Q163" s="328"/>
      <c r="R163" s="328"/>
      <c r="S163" s="328"/>
      <c r="T163" s="328"/>
      <c r="U163" s="328"/>
      <c r="V163" s="329"/>
      <c r="W163" s="37" t="s">
        <v>74</v>
      </c>
      <c r="X163" s="320">
        <f>IFERROR(SUMPRODUCT(X160:X161*H160:H161),"0")</f>
        <v>0</v>
      </c>
      <c r="Y163" s="320">
        <f>IFERROR(SUMPRODUCT(Y160:Y161*H160:H161),"0")</f>
        <v>0</v>
      </c>
      <c r="Z163" s="37"/>
      <c r="AA163" s="321"/>
      <c r="AB163" s="321"/>
      <c r="AC163" s="321"/>
    </row>
    <row r="164" spans="1:68" ht="27.75" customHeight="1" x14ac:dyDescent="0.2">
      <c r="A164" s="369" t="s">
        <v>263</v>
      </c>
      <c r="B164" s="370"/>
      <c r="C164" s="370"/>
      <c r="D164" s="370"/>
      <c r="E164" s="370"/>
      <c r="F164" s="370"/>
      <c r="G164" s="370"/>
      <c r="H164" s="370"/>
      <c r="I164" s="370"/>
      <c r="J164" s="370"/>
      <c r="K164" s="370"/>
      <c r="L164" s="370"/>
      <c r="M164" s="370"/>
      <c r="N164" s="370"/>
      <c r="O164" s="370"/>
      <c r="P164" s="370"/>
      <c r="Q164" s="370"/>
      <c r="R164" s="370"/>
      <c r="S164" s="370"/>
      <c r="T164" s="370"/>
      <c r="U164" s="370"/>
      <c r="V164" s="370"/>
      <c r="W164" s="370"/>
      <c r="X164" s="370"/>
      <c r="Y164" s="370"/>
      <c r="Z164" s="370"/>
      <c r="AA164" s="48"/>
      <c r="AB164" s="48"/>
      <c r="AC164" s="48"/>
    </row>
    <row r="165" spans="1:68" ht="16.5" customHeight="1" x14ac:dyDescent="0.25">
      <c r="A165" s="330" t="s">
        <v>264</v>
      </c>
      <c r="B165" s="325"/>
      <c r="C165" s="325"/>
      <c r="D165" s="325"/>
      <c r="E165" s="325"/>
      <c r="F165" s="325"/>
      <c r="G165" s="325"/>
      <c r="H165" s="325"/>
      <c r="I165" s="325"/>
      <c r="J165" s="325"/>
      <c r="K165" s="325"/>
      <c r="L165" s="325"/>
      <c r="M165" s="325"/>
      <c r="N165" s="325"/>
      <c r="O165" s="325"/>
      <c r="P165" s="325"/>
      <c r="Q165" s="325"/>
      <c r="R165" s="325"/>
      <c r="S165" s="325"/>
      <c r="T165" s="325"/>
      <c r="U165" s="325"/>
      <c r="V165" s="325"/>
      <c r="W165" s="325"/>
      <c r="X165" s="325"/>
      <c r="Y165" s="325"/>
      <c r="Z165" s="325"/>
      <c r="AA165" s="313"/>
      <c r="AB165" s="313"/>
      <c r="AC165" s="313"/>
    </row>
    <row r="166" spans="1:68" ht="14.25" customHeight="1" x14ac:dyDescent="0.25">
      <c r="A166" s="344" t="s">
        <v>77</v>
      </c>
      <c r="B166" s="325"/>
      <c r="C166" s="325"/>
      <c r="D166" s="325"/>
      <c r="E166" s="325"/>
      <c r="F166" s="325"/>
      <c r="G166" s="325"/>
      <c r="H166" s="325"/>
      <c r="I166" s="325"/>
      <c r="J166" s="325"/>
      <c r="K166" s="325"/>
      <c r="L166" s="325"/>
      <c r="M166" s="325"/>
      <c r="N166" s="325"/>
      <c r="O166" s="325"/>
      <c r="P166" s="325"/>
      <c r="Q166" s="325"/>
      <c r="R166" s="325"/>
      <c r="S166" s="325"/>
      <c r="T166" s="325"/>
      <c r="U166" s="325"/>
      <c r="V166" s="325"/>
      <c r="W166" s="325"/>
      <c r="X166" s="325"/>
      <c r="Y166" s="325"/>
      <c r="Z166" s="325"/>
      <c r="AA166" s="314"/>
      <c r="AB166" s="314"/>
      <c r="AC166" s="314"/>
    </row>
    <row r="167" spans="1:68" ht="27" customHeight="1" x14ac:dyDescent="0.25">
      <c r="A167" s="54" t="s">
        <v>265</v>
      </c>
      <c r="B167" s="54" t="s">
        <v>266</v>
      </c>
      <c r="C167" s="31">
        <v>4301132097</v>
      </c>
      <c r="D167" s="322">
        <v>4607111035721</v>
      </c>
      <c r="E167" s="323"/>
      <c r="F167" s="317">
        <v>0.25</v>
      </c>
      <c r="G167" s="32">
        <v>12</v>
      </c>
      <c r="H167" s="317">
        <v>3</v>
      </c>
      <c r="I167" s="317">
        <v>3.3879999999999999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365</v>
      </c>
      <c r="P167" s="409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7" s="334"/>
      <c r="R167" s="334"/>
      <c r="S167" s="334"/>
      <c r="T167" s="335"/>
      <c r="U167" s="34"/>
      <c r="V167" s="34"/>
      <c r="W167" s="35" t="s">
        <v>70</v>
      </c>
      <c r="X167" s="318">
        <v>14</v>
      </c>
      <c r="Y167" s="319">
        <f>IFERROR(IF(X167="","",X167),"")</f>
        <v>14</v>
      </c>
      <c r="Z167" s="36">
        <f>IFERROR(IF(X167="","",X167*0.01788),"")</f>
        <v>0.25031999999999999</v>
      </c>
      <c r="AA167" s="56"/>
      <c r="AB167" s="57"/>
      <c r="AC167" s="190" t="s">
        <v>267</v>
      </c>
      <c r="AG167" s="67"/>
      <c r="AJ167" s="71" t="s">
        <v>90</v>
      </c>
      <c r="AK167" s="71">
        <v>70</v>
      </c>
      <c r="BB167" s="191" t="s">
        <v>84</v>
      </c>
      <c r="BM167" s="67">
        <f>IFERROR(X167*I167,"0")</f>
        <v>47.432000000000002</v>
      </c>
      <c r="BN167" s="67">
        <f>IFERROR(Y167*I167,"0")</f>
        <v>47.432000000000002</v>
      </c>
      <c r="BO167" s="67">
        <f>IFERROR(X167/J167,"0")</f>
        <v>0.2</v>
      </c>
      <c r="BP167" s="67">
        <f>IFERROR(Y167/J167,"0")</f>
        <v>0.2</v>
      </c>
    </row>
    <row r="168" spans="1:68" ht="27" customHeight="1" x14ac:dyDescent="0.25">
      <c r="A168" s="54" t="s">
        <v>268</v>
      </c>
      <c r="B168" s="54" t="s">
        <v>269</v>
      </c>
      <c r="C168" s="31">
        <v>4301132100</v>
      </c>
      <c r="D168" s="322">
        <v>4607111035691</v>
      </c>
      <c r="E168" s="323"/>
      <c r="F168" s="317">
        <v>0.25</v>
      </c>
      <c r="G168" s="32">
        <v>12</v>
      </c>
      <c r="H168" s="317">
        <v>3</v>
      </c>
      <c r="I168" s="317">
        <v>3.3879999999999999</v>
      </c>
      <c r="J168" s="32">
        <v>70</v>
      </c>
      <c r="K168" s="32" t="s">
        <v>80</v>
      </c>
      <c r="L168" s="32" t="s">
        <v>89</v>
      </c>
      <c r="M168" s="33" t="s">
        <v>69</v>
      </c>
      <c r="N168" s="33"/>
      <c r="O168" s="32">
        <v>365</v>
      </c>
      <c r="P168" s="38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8" s="334"/>
      <c r="R168" s="334"/>
      <c r="S168" s="334"/>
      <c r="T168" s="335"/>
      <c r="U168" s="34"/>
      <c r="V168" s="34"/>
      <c r="W168" s="35" t="s">
        <v>70</v>
      </c>
      <c r="X168" s="318">
        <v>14</v>
      </c>
      <c r="Y168" s="319">
        <f>IFERROR(IF(X168="","",X168),"")</f>
        <v>14</v>
      </c>
      <c r="Z168" s="36">
        <f>IFERROR(IF(X168="","",X168*0.01788),"")</f>
        <v>0.25031999999999999</v>
      </c>
      <c r="AA168" s="56"/>
      <c r="AB168" s="57"/>
      <c r="AC168" s="192" t="s">
        <v>270</v>
      </c>
      <c r="AG168" s="67"/>
      <c r="AJ168" s="71" t="s">
        <v>90</v>
      </c>
      <c r="AK168" s="71">
        <v>70</v>
      </c>
      <c r="BB168" s="193" t="s">
        <v>84</v>
      </c>
      <c r="BM168" s="67">
        <f>IFERROR(X168*I168,"0")</f>
        <v>47.432000000000002</v>
      </c>
      <c r="BN168" s="67">
        <f>IFERROR(Y168*I168,"0")</f>
        <v>47.432000000000002</v>
      </c>
      <c r="BO168" s="67">
        <f>IFERROR(X168/J168,"0")</f>
        <v>0.2</v>
      </c>
      <c r="BP168" s="67">
        <f>IFERROR(Y168/J168,"0")</f>
        <v>0.2</v>
      </c>
    </row>
    <row r="169" spans="1:68" ht="27" customHeight="1" x14ac:dyDescent="0.25">
      <c r="A169" s="54" t="s">
        <v>271</v>
      </c>
      <c r="B169" s="54" t="s">
        <v>272</v>
      </c>
      <c r="C169" s="31">
        <v>4301132079</v>
      </c>
      <c r="D169" s="322">
        <v>4607111038487</v>
      </c>
      <c r="E169" s="323"/>
      <c r="F169" s="317">
        <v>0.25</v>
      </c>
      <c r="G169" s="32">
        <v>12</v>
      </c>
      <c r="H169" s="317">
        <v>3</v>
      </c>
      <c r="I169" s="317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41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9" s="334"/>
      <c r="R169" s="334"/>
      <c r="S169" s="334"/>
      <c r="T169" s="335"/>
      <c r="U169" s="34"/>
      <c r="V169" s="34"/>
      <c r="W169" s="35" t="s">
        <v>70</v>
      </c>
      <c r="X169" s="318">
        <v>0</v>
      </c>
      <c r="Y169" s="319">
        <f>IFERROR(IF(X169="","",X169),"")</f>
        <v>0</v>
      </c>
      <c r="Z169" s="36">
        <f>IFERROR(IF(X169="","",X169*0.01788),"")</f>
        <v>0</v>
      </c>
      <c r="AA169" s="56"/>
      <c r="AB169" s="57"/>
      <c r="AC169" s="194" t="s">
        <v>273</v>
      </c>
      <c r="AG169" s="67"/>
      <c r="AJ169" s="71" t="s">
        <v>83</v>
      </c>
      <c r="AK169" s="71">
        <v>14</v>
      </c>
      <c r="BB169" s="195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x14ac:dyDescent="0.2">
      <c r="A170" s="324"/>
      <c r="B170" s="325"/>
      <c r="C170" s="325"/>
      <c r="D170" s="325"/>
      <c r="E170" s="325"/>
      <c r="F170" s="325"/>
      <c r="G170" s="325"/>
      <c r="H170" s="325"/>
      <c r="I170" s="325"/>
      <c r="J170" s="325"/>
      <c r="K170" s="325"/>
      <c r="L170" s="325"/>
      <c r="M170" s="325"/>
      <c r="N170" s="325"/>
      <c r="O170" s="326"/>
      <c r="P170" s="327" t="s">
        <v>73</v>
      </c>
      <c r="Q170" s="328"/>
      <c r="R170" s="328"/>
      <c r="S170" s="328"/>
      <c r="T170" s="328"/>
      <c r="U170" s="328"/>
      <c r="V170" s="329"/>
      <c r="W170" s="37" t="s">
        <v>70</v>
      </c>
      <c r="X170" s="320">
        <f>IFERROR(SUM(X167:X169),"0")</f>
        <v>28</v>
      </c>
      <c r="Y170" s="320">
        <f>IFERROR(SUM(Y167:Y169),"0")</f>
        <v>28</v>
      </c>
      <c r="Z170" s="320">
        <f>IFERROR(IF(Z167="",0,Z167),"0")+IFERROR(IF(Z168="",0,Z168),"0")+IFERROR(IF(Z169="",0,Z169),"0")</f>
        <v>0.50063999999999997</v>
      </c>
      <c r="AA170" s="321"/>
      <c r="AB170" s="321"/>
      <c r="AC170" s="321"/>
    </row>
    <row r="171" spans="1:68" x14ac:dyDescent="0.2">
      <c r="A171" s="325"/>
      <c r="B171" s="325"/>
      <c r="C171" s="325"/>
      <c r="D171" s="325"/>
      <c r="E171" s="325"/>
      <c r="F171" s="325"/>
      <c r="G171" s="325"/>
      <c r="H171" s="325"/>
      <c r="I171" s="325"/>
      <c r="J171" s="325"/>
      <c r="K171" s="325"/>
      <c r="L171" s="325"/>
      <c r="M171" s="325"/>
      <c r="N171" s="325"/>
      <c r="O171" s="326"/>
      <c r="P171" s="327" t="s">
        <v>73</v>
      </c>
      <c r="Q171" s="328"/>
      <c r="R171" s="328"/>
      <c r="S171" s="328"/>
      <c r="T171" s="328"/>
      <c r="U171" s="328"/>
      <c r="V171" s="329"/>
      <c r="W171" s="37" t="s">
        <v>74</v>
      </c>
      <c r="X171" s="320">
        <f>IFERROR(SUMPRODUCT(X167:X169*H167:H169),"0")</f>
        <v>84</v>
      </c>
      <c r="Y171" s="320">
        <f>IFERROR(SUMPRODUCT(Y167:Y169*H167:H169),"0")</f>
        <v>84</v>
      </c>
      <c r="Z171" s="37"/>
      <c r="AA171" s="321"/>
      <c r="AB171" s="321"/>
      <c r="AC171" s="321"/>
    </row>
    <row r="172" spans="1:68" ht="14.25" customHeight="1" x14ac:dyDescent="0.25">
      <c r="A172" s="344" t="s">
        <v>274</v>
      </c>
      <c r="B172" s="325"/>
      <c r="C172" s="325"/>
      <c r="D172" s="325"/>
      <c r="E172" s="325"/>
      <c r="F172" s="325"/>
      <c r="G172" s="325"/>
      <c r="H172" s="325"/>
      <c r="I172" s="325"/>
      <c r="J172" s="325"/>
      <c r="K172" s="325"/>
      <c r="L172" s="325"/>
      <c r="M172" s="325"/>
      <c r="N172" s="325"/>
      <c r="O172" s="325"/>
      <c r="P172" s="325"/>
      <c r="Q172" s="325"/>
      <c r="R172" s="325"/>
      <c r="S172" s="325"/>
      <c r="T172" s="325"/>
      <c r="U172" s="325"/>
      <c r="V172" s="325"/>
      <c r="W172" s="325"/>
      <c r="X172" s="325"/>
      <c r="Y172" s="325"/>
      <c r="Z172" s="325"/>
      <c r="AA172" s="314"/>
      <c r="AB172" s="314"/>
      <c r="AC172" s="314"/>
    </row>
    <row r="173" spans="1:68" ht="27" customHeight="1" x14ac:dyDescent="0.25">
      <c r="A173" s="54" t="s">
        <v>275</v>
      </c>
      <c r="B173" s="54" t="s">
        <v>276</v>
      </c>
      <c r="C173" s="31">
        <v>4301051855</v>
      </c>
      <c r="D173" s="322">
        <v>4680115885875</v>
      </c>
      <c r="E173" s="323"/>
      <c r="F173" s="317">
        <v>1</v>
      </c>
      <c r="G173" s="32">
        <v>9</v>
      </c>
      <c r="H173" s="317">
        <v>9</v>
      </c>
      <c r="I173" s="317">
        <v>9.48</v>
      </c>
      <c r="J173" s="32">
        <v>56</v>
      </c>
      <c r="K173" s="32" t="s">
        <v>277</v>
      </c>
      <c r="L173" s="32" t="s">
        <v>68</v>
      </c>
      <c r="M173" s="33" t="s">
        <v>278</v>
      </c>
      <c r="N173" s="33"/>
      <c r="O173" s="32">
        <v>365</v>
      </c>
      <c r="P173" s="363" t="s">
        <v>279</v>
      </c>
      <c r="Q173" s="334"/>
      <c r="R173" s="334"/>
      <c r="S173" s="334"/>
      <c r="T173" s="335"/>
      <c r="U173" s="34"/>
      <c r="V173" s="34"/>
      <c r="W173" s="35" t="s">
        <v>70</v>
      </c>
      <c r="X173" s="318">
        <v>0</v>
      </c>
      <c r="Y173" s="319">
        <f>IFERROR(IF(X173="","",X173),"")</f>
        <v>0</v>
      </c>
      <c r="Z173" s="36">
        <f>IFERROR(IF(X173="","",X173*0.02175),"")</f>
        <v>0</v>
      </c>
      <c r="AA173" s="56"/>
      <c r="AB173" s="57"/>
      <c r="AC173" s="196" t="s">
        <v>280</v>
      </c>
      <c r="AG173" s="67"/>
      <c r="AJ173" s="71" t="s">
        <v>72</v>
      </c>
      <c r="AK173" s="71">
        <v>1</v>
      </c>
      <c r="BB173" s="197" t="s">
        <v>281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282</v>
      </c>
      <c r="B174" s="54" t="s">
        <v>283</v>
      </c>
      <c r="C174" s="31">
        <v>4301051319</v>
      </c>
      <c r="D174" s="322">
        <v>4680115881204</v>
      </c>
      <c r="E174" s="323"/>
      <c r="F174" s="317">
        <v>0.33</v>
      </c>
      <c r="G174" s="32">
        <v>6</v>
      </c>
      <c r="H174" s="317">
        <v>1.98</v>
      </c>
      <c r="I174" s="317">
        <v>2.246</v>
      </c>
      <c r="J174" s="32">
        <v>156</v>
      </c>
      <c r="K174" s="32" t="s">
        <v>67</v>
      </c>
      <c r="L174" s="32" t="s">
        <v>68</v>
      </c>
      <c r="M174" s="33" t="s">
        <v>278</v>
      </c>
      <c r="N174" s="33"/>
      <c r="O174" s="32">
        <v>365</v>
      </c>
      <c r="P174" s="526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4" s="334"/>
      <c r="R174" s="334"/>
      <c r="S174" s="334"/>
      <c r="T174" s="335"/>
      <c r="U174" s="34"/>
      <c r="V174" s="34"/>
      <c r="W174" s="35" t="s">
        <v>70</v>
      </c>
      <c r="X174" s="318">
        <v>0</v>
      </c>
      <c r="Y174" s="319">
        <f>IFERROR(IF(X174="","",X174),"")</f>
        <v>0</v>
      </c>
      <c r="Z174" s="36">
        <f>IFERROR(IF(X174="","",X174*0.00753),"")</f>
        <v>0</v>
      </c>
      <c r="AA174" s="56"/>
      <c r="AB174" s="57"/>
      <c r="AC174" s="198" t="s">
        <v>284</v>
      </c>
      <c r="AG174" s="67"/>
      <c r="AJ174" s="71" t="s">
        <v>72</v>
      </c>
      <c r="AK174" s="71">
        <v>1</v>
      </c>
      <c r="BB174" s="199" t="s">
        <v>281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24"/>
      <c r="B175" s="325"/>
      <c r="C175" s="325"/>
      <c r="D175" s="325"/>
      <c r="E175" s="325"/>
      <c r="F175" s="325"/>
      <c r="G175" s="325"/>
      <c r="H175" s="325"/>
      <c r="I175" s="325"/>
      <c r="J175" s="325"/>
      <c r="K175" s="325"/>
      <c r="L175" s="325"/>
      <c r="M175" s="325"/>
      <c r="N175" s="325"/>
      <c r="O175" s="326"/>
      <c r="P175" s="327" t="s">
        <v>73</v>
      </c>
      <c r="Q175" s="328"/>
      <c r="R175" s="328"/>
      <c r="S175" s="328"/>
      <c r="T175" s="328"/>
      <c r="U175" s="328"/>
      <c r="V175" s="329"/>
      <c r="W175" s="37" t="s">
        <v>70</v>
      </c>
      <c r="X175" s="320">
        <f>IFERROR(SUM(X173:X174),"0")</f>
        <v>0</v>
      </c>
      <c r="Y175" s="320">
        <f>IFERROR(SUM(Y173:Y174),"0")</f>
        <v>0</v>
      </c>
      <c r="Z175" s="320">
        <f>IFERROR(IF(Z173="",0,Z173),"0")+IFERROR(IF(Z174="",0,Z174),"0")</f>
        <v>0</v>
      </c>
      <c r="AA175" s="321"/>
      <c r="AB175" s="321"/>
      <c r="AC175" s="321"/>
    </row>
    <row r="176" spans="1:68" x14ac:dyDescent="0.2">
      <c r="A176" s="325"/>
      <c r="B176" s="325"/>
      <c r="C176" s="325"/>
      <c r="D176" s="325"/>
      <c r="E176" s="325"/>
      <c r="F176" s="325"/>
      <c r="G176" s="325"/>
      <c r="H176" s="325"/>
      <c r="I176" s="325"/>
      <c r="J176" s="325"/>
      <c r="K176" s="325"/>
      <c r="L176" s="325"/>
      <c r="M176" s="325"/>
      <c r="N176" s="325"/>
      <c r="O176" s="326"/>
      <c r="P176" s="327" t="s">
        <v>73</v>
      </c>
      <c r="Q176" s="328"/>
      <c r="R176" s="328"/>
      <c r="S176" s="328"/>
      <c r="T176" s="328"/>
      <c r="U176" s="328"/>
      <c r="V176" s="329"/>
      <c r="W176" s="37" t="s">
        <v>74</v>
      </c>
      <c r="X176" s="320">
        <f>IFERROR(SUMPRODUCT(X173:X174*H173:H174),"0")</f>
        <v>0</v>
      </c>
      <c r="Y176" s="320">
        <f>IFERROR(SUMPRODUCT(Y173:Y174*H173:H174),"0")</f>
        <v>0</v>
      </c>
      <c r="Z176" s="37"/>
      <c r="AA176" s="321"/>
      <c r="AB176" s="321"/>
      <c r="AC176" s="321"/>
    </row>
    <row r="177" spans="1:68" ht="27.75" customHeight="1" x14ac:dyDescent="0.2">
      <c r="A177" s="369" t="s">
        <v>285</v>
      </c>
      <c r="B177" s="370"/>
      <c r="C177" s="370"/>
      <c r="D177" s="370"/>
      <c r="E177" s="370"/>
      <c r="F177" s="370"/>
      <c r="G177" s="370"/>
      <c r="H177" s="370"/>
      <c r="I177" s="370"/>
      <c r="J177" s="370"/>
      <c r="K177" s="370"/>
      <c r="L177" s="370"/>
      <c r="M177" s="370"/>
      <c r="N177" s="370"/>
      <c r="O177" s="370"/>
      <c r="P177" s="370"/>
      <c r="Q177" s="370"/>
      <c r="R177" s="370"/>
      <c r="S177" s="370"/>
      <c r="T177" s="370"/>
      <c r="U177" s="370"/>
      <c r="V177" s="370"/>
      <c r="W177" s="370"/>
      <c r="X177" s="370"/>
      <c r="Y177" s="370"/>
      <c r="Z177" s="370"/>
      <c r="AA177" s="48"/>
      <c r="AB177" s="48"/>
      <c r="AC177" s="48"/>
    </row>
    <row r="178" spans="1:68" ht="16.5" customHeight="1" x14ac:dyDescent="0.25">
      <c r="A178" s="330" t="s">
        <v>286</v>
      </c>
      <c r="B178" s="325"/>
      <c r="C178" s="325"/>
      <c r="D178" s="325"/>
      <c r="E178" s="325"/>
      <c r="F178" s="325"/>
      <c r="G178" s="325"/>
      <c r="H178" s="325"/>
      <c r="I178" s="325"/>
      <c r="J178" s="325"/>
      <c r="K178" s="325"/>
      <c r="L178" s="325"/>
      <c r="M178" s="325"/>
      <c r="N178" s="325"/>
      <c r="O178" s="325"/>
      <c r="P178" s="325"/>
      <c r="Q178" s="325"/>
      <c r="R178" s="325"/>
      <c r="S178" s="325"/>
      <c r="T178" s="325"/>
      <c r="U178" s="325"/>
      <c r="V178" s="325"/>
      <c r="W178" s="325"/>
      <c r="X178" s="325"/>
      <c r="Y178" s="325"/>
      <c r="Z178" s="325"/>
      <c r="AA178" s="313"/>
      <c r="AB178" s="313"/>
      <c r="AC178" s="313"/>
    </row>
    <row r="179" spans="1:68" ht="14.25" customHeight="1" x14ac:dyDescent="0.25">
      <c r="A179" s="344" t="s">
        <v>141</v>
      </c>
      <c r="B179" s="325"/>
      <c r="C179" s="325"/>
      <c r="D179" s="325"/>
      <c r="E179" s="325"/>
      <c r="F179" s="325"/>
      <c r="G179" s="325"/>
      <c r="H179" s="325"/>
      <c r="I179" s="325"/>
      <c r="J179" s="325"/>
      <c r="K179" s="325"/>
      <c r="L179" s="325"/>
      <c r="M179" s="325"/>
      <c r="N179" s="325"/>
      <c r="O179" s="325"/>
      <c r="P179" s="325"/>
      <c r="Q179" s="325"/>
      <c r="R179" s="325"/>
      <c r="S179" s="325"/>
      <c r="T179" s="325"/>
      <c r="U179" s="325"/>
      <c r="V179" s="325"/>
      <c r="W179" s="325"/>
      <c r="X179" s="325"/>
      <c r="Y179" s="325"/>
      <c r="Z179" s="325"/>
      <c r="AA179" s="314"/>
      <c r="AB179" s="314"/>
      <c r="AC179" s="314"/>
    </row>
    <row r="180" spans="1:68" ht="27" customHeight="1" x14ac:dyDescent="0.25">
      <c r="A180" s="54" t="s">
        <v>287</v>
      </c>
      <c r="B180" s="54" t="s">
        <v>288</v>
      </c>
      <c r="C180" s="31">
        <v>4301135707</v>
      </c>
      <c r="D180" s="322">
        <v>4620207490198</v>
      </c>
      <c r="E180" s="323"/>
      <c r="F180" s="317">
        <v>0.2</v>
      </c>
      <c r="G180" s="32">
        <v>12</v>
      </c>
      <c r="H180" s="317">
        <v>2.4</v>
      </c>
      <c r="I180" s="317">
        <v>3.1036000000000001</v>
      </c>
      <c r="J180" s="32">
        <v>70</v>
      </c>
      <c r="K180" s="32" t="s">
        <v>80</v>
      </c>
      <c r="L180" s="32" t="s">
        <v>68</v>
      </c>
      <c r="M180" s="33" t="s">
        <v>69</v>
      </c>
      <c r="N180" s="33"/>
      <c r="O180" s="32">
        <v>180</v>
      </c>
      <c r="P180" s="40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0" s="334"/>
      <c r="R180" s="334"/>
      <c r="S180" s="334"/>
      <c r="T180" s="335"/>
      <c r="U180" s="34"/>
      <c r="V180" s="34"/>
      <c r="W180" s="35" t="s">
        <v>70</v>
      </c>
      <c r="X180" s="318">
        <v>0</v>
      </c>
      <c r="Y180" s="319">
        <f>IFERROR(IF(X180="","",X180),"")</f>
        <v>0</v>
      </c>
      <c r="Z180" s="36">
        <f>IFERROR(IF(X180="","",X180*0.01788),"")</f>
        <v>0</v>
      </c>
      <c r="AA180" s="56"/>
      <c r="AB180" s="57"/>
      <c r="AC180" s="200" t="s">
        <v>289</v>
      </c>
      <c r="AG180" s="67"/>
      <c r="AJ180" s="71" t="s">
        <v>72</v>
      </c>
      <c r="AK180" s="71">
        <v>1</v>
      </c>
      <c r="BB180" s="201" t="s">
        <v>84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290</v>
      </c>
      <c r="B181" s="54" t="s">
        <v>291</v>
      </c>
      <c r="C181" s="31">
        <v>4301135719</v>
      </c>
      <c r="D181" s="322">
        <v>4620207490235</v>
      </c>
      <c r="E181" s="323"/>
      <c r="F181" s="317">
        <v>0.2</v>
      </c>
      <c r="G181" s="32">
        <v>12</v>
      </c>
      <c r="H181" s="317">
        <v>2.4</v>
      </c>
      <c r="I181" s="317">
        <v>3.1036000000000001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51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1" s="334"/>
      <c r="R181" s="334"/>
      <c r="S181" s="334"/>
      <c r="T181" s="335"/>
      <c r="U181" s="34"/>
      <c r="V181" s="34"/>
      <c r="W181" s="35" t="s">
        <v>70</v>
      </c>
      <c r="X181" s="318">
        <v>0</v>
      </c>
      <c r="Y181" s="319">
        <f>IFERROR(IF(X181="","",X181),"")</f>
        <v>0</v>
      </c>
      <c r="Z181" s="36">
        <f>IFERROR(IF(X181="","",X181*0.01788),"")</f>
        <v>0</v>
      </c>
      <c r="AA181" s="56"/>
      <c r="AB181" s="57"/>
      <c r="AC181" s="202" t="s">
        <v>292</v>
      </c>
      <c r="AG181" s="67"/>
      <c r="AJ181" s="71" t="s">
        <v>72</v>
      </c>
      <c r="AK181" s="71">
        <v>1</v>
      </c>
      <c r="BB181" s="203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customHeight="1" x14ac:dyDescent="0.25">
      <c r="A182" s="54" t="s">
        <v>293</v>
      </c>
      <c r="B182" s="54" t="s">
        <v>294</v>
      </c>
      <c r="C182" s="31">
        <v>4301135697</v>
      </c>
      <c r="D182" s="322">
        <v>4620207490259</v>
      </c>
      <c r="E182" s="323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1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2" s="334"/>
      <c r="R182" s="334"/>
      <c r="S182" s="334"/>
      <c r="T182" s="335"/>
      <c r="U182" s="34"/>
      <c r="V182" s="34"/>
      <c r="W182" s="35" t="s">
        <v>70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204" t="s">
        <v>289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24"/>
      <c r="B183" s="325"/>
      <c r="C183" s="325"/>
      <c r="D183" s="325"/>
      <c r="E183" s="325"/>
      <c r="F183" s="325"/>
      <c r="G183" s="325"/>
      <c r="H183" s="325"/>
      <c r="I183" s="325"/>
      <c r="J183" s="325"/>
      <c r="K183" s="325"/>
      <c r="L183" s="325"/>
      <c r="M183" s="325"/>
      <c r="N183" s="325"/>
      <c r="O183" s="326"/>
      <c r="P183" s="327" t="s">
        <v>73</v>
      </c>
      <c r="Q183" s="328"/>
      <c r="R183" s="328"/>
      <c r="S183" s="328"/>
      <c r="T183" s="328"/>
      <c r="U183" s="328"/>
      <c r="V183" s="329"/>
      <c r="W183" s="37" t="s">
        <v>70</v>
      </c>
      <c r="X183" s="320">
        <f>IFERROR(SUM(X180:X182),"0")</f>
        <v>0</v>
      </c>
      <c r="Y183" s="320">
        <f>IFERROR(SUM(Y180:Y182),"0")</f>
        <v>0</v>
      </c>
      <c r="Z183" s="320">
        <f>IFERROR(IF(Z180="",0,Z180),"0")+IFERROR(IF(Z181="",0,Z181),"0")+IFERROR(IF(Z182="",0,Z182),"0")</f>
        <v>0</v>
      </c>
      <c r="AA183" s="321"/>
      <c r="AB183" s="321"/>
      <c r="AC183" s="321"/>
    </row>
    <row r="184" spans="1:68" x14ac:dyDescent="0.2">
      <c r="A184" s="325"/>
      <c r="B184" s="325"/>
      <c r="C184" s="325"/>
      <c r="D184" s="325"/>
      <c r="E184" s="325"/>
      <c r="F184" s="325"/>
      <c r="G184" s="325"/>
      <c r="H184" s="325"/>
      <c r="I184" s="325"/>
      <c r="J184" s="325"/>
      <c r="K184" s="325"/>
      <c r="L184" s="325"/>
      <c r="M184" s="325"/>
      <c r="N184" s="325"/>
      <c r="O184" s="326"/>
      <c r="P184" s="327" t="s">
        <v>73</v>
      </c>
      <c r="Q184" s="328"/>
      <c r="R184" s="328"/>
      <c r="S184" s="328"/>
      <c r="T184" s="328"/>
      <c r="U184" s="328"/>
      <c r="V184" s="329"/>
      <c r="W184" s="37" t="s">
        <v>74</v>
      </c>
      <c r="X184" s="320">
        <f>IFERROR(SUMPRODUCT(X180:X182*H180:H182),"0")</f>
        <v>0</v>
      </c>
      <c r="Y184" s="320">
        <f>IFERROR(SUMPRODUCT(Y180:Y182*H180:H182),"0")</f>
        <v>0</v>
      </c>
      <c r="Z184" s="37"/>
      <c r="AA184" s="321"/>
      <c r="AB184" s="321"/>
      <c r="AC184" s="321"/>
    </row>
    <row r="185" spans="1:68" ht="16.5" customHeight="1" x14ac:dyDescent="0.25">
      <c r="A185" s="330" t="s">
        <v>295</v>
      </c>
      <c r="B185" s="325"/>
      <c r="C185" s="325"/>
      <c r="D185" s="325"/>
      <c r="E185" s="325"/>
      <c r="F185" s="325"/>
      <c r="G185" s="325"/>
      <c r="H185" s="325"/>
      <c r="I185" s="325"/>
      <c r="J185" s="325"/>
      <c r="K185" s="325"/>
      <c r="L185" s="325"/>
      <c r="M185" s="325"/>
      <c r="N185" s="325"/>
      <c r="O185" s="325"/>
      <c r="P185" s="325"/>
      <c r="Q185" s="325"/>
      <c r="R185" s="325"/>
      <c r="S185" s="325"/>
      <c r="T185" s="325"/>
      <c r="U185" s="325"/>
      <c r="V185" s="325"/>
      <c r="W185" s="325"/>
      <c r="X185" s="325"/>
      <c r="Y185" s="325"/>
      <c r="Z185" s="325"/>
      <c r="AA185" s="313"/>
      <c r="AB185" s="313"/>
      <c r="AC185" s="313"/>
    </row>
    <row r="186" spans="1:68" ht="14.25" customHeight="1" x14ac:dyDescent="0.25">
      <c r="A186" s="344" t="s">
        <v>64</v>
      </c>
      <c r="B186" s="325"/>
      <c r="C186" s="325"/>
      <c r="D186" s="325"/>
      <c r="E186" s="325"/>
      <c r="F186" s="325"/>
      <c r="G186" s="325"/>
      <c r="H186" s="325"/>
      <c r="I186" s="325"/>
      <c r="J186" s="325"/>
      <c r="K186" s="325"/>
      <c r="L186" s="325"/>
      <c r="M186" s="325"/>
      <c r="N186" s="325"/>
      <c r="O186" s="325"/>
      <c r="P186" s="325"/>
      <c r="Q186" s="325"/>
      <c r="R186" s="325"/>
      <c r="S186" s="325"/>
      <c r="T186" s="325"/>
      <c r="U186" s="325"/>
      <c r="V186" s="325"/>
      <c r="W186" s="325"/>
      <c r="X186" s="325"/>
      <c r="Y186" s="325"/>
      <c r="Z186" s="325"/>
      <c r="AA186" s="314"/>
      <c r="AB186" s="314"/>
      <c r="AC186" s="314"/>
    </row>
    <row r="187" spans="1:68" ht="16.5" customHeight="1" x14ac:dyDescent="0.25">
      <c r="A187" s="54" t="s">
        <v>296</v>
      </c>
      <c r="B187" s="54" t="s">
        <v>297</v>
      </c>
      <c r="C187" s="31">
        <v>4301070948</v>
      </c>
      <c r="D187" s="322">
        <v>4607111037022</v>
      </c>
      <c r="E187" s="323"/>
      <c r="F187" s="317">
        <v>0.7</v>
      </c>
      <c r="G187" s="32">
        <v>8</v>
      </c>
      <c r="H187" s="317">
        <v>5.6</v>
      </c>
      <c r="I187" s="317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39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34"/>
      <c r="R187" s="334"/>
      <c r="S187" s="334"/>
      <c r="T187" s="335"/>
      <c r="U187" s="34"/>
      <c r="V187" s="34"/>
      <c r="W187" s="35" t="s">
        <v>70</v>
      </c>
      <c r="X187" s="318">
        <v>96</v>
      </c>
      <c r="Y187" s="319">
        <f>IFERROR(IF(X187="","",X187),"")</f>
        <v>96</v>
      </c>
      <c r="Z187" s="36">
        <f>IFERROR(IF(X187="","",X187*0.0155),"")</f>
        <v>1.488</v>
      </c>
      <c r="AA187" s="56"/>
      <c r="AB187" s="57"/>
      <c r="AC187" s="206" t="s">
        <v>298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563.52</v>
      </c>
      <c r="BN187" s="67">
        <f>IFERROR(Y187*I187,"0")</f>
        <v>563.52</v>
      </c>
      <c r="BO187" s="67">
        <f>IFERROR(X187/J187,"0")</f>
        <v>1.1428571428571428</v>
      </c>
      <c r="BP187" s="67">
        <f>IFERROR(Y187/J187,"0")</f>
        <v>1.1428571428571428</v>
      </c>
    </row>
    <row r="188" spans="1:68" ht="27" customHeight="1" x14ac:dyDescent="0.25">
      <c r="A188" s="54" t="s">
        <v>299</v>
      </c>
      <c r="B188" s="54" t="s">
        <v>300</v>
      </c>
      <c r="C188" s="31">
        <v>4301070990</v>
      </c>
      <c r="D188" s="322">
        <v>4607111038494</v>
      </c>
      <c r="E188" s="323"/>
      <c r="F188" s="317">
        <v>0.7</v>
      </c>
      <c r="G188" s="32">
        <v>8</v>
      </c>
      <c r="H188" s="317">
        <v>5.6</v>
      </c>
      <c r="I188" s="317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47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34"/>
      <c r="R188" s="334"/>
      <c r="S188" s="334"/>
      <c r="T188" s="335"/>
      <c r="U188" s="34"/>
      <c r="V188" s="34"/>
      <c r="W188" s="35" t="s">
        <v>70</v>
      </c>
      <c r="X188" s="318">
        <v>0</v>
      </c>
      <c r="Y188" s="319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302</v>
      </c>
      <c r="B189" s="54" t="s">
        <v>303</v>
      </c>
      <c r="C189" s="31">
        <v>4301070966</v>
      </c>
      <c r="D189" s="322">
        <v>4607111038135</v>
      </c>
      <c r="E189" s="323"/>
      <c r="F189" s="317">
        <v>0.7</v>
      </c>
      <c r="G189" s="32">
        <v>8</v>
      </c>
      <c r="H189" s="317">
        <v>5.6</v>
      </c>
      <c r="I189" s="317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9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34"/>
      <c r="R189" s="334"/>
      <c r="S189" s="334"/>
      <c r="T189" s="335"/>
      <c r="U189" s="34"/>
      <c r="V189" s="34"/>
      <c r="W189" s="35" t="s">
        <v>70</v>
      </c>
      <c r="X189" s="318">
        <v>0</v>
      </c>
      <c r="Y189" s="319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304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24"/>
      <c r="B190" s="325"/>
      <c r="C190" s="325"/>
      <c r="D190" s="325"/>
      <c r="E190" s="325"/>
      <c r="F190" s="325"/>
      <c r="G190" s="325"/>
      <c r="H190" s="325"/>
      <c r="I190" s="325"/>
      <c r="J190" s="325"/>
      <c r="K190" s="325"/>
      <c r="L190" s="325"/>
      <c r="M190" s="325"/>
      <c r="N190" s="325"/>
      <c r="O190" s="326"/>
      <c r="P190" s="327" t="s">
        <v>73</v>
      </c>
      <c r="Q190" s="328"/>
      <c r="R190" s="328"/>
      <c r="S190" s="328"/>
      <c r="T190" s="328"/>
      <c r="U190" s="328"/>
      <c r="V190" s="329"/>
      <c r="W190" s="37" t="s">
        <v>70</v>
      </c>
      <c r="X190" s="320">
        <f>IFERROR(SUM(X187:X189),"0")</f>
        <v>96</v>
      </c>
      <c r="Y190" s="320">
        <f>IFERROR(SUM(Y187:Y189),"0")</f>
        <v>96</v>
      </c>
      <c r="Z190" s="320">
        <f>IFERROR(IF(Z187="",0,Z187),"0")+IFERROR(IF(Z188="",0,Z188),"0")+IFERROR(IF(Z189="",0,Z189),"0")</f>
        <v>1.488</v>
      </c>
      <c r="AA190" s="321"/>
      <c r="AB190" s="321"/>
      <c r="AC190" s="321"/>
    </row>
    <row r="191" spans="1:68" x14ac:dyDescent="0.2">
      <c r="A191" s="325"/>
      <c r="B191" s="325"/>
      <c r="C191" s="325"/>
      <c r="D191" s="325"/>
      <c r="E191" s="325"/>
      <c r="F191" s="325"/>
      <c r="G191" s="325"/>
      <c r="H191" s="325"/>
      <c r="I191" s="325"/>
      <c r="J191" s="325"/>
      <c r="K191" s="325"/>
      <c r="L191" s="325"/>
      <c r="M191" s="325"/>
      <c r="N191" s="325"/>
      <c r="O191" s="326"/>
      <c r="P191" s="327" t="s">
        <v>73</v>
      </c>
      <c r="Q191" s="328"/>
      <c r="R191" s="328"/>
      <c r="S191" s="328"/>
      <c r="T191" s="328"/>
      <c r="U191" s="328"/>
      <c r="V191" s="329"/>
      <c r="W191" s="37" t="s">
        <v>74</v>
      </c>
      <c r="X191" s="320">
        <f>IFERROR(SUMPRODUCT(X187:X189*H187:H189),"0")</f>
        <v>537.59999999999991</v>
      </c>
      <c r="Y191" s="320">
        <f>IFERROR(SUMPRODUCT(Y187:Y189*H187:H189),"0")</f>
        <v>537.59999999999991</v>
      </c>
      <c r="Z191" s="37"/>
      <c r="AA191" s="321"/>
      <c r="AB191" s="321"/>
      <c r="AC191" s="321"/>
    </row>
    <row r="192" spans="1:68" ht="16.5" customHeight="1" x14ac:dyDescent="0.25">
      <c r="A192" s="330" t="s">
        <v>305</v>
      </c>
      <c r="B192" s="325"/>
      <c r="C192" s="325"/>
      <c r="D192" s="325"/>
      <c r="E192" s="325"/>
      <c r="F192" s="325"/>
      <c r="G192" s="325"/>
      <c r="H192" s="325"/>
      <c r="I192" s="325"/>
      <c r="J192" s="325"/>
      <c r="K192" s="325"/>
      <c r="L192" s="325"/>
      <c r="M192" s="325"/>
      <c r="N192" s="325"/>
      <c r="O192" s="325"/>
      <c r="P192" s="325"/>
      <c r="Q192" s="325"/>
      <c r="R192" s="325"/>
      <c r="S192" s="325"/>
      <c r="T192" s="325"/>
      <c r="U192" s="325"/>
      <c r="V192" s="325"/>
      <c r="W192" s="325"/>
      <c r="X192" s="325"/>
      <c r="Y192" s="325"/>
      <c r="Z192" s="325"/>
      <c r="AA192" s="313"/>
      <c r="AB192" s="313"/>
      <c r="AC192" s="313"/>
    </row>
    <row r="193" spans="1:68" ht="14.25" customHeight="1" x14ac:dyDescent="0.25">
      <c r="A193" s="344" t="s">
        <v>64</v>
      </c>
      <c r="B193" s="325"/>
      <c r="C193" s="325"/>
      <c r="D193" s="325"/>
      <c r="E193" s="325"/>
      <c r="F193" s="325"/>
      <c r="G193" s="325"/>
      <c r="H193" s="325"/>
      <c r="I193" s="325"/>
      <c r="J193" s="325"/>
      <c r="K193" s="325"/>
      <c r="L193" s="325"/>
      <c r="M193" s="325"/>
      <c r="N193" s="325"/>
      <c r="O193" s="325"/>
      <c r="P193" s="325"/>
      <c r="Q193" s="325"/>
      <c r="R193" s="325"/>
      <c r="S193" s="325"/>
      <c r="T193" s="325"/>
      <c r="U193" s="325"/>
      <c r="V193" s="325"/>
      <c r="W193" s="325"/>
      <c r="X193" s="325"/>
      <c r="Y193" s="325"/>
      <c r="Z193" s="325"/>
      <c r="AA193" s="314"/>
      <c r="AB193" s="314"/>
      <c r="AC193" s="314"/>
    </row>
    <row r="194" spans="1:68" ht="27" customHeight="1" x14ac:dyDescent="0.25">
      <c r="A194" s="54" t="s">
        <v>306</v>
      </c>
      <c r="B194" s="54" t="s">
        <v>307</v>
      </c>
      <c r="C194" s="31">
        <v>4301070996</v>
      </c>
      <c r="D194" s="322">
        <v>4607111038654</v>
      </c>
      <c r="E194" s="323"/>
      <c r="F194" s="317">
        <v>0.4</v>
      </c>
      <c r="G194" s="32">
        <v>16</v>
      </c>
      <c r="H194" s="317">
        <v>6.4</v>
      </c>
      <c r="I194" s="317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70</v>
      </c>
      <c r="X194" s="318">
        <v>0</v>
      </c>
      <c r="Y194" s="319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308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4301070997</v>
      </c>
      <c r="D195" s="322">
        <v>4607111038586</v>
      </c>
      <c r="E195" s="323"/>
      <c r="F195" s="317">
        <v>0.7</v>
      </c>
      <c r="G195" s="32">
        <v>8</v>
      </c>
      <c r="H195" s="317">
        <v>5.6</v>
      </c>
      <c r="I195" s="317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1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70</v>
      </c>
      <c r="X195" s="318">
        <v>0</v>
      </c>
      <c r="Y195" s="319">
        <f t="shared" si="18"/>
        <v>0</v>
      </c>
      <c r="Z195" s="36">
        <f t="shared" si="19"/>
        <v>0</v>
      </c>
      <c r="AA195" s="56"/>
      <c r="AB195" s="57"/>
      <c r="AC195" s="214" t="s">
        <v>308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4301070962</v>
      </c>
      <c r="D196" s="322">
        <v>4607111038609</v>
      </c>
      <c r="E196" s="323"/>
      <c r="F196" s="317">
        <v>0.4</v>
      </c>
      <c r="G196" s="32">
        <v>16</v>
      </c>
      <c r="H196" s="317">
        <v>6.4</v>
      </c>
      <c r="I196" s="317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9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70</v>
      </c>
      <c r="X196" s="318">
        <v>0</v>
      </c>
      <c r="Y196" s="319">
        <f t="shared" si="18"/>
        <v>0</v>
      </c>
      <c r="Z196" s="36">
        <f t="shared" si="19"/>
        <v>0</v>
      </c>
      <c r="AA196" s="56"/>
      <c r="AB196" s="57"/>
      <c r="AC196" s="216" t="s">
        <v>313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314</v>
      </c>
      <c r="B197" s="54" t="s">
        <v>315</v>
      </c>
      <c r="C197" s="31">
        <v>4301070963</v>
      </c>
      <c r="D197" s="322">
        <v>4607111038630</v>
      </c>
      <c r="E197" s="323"/>
      <c r="F197" s="317">
        <v>0.7</v>
      </c>
      <c r="G197" s="32">
        <v>8</v>
      </c>
      <c r="H197" s="317">
        <v>5.6</v>
      </c>
      <c r="I197" s="317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1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70</v>
      </c>
      <c r="X197" s="318">
        <v>0</v>
      </c>
      <c r="Y197" s="319">
        <f t="shared" si="18"/>
        <v>0</v>
      </c>
      <c r="Z197" s="36">
        <f t="shared" si="19"/>
        <v>0</v>
      </c>
      <c r="AA197" s="56"/>
      <c r="AB197" s="57"/>
      <c r="AC197" s="218" t="s">
        <v>313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4301070959</v>
      </c>
      <c r="D198" s="322">
        <v>4607111038616</v>
      </c>
      <c r="E198" s="323"/>
      <c r="F198" s="317">
        <v>0.4</v>
      </c>
      <c r="G198" s="32">
        <v>16</v>
      </c>
      <c r="H198" s="317">
        <v>6.4</v>
      </c>
      <c r="I198" s="317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34"/>
      <c r="R198" s="334"/>
      <c r="S198" s="334"/>
      <c r="T198" s="335"/>
      <c r="U198" s="34"/>
      <c r="V198" s="34"/>
      <c r="W198" s="35" t="s">
        <v>70</v>
      </c>
      <c r="X198" s="318">
        <v>0</v>
      </c>
      <c r="Y198" s="319">
        <f t="shared" si="18"/>
        <v>0</v>
      </c>
      <c r="Z198" s="36">
        <f t="shared" si="19"/>
        <v>0</v>
      </c>
      <c r="AA198" s="56"/>
      <c r="AB198" s="57"/>
      <c r="AC198" s="220" t="s">
        <v>308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4301070960</v>
      </c>
      <c r="D199" s="322">
        <v>4607111038623</v>
      </c>
      <c r="E199" s="323"/>
      <c r="F199" s="317">
        <v>0.7</v>
      </c>
      <c r="G199" s="32">
        <v>8</v>
      </c>
      <c r="H199" s="317">
        <v>5.6</v>
      </c>
      <c r="I199" s="317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1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34"/>
      <c r="R199" s="334"/>
      <c r="S199" s="334"/>
      <c r="T199" s="335"/>
      <c r="U199" s="34"/>
      <c r="V199" s="34"/>
      <c r="W199" s="35" t="s">
        <v>70</v>
      </c>
      <c r="X199" s="318">
        <v>0</v>
      </c>
      <c r="Y199" s="319">
        <f t="shared" si="18"/>
        <v>0</v>
      </c>
      <c r="Z199" s="36">
        <f t="shared" si="19"/>
        <v>0</v>
      </c>
      <c r="AA199" s="56"/>
      <c r="AB199" s="57"/>
      <c r="AC199" s="222" t="s">
        <v>308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x14ac:dyDescent="0.2">
      <c r="A200" s="324"/>
      <c r="B200" s="325"/>
      <c r="C200" s="325"/>
      <c r="D200" s="325"/>
      <c r="E200" s="325"/>
      <c r="F200" s="325"/>
      <c r="G200" s="325"/>
      <c r="H200" s="325"/>
      <c r="I200" s="325"/>
      <c r="J200" s="325"/>
      <c r="K200" s="325"/>
      <c r="L200" s="325"/>
      <c r="M200" s="325"/>
      <c r="N200" s="325"/>
      <c r="O200" s="326"/>
      <c r="P200" s="327" t="s">
        <v>73</v>
      </c>
      <c r="Q200" s="328"/>
      <c r="R200" s="328"/>
      <c r="S200" s="328"/>
      <c r="T200" s="328"/>
      <c r="U200" s="328"/>
      <c r="V200" s="329"/>
      <c r="W200" s="37" t="s">
        <v>70</v>
      </c>
      <c r="X200" s="320">
        <f>IFERROR(SUM(X194:X199),"0")</f>
        <v>0</v>
      </c>
      <c r="Y200" s="320">
        <f>IFERROR(SUM(Y194:Y199),"0")</f>
        <v>0</v>
      </c>
      <c r="Z200" s="320">
        <f>IFERROR(IF(Z194="",0,Z194),"0")+IFERROR(IF(Z195="",0,Z195),"0")+IFERROR(IF(Z196="",0,Z196),"0")+IFERROR(IF(Z197="",0,Z197),"0")+IFERROR(IF(Z198="",0,Z198),"0")+IFERROR(IF(Z199="",0,Z199),"0")</f>
        <v>0</v>
      </c>
      <c r="AA200" s="321"/>
      <c r="AB200" s="321"/>
      <c r="AC200" s="321"/>
    </row>
    <row r="201" spans="1:68" x14ac:dyDescent="0.2">
      <c r="A201" s="325"/>
      <c r="B201" s="325"/>
      <c r="C201" s="325"/>
      <c r="D201" s="325"/>
      <c r="E201" s="325"/>
      <c r="F201" s="325"/>
      <c r="G201" s="325"/>
      <c r="H201" s="325"/>
      <c r="I201" s="325"/>
      <c r="J201" s="325"/>
      <c r="K201" s="325"/>
      <c r="L201" s="325"/>
      <c r="M201" s="325"/>
      <c r="N201" s="325"/>
      <c r="O201" s="326"/>
      <c r="P201" s="327" t="s">
        <v>73</v>
      </c>
      <c r="Q201" s="328"/>
      <c r="R201" s="328"/>
      <c r="S201" s="328"/>
      <c r="T201" s="328"/>
      <c r="U201" s="328"/>
      <c r="V201" s="329"/>
      <c r="W201" s="37" t="s">
        <v>74</v>
      </c>
      <c r="X201" s="320">
        <f>IFERROR(SUMPRODUCT(X194:X199*H194:H199),"0")</f>
        <v>0</v>
      </c>
      <c r="Y201" s="320">
        <f>IFERROR(SUMPRODUCT(Y194:Y199*H194:H199),"0")</f>
        <v>0</v>
      </c>
      <c r="Z201" s="37"/>
      <c r="AA201" s="321"/>
      <c r="AB201" s="321"/>
      <c r="AC201" s="321"/>
    </row>
    <row r="202" spans="1:68" ht="16.5" customHeight="1" x14ac:dyDescent="0.25">
      <c r="A202" s="330" t="s">
        <v>320</v>
      </c>
      <c r="B202" s="325"/>
      <c r="C202" s="325"/>
      <c r="D202" s="325"/>
      <c r="E202" s="325"/>
      <c r="F202" s="325"/>
      <c r="G202" s="325"/>
      <c r="H202" s="325"/>
      <c r="I202" s="325"/>
      <c r="J202" s="325"/>
      <c r="K202" s="325"/>
      <c r="L202" s="325"/>
      <c r="M202" s="325"/>
      <c r="N202" s="325"/>
      <c r="O202" s="325"/>
      <c r="P202" s="325"/>
      <c r="Q202" s="325"/>
      <c r="R202" s="325"/>
      <c r="S202" s="325"/>
      <c r="T202" s="325"/>
      <c r="U202" s="325"/>
      <c r="V202" s="325"/>
      <c r="W202" s="325"/>
      <c r="X202" s="325"/>
      <c r="Y202" s="325"/>
      <c r="Z202" s="325"/>
      <c r="AA202" s="313"/>
      <c r="AB202" s="313"/>
      <c r="AC202" s="313"/>
    </row>
    <row r="203" spans="1:68" ht="14.25" customHeight="1" x14ac:dyDescent="0.25">
      <c r="A203" s="344" t="s">
        <v>64</v>
      </c>
      <c r="B203" s="325"/>
      <c r="C203" s="325"/>
      <c r="D203" s="325"/>
      <c r="E203" s="325"/>
      <c r="F203" s="325"/>
      <c r="G203" s="325"/>
      <c r="H203" s="325"/>
      <c r="I203" s="325"/>
      <c r="J203" s="325"/>
      <c r="K203" s="325"/>
      <c r="L203" s="325"/>
      <c r="M203" s="325"/>
      <c r="N203" s="325"/>
      <c r="O203" s="325"/>
      <c r="P203" s="325"/>
      <c r="Q203" s="325"/>
      <c r="R203" s="325"/>
      <c r="S203" s="325"/>
      <c r="T203" s="325"/>
      <c r="U203" s="325"/>
      <c r="V203" s="325"/>
      <c r="W203" s="325"/>
      <c r="X203" s="325"/>
      <c r="Y203" s="325"/>
      <c r="Z203" s="325"/>
      <c r="AA203" s="314"/>
      <c r="AB203" s="314"/>
      <c r="AC203" s="314"/>
    </row>
    <row r="204" spans="1:68" ht="27" customHeight="1" x14ac:dyDescent="0.25">
      <c r="A204" s="54" t="s">
        <v>321</v>
      </c>
      <c r="B204" s="54" t="s">
        <v>322</v>
      </c>
      <c r="C204" s="31">
        <v>4301070915</v>
      </c>
      <c r="D204" s="322">
        <v>4607111035882</v>
      </c>
      <c r="E204" s="323"/>
      <c r="F204" s="317">
        <v>0.43</v>
      </c>
      <c r="G204" s="32">
        <v>16</v>
      </c>
      <c r="H204" s="317">
        <v>6.88</v>
      </c>
      <c r="I204" s="317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4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34"/>
      <c r="R204" s="334"/>
      <c r="S204" s="334"/>
      <c r="T204" s="335"/>
      <c r="U204" s="34"/>
      <c r="V204" s="34"/>
      <c r="W204" s="35" t="s">
        <v>70</v>
      </c>
      <c r="X204" s="318">
        <v>0</v>
      </c>
      <c r="Y204" s="319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323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324</v>
      </c>
      <c r="B205" s="54" t="s">
        <v>325</v>
      </c>
      <c r="C205" s="31">
        <v>4301070921</v>
      </c>
      <c r="D205" s="322">
        <v>4607111035905</v>
      </c>
      <c r="E205" s="323"/>
      <c r="F205" s="317">
        <v>0.9</v>
      </c>
      <c r="G205" s="32">
        <v>8</v>
      </c>
      <c r="H205" s="317">
        <v>7.2</v>
      </c>
      <c r="I205" s="317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34"/>
      <c r="R205" s="334"/>
      <c r="S205" s="334"/>
      <c r="T205" s="335"/>
      <c r="U205" s="34"/>
      <c r="V205" s="34"/>
      <c r="W205" s="35" t="s">
        <v>70</v>
      </c>
      <c r="X205" s="318">
        <v>12</v>
      </c>
      <c r="Y205" s="319">
        <f>IFERROR(IF(X205="","",X205),"")</f>
        <v>12</v>
      </c>
      <c r="Z205" s="36">
        <f>IFERROR(IF(X205="","",X205*0.0155),"")</f>
        <v>0.186</v>
      </c>
      <c r="AA205" s="56"/>
      <c r="AB205" s="57"/>
      <c r="AC205" s="226" t="s">
        <v>323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89.64</v>
      </c>
      <c r="BN205" s="67">
        <f>IFERROR(Y205*I205,"0")</f>
        <v>89.64</v>
      </c>
      <c r="BO205" s="67">
        <f>IFERROR(X205/J205,"0")</f>
        <v>0.14285714285714285</v>
      </c>
      <c r="BP205" s="67">
        <f>IFERROR(Y205/J205,"0")</f>
        <v>0.14285714285714285</v>
      </c>
    </row>
    <row r="206" spans="1:68" ht="27" customHeight="1" x14ac:dyDescent="0.25">
      <c r="A206" s="54" t="s">
        <v>326</v>
      </c>
      <c r="B206" s="54" t="s">
        <v>327</v>
      </c>
      <c r="C206" s="31">
        <v>4301070917</v>
      </c>
      <c r="D206" s="322">
        <v>4607111035912</v>
      </c>
      <c r="E206" s="323"/>
      <c r="F206" s="317">
        <v>0.43</v>
      </c>
      <c r="G206" s="32">
        <v>16</v>
      </c>
      <c r="H206" s="317">
        <v>6.88</v>
      </c>
      <c r="I206" s="317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34"/>
      <c r="R206" s="334"/>
      <c r="S206" s="334"/>
      <c r="T206" s="335"/>
      <c r="U206" s="34"/>
      <c r="V206" s="34"/>
      <c r="W206" s="35" t="s">
        <v>70</v>
      </c>
      <c r="X206" s="318">
        <v>0</v>
      </c>
      <c r="Y206" s="319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328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4301070920</v>
      </c>
      <c r="D207" s="322">
        <v>4607111035929</v>
      </c>
      <c r="E207" s="323"/>
      <c r="F207" s="317">
        <v>0.9</v>
      </c>
      <c r="G207" s="32">
        <v>8</v>
      </c>
      <c r="H207" s="317">
        <v>7.2</v>
      </c>
      <c r="I207" s="317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4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34"/>
      <c r="R207" s="334"/>
      <c r="S207" s="334"/>
      <c r="T207" s="335"/>
      <c r="U207" s="34"/>
      <c r="V207" s="34"/>
      <c r="W207" s="35" t="s">
        <v>70</v>
      </c>
      <c r="X207" s="318">
        <v>12</v>
      </c>
      <c r="Y207" s="319">
        <f>IFERROR(IF(X207="","",X207),"")</f>
        <v>12</v>
      </c>
      <c r="Z207" s="36">
        <f>IFERROR(IF(X207="","",X207*0.0155),"")</f>
        <v>0.186</v>
      </c>
      <c r="AA207" s="56"/>
      <c r="AB207" s="57"/>
      <c r="AC207" s="230" t="s">
        <v>328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89.64</v>
      </c>
      <c r="BN207" s="67">
        <f>IFERROR(Y207*I207,"0")</f>
        <v>89.64</v>
      </c>
      <c r="BO207" s="67">
        <f>IFERROR(X207/J207,"0")</f>
        <v>0.14285714285714285</v>
      </c>
      <c r="BP207" s="67">
        <f>IFERROR(Y207/J207,"0")</f>
        <v>0.14285714285714285</v>
      </c>
    </row>
    <row r="208" spans="1:68" x14ac:dyDescent="0.2">
      <c r="A208" s="324"/>
      <c r="B208" s="325"/>
      <c r="C208" s="325"/>
      <c r="D208" s="325"/>
      <c r="E208" s="325"/>
      <c r="F208" s="325"/>
      <c r="G208" s="325"/>
      <c r="H208" s="325"/>
      <c r="I208" s="325"/>
      <c r="J208" s="325"/>
      <c r="K208" s="325"/>
      <c r="L208" s="325"/>
      <c r="M208" s="325"/>
      <c r="N208" s="325"/>
      <c r="O208" s="326"/>
      <c r="P208" s="327" t="s">
        <v>73</v>
      </c>
      <c r="Q208" s="328"/>
      <c r="R208" s="328"/>
      <c r="S208" s="328"/>
      <c r="T208" s="328"/>
      <c r="U208" s="328"/>
      <c r="V208" s="329"/>
      <c r="W208" s="37" t="s">
        <v>70</v>
      </c>
      <c r="X208" s="320">
        <f>IFERROR(SUM(X204:X207),"0")</f>
        <v>24</v>
      </c>
      <c r="Y208" s="320">
        <f>IFERROR(SUM(Y204:Y207),"0")</f>
        <v>24</v>
      </c>
      <c r="Z208" s="320">
        <f>IFERROR(IF(Z204="",0,Z204),"0")+IFERROR(IF(Z205="",0,Z205),"0")+IFERROR(IF(Z206="",0,Z206),"0")+IFERROR(IF(Z207="",0,Z207),"0")</f>
        <v>0.372</v>
      </c>
      <c r="AA208" s="321"/>
      <c r="AB208" s="321"/>
      <c r="AC208" s="321"/>
    </row>
    <row r="209" spans="1:68" x14ac:dyDescent="0.2">
      <c r="A209" s="325"/>
      <c r="B209" s="325"/>
      <c r="C209" s="325"/>
      <c r="D209" s="325"/>
      <c r="E209" s="325"/>
      <c r="F209" s="325"/>
      <c r="G209" s="325"/>
      <c r="H209" s="325"/>
      <c r="I209" s="325"/>
      <c r="J209" s="325"/>
      <c r="K209" s="325"/>
      <c r="L209" s="325"/>
      <c r="M209" s="325"/>
      <c r="N209" s="325"/>
      <c r="O209" s="326"/>
      <c r="P209" s="327" t="s">
        <v>73</v>
      </c>
      <c r="Q209" s="328"/>
      <c r="R209" s="328"/>
      <c r="S209" s="328"/>
      <c r="T209" s="328"/>
      <c r="U209" s="328"/>
      <c r="V209" s="329"/>
      <c r="W209" s="37" t="s">
        <v>74</v>
      </c>
      <c r="X209" s="320">
        <f>IFERROR(SUMPRODUCT(X204:X207*H204:H207),"0")</f>
        <v>172.8</v>
      </c>
      <c r="Y209" s="320">
        <f>IFERROR(SUMPRODUCT(Y204:Y207*H204:H207),"0")</f>
        <v>172.8</v>
      </c>
      <c r="Z209" s="37"/>
      <c r="AA209" s="321"/>
      <c r="AB209" s="321"/>
      <c r="AC209" s="321"/>
    </row>
    <row r="210" spans="1:68" ht="16.5" customHeight="1" x14ac:dyDescent="0.25">
      <c r="A210" s="330" t="s">
        <v>331</v>
      </c>
      <c r="B210" s="325"/>
      <c r="C210" s="325"/>
      <c r="D210" s="325"/>
      <c r="E210" s="325"/>
      <c r="F210" s="325"/>
      <c r="G210" s="325"/>
      <c r="H210" s="325"/>
      <c r="I210" s="325"/>
      <c r="J210" s="325"/>
      <c r="K210" s="325"/>
      <c r="L210" s="325"/>
      <c r="M210" s="325"/>
      <c r="N210" s="325"/>
      <c r="O210" s="325"/>
      <c r="P210" s="325"/>
      <c r="Q210" s="325"/>
      <c r="R210" s="325"/>
      <c r="S210" s="325"/>
      <c r="T210" s="325"/>
      <c r="U210" s="325"/>
      <c r="V210" s="325"/>
      <c r="W210" s="325"/>
      <c r="X210" s="325"/>
      <c r="Y210" s="325"/>
      <c r="Z210" s="325"/>
      <c r="AA210" s="313"/>
      <c r="AB210" s="313"/>
      <c r="AC210" s="313"/>
    </row>
    <row r="211" spans="1:68" ht="14.25" customHeight="1" x14ac:dyDescent="0.25">
      <c r="A211" s="344" t="s">
        <v>64</v>
      </c>
      <c r="B211" s="325"/>
      <c r="C211" s="325"/>
      <c r="D211" s="325"/>
      <c r="E211" s="325"/>
      <c r="F211" s="325"/>
      <c r="G211" s="325"/>
      <c r="H211" s="325"/>
      <c r="I211" s="325"/>
      <c r="J211" s="325"/>
      <c r="K211" s="325"/>
      <c r="L211" s="325"/>
      <c r="M211" s="325"/>
      <c r="N211" s="325"/>
      <c r="O211" s="325"/>
      <c r="P211" s="325"/>
      <c r="Q211" s="325"/>
      <c r="R211" s="325"/>
      <c r="S211" s="325"/>
      <c r="T211" s="325"/>
      <c r="U211" s="325"/>
      <c r="V211" s="325"/>
      <c r="W211" s="325"/>
      <c r="X211" s="325"/>
      <c r="Y211" s="325"/>
      <c r="Z211" s="325"/>
      <c r="AA211" s="314"/>
      <c r="AB211" s="314"/>
      <c r="AC211" s="314"/>
    </row>
    <row r="212" spans="1:68" ht="16.5" customHeight="1" x14ac:dyDescent="0.25">
      <c r="A212" s="54" t="s">
        <v>332</v>
      </c>
      <c r="B212" s="54" t="s">
        <v>333</v>
      </c>
      <c r="C212" s="31">
        <v>4301070912</v>
      </c>
      <c r="D212" s="322">
        <v>4607111037213</v>
      </c>
      <c r="E212" s="323"/>
      <c r="F212" s="317">
        <v>0.4</v>
      </c>
      <c r="G212" s="32">
        <v>8</v>
      </c>
      <c r="H212" s="317">
        <v>3.2</v>
      </c>
      <c r="I212" s="317">
        <v>3.44</v>
      </c>
      <c r="J212" s="32">
        <v>144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5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2" s="334"/>
      <c r="R212" s="334"/>
      <c r="S212" s="334"/>
      <c r="T212" s="335"/>
      <c r="U212" s="34"/>
      <c r="V212" s="34"/>
      <c r="W212" s="35" t="s">
        <v>70</v>
      </c>
      <c r="X212" s="318">
        <v>0</v>
      </c>
      <c r="Y212" s="319">
        <f>IFERROR(IF(X212="","",X212),"")</f>
        <v>0</v>
      </c>
      <c r="Z212" s="36">
        <f>IFERROR(IF(X212="","",X212*0.00866),"")</f>
        <v>0</v>
      </c>
      <c r="AA212" s="56"/>
      <c r="AB212" s="57"/>
      <c r="AC212" s="232" t="s">
        <v>334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24"/>
      <c r="B213" s="325"/>
      <c r="C213" s="325"/>
      <c r="D213" s="325"/>
      <c r="E213" s="325"/>
      <c r="F213" s="325"/>
      <c r="G213" s="325"/>
      <c r="H213" s="325"/>
      <c r="I213" s="325"/>
      <c r="J213" s="325"/>
      <c r="K213" s="325"/>
      <c r="L213" s="325"/>
      <c r="M213" s="325"/>
      <c r="N213" s="325"/>
      <c r="O213" s="326"/>
      <c r="P213" s="327" t="s">
        <v>73</v>
      </c>
      <c r="Q213" s="328"/>
      <c r="R213" s="328"/>
      <c r="S213" s="328"/>
      <c r="T213" s="328"/>
      <c r="U213" s="328"/>
      <c r="V213" s="329"/>
      <c r="W213" s="37" t="s">
        <v>70</v>
      </c>
      <c r="X213" s="320">
        <f>IFERROR(SUM(X212:X212),"0")</f>
        <v>0</v>
      </c>
      <c r="Y213" s="320">
        <f>IFERROR(SUM(Y212:Y212),"0")</f>
        <v>0</v>
      </c>
      <c r="Z213" s="320">
        <f>IFERROR(IF(Z212="",0,Z212),"0")</f>
        <v>0</v>
      </c>
      <c r="AA213" s="321"/>
      <c r="AB213" s="321"/>
      <c r="AC213" s="321"/>
    </row>
    <row r="214" spans="1:68" x14ac:dyDescent="0.2">
      <c r="A214" s="325"/>
      <c r="B214" s="325"/>
      <c r="C214" s="325"/>
      <c r="D214" s="325"/>
      <c r="E214" s="325"/>
      <c r="F214" s="325"/>
      <c r="G214" s="325"/>
      <c r="H214" s="325"/>
      <c r="I214" s="325"/>
      <c r="J214" s="325"/>
      <c r="K214" s="325"/>
      <c r="L214" s="325"/>
      <c r="M214" s="325"/>
      <c r="N214" s="325"/>
      <c r="O214" s="326"/>
      <c r="P214" s="327" t="s">
        <v>73</v>
      </c>
      <c r="Q214" s="328"/>
      <c r="R214" s="328"/>
      <c r="S214" s="328"/>
      <c r="T214" s="328"/>
      <c r="U214" s="328"/>
      <c r="V214" s="329"/>
      <c r="W214" s="37" t="s">
        <v>74</v>
      </c>
      <c r="X214" s="320">
        <f>IFERROR(SUMPRODUCT(X212:X212*H212:H212),"0")</f>
        <v>0</v>
      </c>
      <c r="Y214" s="320">
        <f>IFERROR(SUMPRODUCT(Y212:Y212*H212:H212),"0")</f>
        <v>0</v>
      </c>
      <c r="Z214" s="37"/>
      <c r="AA214" s="321"/>
      <c r="AB214" s="321"/>
      <c r="AC214" s="321"/>
    </row>
    <row r="215" spans="1:68" ht="16.5" customHeight="1" x14ac:dyDescent="0.25">
      <c r="A215" s="330" t="s">
        <v>335</v>
      </c>
      <c r="B215" s="325"/>
      <c r="C215" s="325"/>
      <c r="D215" s="325"/>
      <c r="E215" s="325"/>
      <c r="F215" s="325"/>
      <c r="G215" s="325"/>
      <c r="H215" s="325"/>
      <c r="I215" s="325"/>
      <c r="J215" s="325"/>
      <c r="K215" s="325"/>
      <c r="L215" s="325"/>
      <c r="M215" s="325"/>
      <c r="N215" s="325"/>
      <c r="O215" s="325"/>
      <c r="P215" s="325"/>
      <c r="Q215" s="325"/>
      <c r="R215" s="325"/>
      <c r="S215" s="325"/>
      <c r="T215" s="325"/>
      <c r="U215" s="325"/>
      <c r="V215" s="325"/>
      <c r="W215" s="325"/>
      <c r="X215" s="325"/>
      <c r="Y215" s="325"/>
      <c r="Z215" s="325"/>
      <c r="AA215" s="313"/>
      <c r="AB215" s="313"/>
      <c r="AC215" s="313"/>
    </row>
    <row r="216" spans="1:68" ht="14.25" customHeight="1" x14ac:dyDescent="0.25">
      <c r="A216" s="344" t="s">
        <v>274</v>
      </c>
      <c r="B216" s="325"/>
      <c r="C216" s="325"/>
      <c r="D216" s="325"/>
      <c r="E216" s="325"/>
      <c r="F216" s="325"/>
      <c r="G216" s="325"/>
      <c r="H216" s="325"/>
      <c r="I216" s="325"/>
      <c r="J216" s="325"/>
      <c r="K216" s="325"/>
      <c r="L216" s="325"/>
      <c r="M216" s="325"/>
      <c r="N216" s="325"/>
      <c r="O216" s="325"/>
      <c r="P216" s="325"/>
      <c r="Q216" s="325"/>
      <c r="R216" s="325"/>
      <c r="S216" s="325"/>
      <c r="T216" s="325"/>
      <c r="U216" s="325"/>
      <c r="V216" s="325"/>
      <c r="W216" s="325"/>
      <c r="X216" s="325"/>
      <c r="Y216" s="325"/>
      <c r="Z216" s="325"/>
      <c r="AA216" s="314"/>
      <c r="AB216" s="314"/>
      <c r="AC216" s="314"/>
    </row>
    <row r="217" spans="1:68" ht="27" customHeight="1" x14ac:dyDescent="0.25">
      <c r="A217" s="54" t="s">
        <v>336</v>
      </c>
      <c r="B217" s="54" t="s">
        <v>337</v>
      </c>
      <c r="C217" s="31">
        <v>4301051320</v>
      </c>
      <c r="D217" s="322">
        <v>4680115881334</v>
      </c>
      <c r="E217" s="323"/>
      <c r="F217" s="317">
        <v>0.33</v>
      </c>
      <c r="G217" s="32">
        <v>6</v>
      </c>
      <c r="H217" s="317">
        <v>1.98</v>
      </c>
      <c r="I217" s="317">
        <v>2.27</v>
      </c>
      <c r="J217" s="32">
        <v>156</v>
      </c>
      <c r="K217" s="32" t="s">
        <v>67</v>
      </c>
      <c r="L217" s="32" t="s">
        <v>68</v>
      </c>
      <c r="M217" s="33" t="s">
        <v>278</v>
      </c>
      <c r="N217" s="33"/>
      <c r="O217" s="32">
        <v>365</v>
      </c>
      <c r="P217" s="45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7" s="334"/>
      <c r="R217" s="334"/>
      <c r="S217" s="334"/>
      <c r="T217" s="335"/>
      <c r="U217" s="34"/>
      <c r="V217" s="34"/>
      <c r="W217" s="35" t="s">
        <v>70</v>
      </c>
      <c r="X217" s="318">
        <v>0</v>
      </c>
      <c r="Y217" s="319">
        <f>IFERROR(IF(X217="","",X217),"")</f>
        <v>0</v>
      </c>
      <c r="Z217" s="36">
        <f>IFERROR(IF(X217="","",X217*0.00753),"")</f>
        <v>0</v>
      </c>
      <c r="AA217" s="56"/>
      <c r="AB217" s="57"/>
      <c r="AC217" s="234" t="s">
        <v>338</v>
      </c>
      <c r="AG217" s="67"/>
      <c r="AJ217" s="71" t="s">
        <v>72</v>
      </c>
      <c r="AK217" s="71">
        <v>1</v>
      </c>
      <c r="BB217" s="235" t="s">
        <v>281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24"/>
      <c r="B218" s="325"/>
      <c r="C218" s="325"/>
      <c r="D218" s="325"/>
      <c r="E218" s="325"/>
      <c r="F218" s="325"/>
      <c r="G218" s="325"/>
      <c r="H218" s="325"/>
      <c r="I218" s="325"/>
      <c r="J218" s="325"/>
      <c r="K218" s="325"/>
      <c r="L218" s="325"/>
      <c r="M218" s="325"/>
      <c r="N218" s="325"/>
      <c r="O218" s="326"/>
      <c r="P218" s="327" t="s">
        <v>73</v>
      </c>
      <c r="Q218" s="328"/>
      <c r="R218" s="328"/>
      <c r="S218" s="328"/>
      <c r="T218" s="328"/>
      <c r="U218" s="328"/>
      <c r="V218" s="329"/>
      <c r="W218" s="37" t="s">
        <v>70</v>
      </c>
      <c r="X218" s="320">
        <f>IFERROR(SUM(X217:X217),"0")</f>
        <v>0</v>
      </c>
      <c r="Y218" s="320">
        <f>IFERROR(SUM(Y217:Y217),"0")</f>
        <v>0</v>
      </c>
      <c r="Z218" s="320">
        <f>IFERROR(IF(Z217="",0,Z217),"0")</f>
        <v>0</v>
      </c>
      <c r="AA218" s="321"/>
      <c r="AB218" s="321"/>
      <c r="AC218" s="321"/>
    </row>
    <row r="219" spans="1:68" x14ac:dyDescent="0.2">
      <c r="A219" s="325"/>
      <c r="B219" s="325"/>
      <c r="C219" s="325"/>
      <c r="D219" s="325"/>
      <c r="E219" s="325"/>
      <c r="F219" s="325"/>
      <c r="G219" s="325"/>
      <c r="H219" s="325"/>
      <c r="I219" s="325"/>
      <c r="J219" s="325"/>
      <c r="K219" s="325"/>
      <c r="L219" s="325"/>
      <c r="M219" s="325"/>
      <c r="N219" s="325"/>
      <c r="O219" s="326"/>
      <c r="P219" s="327" t="s">
        <v>73</v>
      </c>
      <c r="Q219" s="328"/>
      <c r="R219" s="328"/>
      <c r="S219" s="328"/>
      <c r="T219" s="328"/>
      <c r="U219" s="328"/>
      <c r="V219" s="329"/>
      <c r="W219" s="37" t="s">
        <v>74</v>
      </c>
      <c r="X219" s="320">
        <f>IFERROR(SUMPRODUCT(X217:X217*H217:H217),"0")</f>
        <v>0</v>
      </c>
      <c r="Y219" s="320">
        <f>IFERROR(SUMPRODUCT(Y217:Y217*H217:H217),"0")</f>
        <v>0</v>
      </c>
      <c r="Z219" s="37"/>
      <c r="AA219" s="321"/>
      <c r="AB219" s="321"/>
      <c r="AC219" s="321"/>
    </row>
    <row r="220" spans="1:68" ht="16.5" customHeight="1" x14ac:dyDescent="0.25">
      <c r="A220" s="330" t="s">
        <v>339</v>
      </c>
      <c r="B220" s="325"/>
      <c r="C220" s="325"/>
      <c r="D220" s="325"/>
      <c r="E220" s="325"/>
      <c r="F220" s="325"/>
      <c r="G220" s="325"/>
      <c r="H220" s="325"/>
      <c r="I220" s="325"/>
      <c r="J220" s="325"/>
      <c r="K220" s="325"/>
      <c r="L220" s="325"/>
      <c r="M220" s="325"/>
      <c r="N220" s="325"/>
      <c r="O220" s="325"/>
      <c r="P220" s="325"/>
      <c r="Q220" s="325"/>
      <c r="R220" s="325"/>
      <c r="S220" s="325"/>
      <c r="T220" s="325"/>
      <c r="U220" s="325"/>
      <c r="V220" s="325"/>
      <c r="W220" s="325"/>
      <c r="X220" s="325"/>
      <c r="Y220" s="325"/>
      <c r="Z220" s="325"/>
      <c r="AA220" s="313"/>
      <c r="AB220" s="313"/>
      <c r="AC220" s="313"/>
    </row>
    <row r="221" spans="1:68" ht="14.25" customHeight="1" x14ac:dyDescent="0.25">
      <c r="A221" s="344" t="s">
        <v>64</v>
      </c>
      <c r="B221" s="325"/>
      <c r="C221" s="325"/>
      <c r="D221" s="325"/>
      <c r="E221" s="325"/>
      <c r="F221" s="325"/>
      <c r="G221" s="325"/>
      <c r="H221" s="325"/>
      <c r="I221" s="325"/>
      <c r="J221" s="325"/>
      <c r="K221" s="325"/>
      <c r="L221" s="325"/>
      <c r="M221" s="325"/>
      <c r="N221" s="325"/>
      <c r="O221" s="325"/>
      <c r="P221" s="325"/>
      <c r="Q221" s="325"/>
      <c r="R221" s="325"/>
      <c r="S221" s="325"/>
      <c r="T221" s="325"/>
      <c r="U221" s="325"/>
      <c r="V221" s="325"/>
      <c r="W221" s="325"/>
      <c r="X221" s="325"/>
      <c r="Y221" s="325"/>
      <c r="Z221" s="325"/>
      <c r="AA221" s="314"/>
      <c r="AB221" s="314"/>
      <c r="AC221" s="314"/>
    </row>
    <row r="222" spans="1:68" ht="16.5" customHeight="1" x14ac:dyDescent="0.25">
      <c r="A222" s="54" t="s">
        <v>340</v>
      </c>
      <c r="B222" s="54" t="s">
        <v>341</v>
      </c>
      <c r="C222" s="31">
        <v>4301071063</v>
      </c>
      <c r="D222" s="322">
        <v>4607111039019</v>
      </c>
      <c r="E222" s="323"/>
      <c r="F222" s="317">
        <v>0.43</v>
      </c>
      <c r="G222" s="32">
        <v>16</v>
      </c>
      <c r="H222" s="317">
        <v>6.88</v>
      </c>
      <c r="I222" s="317">
        <v>7.2060000000000004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6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2" s="334"/>
      <c r="R222" s="334"/>
      <c r="S222" s="334"/>
      <c r="T222" s="335"/>
      <c r="U222" s="34"/>
      <c r="V222" s="34"/>
      <c r="W222" s="35" t="s">
        <v>70</v>
      </c>
      <c r="X222" s="318">
        <v>0</v>
      </c>
      <c r="Y222" s="319">
        <f>IFERROR(IF(X222="","",X222),"")</f>
        <v>0</v>
      </c>
      <c r="Z222" s="36">
        <f>IFERROR(IF(X222="","",X222*0.0155),"")</f>
        <v>0</v>
      </c>
      <c r="AA222" s="56"/>
      <c r="AB222" s="57"/>
      <c r="AC222" s="236" t="s">
        <v>342</v>
      </c>
      <c r="AG222" s="67"/>
      <c r="AJ222" s="71" t="s">
        <v>72</v>
      </c>
      <c r="AK222" s="71">
        <v>1</v>
      </c>
      <c r="BB222" s="23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16.5" customHeight="1" x14ac:dyDescent="0.25">
      <c r="A223" s="54" t="s">
        <v>343</v>
      </c>
      <c r="B223" s="54" t="s">
        <v>344</v>
      </c>
      <c r="C223" s="31">
        <v>4301071000</v>
      </c>
      <c r="D223" s="322">
        <v>4607111038708</v>
      </c>
      <c r="E223" s="323"/>
      <c r="F223" s="317">
        <v>0.8</v>
      </c>
      <c r="G223" s="32">
        <v>8</v>
      </c>
      <c r="H223" s="317">
        <v>6.4</v>
      </c>
      <c r="I223" s="317">
        <v>6.67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9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3" s="334"/>
      <c r="R223" s="334"/>
      <c r="S223" s="334"/>
      <c r="T223" s="335"/>
      <c r="U223" s="34"/>
      <c r="V223" s="34"/>
      <c r="W223" s="35" t="s">
        <v>70</v>
      </c>
      <c r="X223" s="318">
        <v>0</v>
      </c>
      <c r="Y223" s="319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342</v>
      </c>
      <c r="AG223" s="67"/>
      <c r="AJ223" s="71" t="s">
        <v>72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24"/>
      <c r="B224" s="325"/>
      <c r="C224" s="325"/>
      <c r="D224" s="325"/>
      <c r="E224" s="325"/>
      <c r="F224" s="325"/>
      <c r="G224" s="325"/>
      <c r="H224" s="325"/>
      <c r="I224" s="325"/>
      <c r="J224" s="325"/>
      <c r="K224" s="325"/>
      <c r="L224" s="325"/>
      <c r="M224" s="325"/>
      <c r="N224" s="325"/>
      <c r="O224" s="326"/>
      <c r="P224" s="327" t="s">
        <v>73</v>
      </c>
      <c r="Q224" s="328"/>
      <c r="R224" s="328"/>
      <c r="S224" s="328"/>
      <c r="T224" s="328"/>
      <c r="U224" s="328"/>
      <c r="V224" s="329"/>
      <c r="W224" s="37" t="s">
        <v>70</v>
      </c>
      <c r="X224" s="320">
        <f>IFERROR(SUM(X222:X223),"0")</f>
        <v>0</v>
      </c>
      <c r="Y224" s="320">
        <f>IFERROR(SUM(Y222:Y223),"0")</f>
        <v>0</v>
      </c>
      <c r="Z224" s="320">
        <f>IFERROR(IF(Z222="",0,Z222),"0")+IFERROR(IF(Z223="",0,Z223),"0")</f>
        <v>0</v>
      </c>
      <c r="AA224" s="321"/>
      <c r="AB224" s="321"/>
      <c r="AC224" s="321"/>
    </row>
    <row r="225" spans="1:68" x14ac:dyDescent="0.2">
      <c r="A225" s="325"/>
      <c r="B225" s="325"/>
      <c r="C225" s="325"/>
      <c r="D225" s="325"/>
      <c r="E225" s="325"/>
      <c r="F225" s="325"/>
      <c r="G225" s="325"/>
      <c r="H225" s="325"/>
      <c r="I225" s="325"/>
      <c r="J225" s="325"/>
      <c r="K225" s="325"/>
      <c r="L225" s="325"/>
      <c r="M225" s="325"/>
      <c r="N225" s="325"/>
      <c r="O225" s="326"/>
      <c r="P225" s="327" t="s">
        <v>73</v>
      </c>
      <c r="Q225" s="328"/>
      <c r="R225" s="328"/>
      <c r="S225" s="328"/>
      <c r="T225" s="328"/>
      <c r="U225" s="328"/>
      <c r="V225" s="329"/>
      <c r="W225" s="37" t="s">
        <v>74</v>
      </c>
      <c r="X225" s="320">
        <f>IFERROR(SUMPRODUCT(X222:X223*H222:H223),"0")</f>
        <v>0</v>
      </c>
      <c r="Y225" s="320">
        <f>IFERROR(SUMPRODUCT(Y222:Y223*H222:H223),"0")</f>
        <v>0</v>
      </c>
      <c r="Z225" s="37"/>
      <c r="AA225" s="321"/>
      <c r="AB225" s="321"/>
      <c r="AC225" s="321"/>
    </row>
    <row r="226" spans="1:68" ht="27.75" customHeight="1" x14ac:dyDescent="0.2">
      <c r="A226" s="369" t="s">
        <v>345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370"/>
      <c r="Y226" s="370"/>
      <c r="Z226" s="370"/>
      <c r="AA226" s="48"/>
      <c r="AB226" s="48"/>
      <c r="AC226" s="48"/>
    </row>
    <row r="227" spans="1:68" ht="16.5" customHeight="1" x14ac:dyDescent="0.25">
      <c r="A227" s="330" t="s">
        <v>346</v>
      </c>
      <c r="B227" s="325"/>
      <c r="C227" s="325"/>
      <c r="D227" s="325"/>
      <c r="E227" s="325"/>
      <c r="F227" s="325"/>
      <c r="G227" s="325"/>
      <c r="H227" s="325"/>
      <c r="I227" s="325"/>
      <c r="J227" s="325"/>
      <c r="K227" s="325"/>
      <c r="L227" s="325"/>
      <c r="M227" s="325"/>
      <c r="N227" s="325"/>
      <c r="O227" s="325"/>
      <c r="P227" s="325"/>
      <c r="Q227" s="325"/>
      <c r="R227" s="325"/>
      <c r="S227" s="325"/>
      <c r="T227" s="325"/>
      <c r="U227" s="325"/>
      <c r="V227" s="325"/>
      <c r="W227" s="325"/>
      <c r="X227" s="325"/>
      <c r="Y227" s="325"/>
      <c r="Z227" s="325"/>
      <c r="AA227" s="313"/>
      <c r="AB227" s="313"/>
      <c r="AC227" s="313"/>
    </row>
    <row r="228" spans="1:68" ht="14.25" customHeight="1" x14ac:dyDescent="0.25">
      <c r="A228" s="344" t="s">
        <v>64</v>
      </c>
      <c r="B228" s="325"/>
      <c r="C228" s="325"/>
      <c r="D228" s="325"/>
      <c r="E228" s="325"/>
      <c r="F228" s="325"/>
      <c r="G228" s="325"/>
      <c r="H228" s="325"/>
      <c r="I228" s="325"/>
      <c r="J228" s="325"/>
      <c r="K228" s="325"/>
      <c r="L228" s="325"/>
      <c r="M228" s="325"/>
      <c r="N228" s="325"/>
      <c r="O228" s="325"/>
      <c r="P228" s="325"/>
      <c r="Q228" s="325"/>
      <c r="R228" s="325"/>
      <c r="S228" s="325"/>
      <c r="T228" s="325"/>
      <c r="U228" s="325"/>
      <c r="V228" s="325"/>
      <c r="W228" s="325"/>
      <c r="X228" s="325"/>
      <c r="Y228" s="325"/>
      <c r="Z228" s="325"/>
      <c r="AA228" s="314"/>
      <c r="AB228" s="314"/>
      <c r="AC228" s="314"/>
    </row>
    <row r="229" spans="1:68" ht="27" customHeight="1" x14ac:dyDescent="0.25">
      <c r="A229" s="54" t="s">
        <v>347</v>
      </c>
      <c r="B229" s="54" t="s">
        <v>348</v>
      </c>
      <c r="C229" s="31">
        <v>4301071036</v>
      </c>
      <c r="D229" s="322">
        <v>4607111036162</v>
      </c>
      <c r="E229" s="323"/>
      <c r="F229" s="317">
        <v>0.8</v>
      </c>
      <c r="G229" s="32">
        <v>8</v>
      </c>
      <c r="H229" s="317">
        <v>6.4</v>
      </c>
      <c r="I229" s="317">
        <v>6.6811999999999996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90</v>
      </c>
      <c r="P229" s="44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9" s="334"/>
      <c r="R229" s="334"/>
      <c r="S229" s="334"/>
      <c r="T229" s="335"/>
      <c r="U229" s="34"/>
      <c r="V229" s="34"/>
      <c r="W229" s="35" t="s">
        <v>70</v>
      </c>
      <c r="X229" s="318">
        <v>0</v>
      </c>
      <c r="Y229" s="319">
        <f>IFERROR(IF(X229="","",X229),"")</f>
        <v>0</v>
      </c>
      <c r="Z229" s="36">
        <f>IFERROR(IF(X229="","",X229*0.0155),"")</f>
        <v>0</v>
      </c>
      <c r="AA229" s="56"/>
      <c r="AB229" s="57"/>
      <c r="AC229" s="240" t="s">
        <v>349</v>
      </c>
      <c r="AG229" s="67"/>
      <c r="AJ229" s="71" t="s">
        <v>72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24"/>
      <c r="B230" s="325"/>
      <c r="C230" s="325"/>
      <c r="D230" s="325"/>
      <c r="E230" s="325"/>
      <c r="F230" s="325"/>
      <c r="G230" s="325"/>
      <c r="H230" s="325"/>
      <c r="I230" s="325"/>
      <c r="J230" s="325"/>
      <c r="K230" s="325"/>
      <c r="L230" s="325"/>
      <c r="M230" s="325"/>
      <c r="N230" s="325"/>
      <c r="O230" s="326"/>
      <c r="P230" s="327" t="s">
        <v>73</v>
      </c>
      <c r="Q230" s="328"/>
      <c r="R230" s="328"/>
      <c r="S230" s="328"/>
      <c r="T230" s="328"/>
      <c r="U230" s="328"/>
      <c r="V230" s="329"/>
      <c r="W230" s="37" t="s">
        <v>70</v>
      </c>
      <c r="X230" s="320">
        <f>IFERROR(SUM(X229:X229),"0")</f>
        <v>0</v>
      </c>
      <c r="Y230" s="320">
        <f>IFERROR(SUM(Y229:Y229),"0")</f>
        <v>0</v>
      </c>
      <c r="Z230" s="320">
        <f>IFERROR(IF(Z229="",0,Z229),"0")</f>
        <v>0</v>
      </c>
      <c r="AA230" s="321"/>
      <c r="AB230" s="321"/>
      <c r="AC230" s="321"/>
    </row>
    <row r="231" spans="1:68" x14ac:dyDescent="0.2">
      <c r="A231" s="325"/>
      <c r="B231" s="325"/>
      <c r="C231" s="325"/>
      <c r="D231" s="325"/>
      <c r="E231" s="325"/>
      <c r="F231" s="325"/>
      <c r="G231" s="325"/>
      <c r="H231" s="325"/>
      <c r="I231" s="325"/>
      <c r="J231" s="325"/>
      <c r="K231" s="325"/>
      <c r="L231" s="325"/>
      <c r="M231" s="325"/>
      <c r="N231" s="325"/>
      <c r="O231" s="326"/>
      <c r="P231" s="327" t="s">
        <v>73</v>
      </c>
      <c r="Q231" s="328"/>
      <c r="R231" s="328"/>
      <c r="S231" s="328"/>
      <c r="T231" s="328"/>
      <c r="U231" s="328"/>
      <c r="V231" s="329"/>
      <c r="W231" s="37" t="s">
        <v>74</v>
      </c>
      <c r="X231" s="320">
        <f>IFERROR(SUMPRODUCT(X229:X229*H229:H229),"0")</f>
        <v>0</v>
      </c>
      <c r="Y231" s="320">
        <f>IFERROR(SUMPRODUCT(Y229:Y229*H229:H229),"0")</f>
        <v>0</v>
      </c>
      <c r="Z231" s="37"/>
      <c r="AA231" s="321"/>
      <c r="AB231" s="321"/>
      <c r="AC231" s="321"/>
    </row>
    <row r="232" spans="1:68" ht="27.75" customHeight="1" x14ac:dyDescent="0.2">
      <c r="A232" s="369" t="s">
        <v>350</v>
      </c>
      <c r="B232" s="370"/>
      <c r="C232" s="370"/>
      <c r="D232" s="370"/>
      <c r="E232" s="370"/>
      <c r="F232" s="370"/>
      <c r="G232" s="370"/>
      <c r="H232" s="370"/>
      <c r="I232" s="370"/>
      <c r="J232" s="370"/>
      <c r="K232" s="370"/>
      <c r="L232" s="370"/>
      <c r="M232" s="370"/>
      <c r="N232" s="370"/>
      <c r="O232" s="370"/>
      <c r="P232" s="370"/>
      <c r="Q232" s="370"/>
      <c r="R232" s="370"/>
      <c r="S232" s="370"/>
      <c r="T232" s="370"/>
      <c r="U232" s="370"/>
      <c r="V232" s="370"/>
      <c r="W232" s="370"/>
      <c r="X232" s="370"/>
      <c r="Y232" s="370"/>
      <c r="Z232" s="370"/>
      <c r="AA232" s="48"/>
      <c r="AB232" s="48"/>
      <c r="AC232" s="48"/>
    </row>
    <row r="233" spans="1:68" ht="16.5" customHeight="1" x14ac:dyDescent="0.25">
      <c r="A233" s="330" t="s">
        <v>351</v>
      </c>
      <c r="B233" s="325"/>
      <c r="C233" s="325"/>
      <c r="D233" s="325"/>
      <c r="E233" s="325"/>
      <c r="F233" s="325"/>
      <c r="G233" s="325"/>
      <c r="H233" s="325"/>
      <c r="I233" s="325"/>
      <c r="J233" s="325"/>
      <c r="K233" s="325"/>
      <c r="L233" s="325"/>
      <c r="M233" s="325"/>
      <c r="N233" s="325"/>
      <c r="O233" s="325"/>
      <c r="P233" s="325"/>
      <c r="Q233" s="325"/>
      <c r="R233" s="325"/>
      <c r="S233" s="325"/>
      <c r="T233" s="325"/>
      <c r="U233" s="325"/>
      <c r="V233" s="325"/>
      <c r="W233" s="325"/>
      <c r="X233" s="325"/>
      <c r="Y233" s="325"/>
      <c r="Z233" s="325"/>
      <c r="AA233" s="313"/>
      <c r="AB233" s="313"/>
      <c r="AC233" s="313"/>
    </row>
    <row r="234" spans="1:68" ht="14.25" customHeight="1" x14ac:dyDescent="0.25">
      <c r="A234" s="344" t="s">
        <v>64</v>
      </c>
      <c r="B234" s="325"/>
      <c r="C234" s="325"/>
      <c r="D234" s="325"/>
      <c r="E234" s="325"/>
      <c r="F234" s="325"/>
      <c r="G234" s="325"/>
      <c r="H234" s="325"/>
      <c r="I234" s="325"/>
      <c r="J234" s="325"/>
      <c r="K234" s="325"/>
      <c r="L234" s="325"/>
      <c r="M234" s="325"/>
      <c r="N234" s="325"/>
      <c r="O234" s="325"/>
      <c r="P234" s="325"/>
      <c r="Q234" s="325"/>
      <c r="R234" s="325"/>
      <c r="S234" s="325"/>
      <c r="T234" s="325"/>
      <c r="U234" s="325"/>
      <c r="V234" s="325"/>
      <c r="W234" s="325"/>
      <c r="X234" s="325"/>
      <c r="Y234" s="325"/>
      <c r="Z234" s="325"/>
      <c r="AA234" s="314"/>
      <c r="AB234" s="314"/>
      <c r="AC234" s="314"/>
    </row>
    <row r="235" spans="1:68" ht="27" customHeight="1" x14ac:dyDescent="0.25">
      <c r="A235" s="54" t="s">
        <v>352</v>
      </c>
      <c r="B235" s="54" t="s">
        <v>353</v>
      </c>
      <c r="C235" s="31">
        <v>4301071029</v>
      </c>
      <c r="D235" s="322">
        <v>4607111035899</v>
      </c>
      <c r="E235" s="323"/>
      <c r="F235" s="317">
        <v>1</v>
      </c>
      <c r="G235" s="32">
        <v>5</v>
      </c>
      <c r="H235" s="317">
        <v>5</v>
      </c>
      <c r="I235" s="317">
        <v>5.2619999999999996</v>
      </c>
      <c r="J235" s="32">
        <v>84</v>
      </c>
      <c r="K235" s="32" t="s">
        <v>67</v>
      </c>
      <c r="L235" s="32" t="s">
        <v>89</v>
      </c>
      <c r="M235" s="33" t="s">
        <v>69</v>
      </c>
      <c r="N235" s="33"/>
      <c r="O235" s="32">
        <v>180</v>
      </c>
      <c r="P235" s="44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5" s="334"/>
      <c r="R235" s="334"/>
      <c r="S235" s="334"/>
      <c r="T235" s="335"/>
      <c r="U235" s="34"/>
      <c r="V235" s="34"/>
      <c r="W235" s="35" t="s">
        <v>70</v>
      </c>
      <c r="X235" s="318">
        <v>120</v>
      </c>
      <c r="Y235" s="319">
        <f>IFERROR(IF(X235="","",X235),"")</f>
        <v>120</v>
      </c>
      <c r="Z235" s="36">
        <f>IFERROR(IF(X235="","",X235*0.0155),"")</f>
        <v>1.8599999999999999</v>
      </c>
      <c r="AA235" s="56"/>
      <c r="AB235" s="57"/>
      <c r="AC235" s="242" t="s">
        <v>252</v>
      </c>
      <c r="AG235" s="67"/>
      <c r="AJ235" s="71" t="s">
        <v>90</v>
      </c>
      <c r="AK235" s="71">
        <v>84</v>
      </c>
      <c r="BB235" s="243" t="s">
        <v>1</v>
      </c>
      <c r="BM235" s="67">
        <f>IFERROR(X235*I235,"0")</f>
        <v>631.43999999999994</v>
      </c>
      <c r="BN235" s="67">
        <f>IFERROR(Y235*I235,"0")</f>
        <v>631.43999999999994</v>
      </c>
      <c r="BO235" s="67">
        <f>IFERROR(X235/J235,"0")</f>
        <v>1.4285714285714286</v>
      </c>
      <c r="BP235" s="67">
        <f>IFERROR(Y235/J235,"0")</f>
        <v>1.4285714285714286</v>
      </c>
    </row>
    <row r="236" spans="1:68" ht="27" customHeight="1" x14ac:dyDescent="0.25">
      <c r="A236" s="54" t="s">
        <v>354</v>
      </c>
      <c r="B236" s="54" t="s">
        <v>355</v>
      </c>
      <c r="C236" s="31">
        <v>4301070991</v>
      </c>
      <c r="D236" s="322">
        <v>4607111038180</v>
      </c>
      <c r="E236" s="323"/>
      <c r="F236" s="317">
        <v>0.4</v>
      </c>
      <c r="G236" s="32">
        <v>16</v>
      </c>
      <c r="H236" s="317">
        <v>6.4</v>
      </c>
      <c r="I236" s="317">
        <v>6.71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6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6" s="334"/>
      <c r="R236" s="334"/>
      <c r="S236" s="334"/>
      <c r="T236" s="335"/>
      <c r="U236" s="34"/>
      <c r="V236" s="34"/>
      <c r="W236" s="35" t="s">
        <v>70</v>
      </c>
      <c r="X236" s="318">
        <v>0</v>
      </c>
      <c r="Y236" s="319">
        <f>IFERROR(IF(X236="","",X236),"")</f>
        <v>0</v>
      </c>
      <c r="Z236" s="36">
        <f>IFERROR(IF(X236="","",X236*0.0155),"")</f>
        <v>0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24"/>
      <c r="B237" s="325"/>
      <c r="C237" s="325"/>
      <c r="D237" s="325"/>
      <c r="E237" s="325"/>
      <c r="F237" s="325"/>
      <c r="G237" s="325"/>
      <c r="H237" s="325"/>
      <c r="I237" s="325"/>
      <c r="J237" s="325"/>
      <c r="K237" s="325"/>
      <c r="L237" s="325"/>
      <c r="M237" s="325"/>
      <c r="N237" s="325"/>
      <c r="O237" s="326"/>
      <c r="P237" s="327" t="s">
        <v>73</v>
      </c>
      <c r="Q237" s="328"/>
      <c r="R237" s="328"/>
      <c r="S237" s="328"/>
      <c r="T237" s="328"/>
      <c r="U237" s="328"/>
      <c r="V237" s="329"/>
      <c r="W237" s="37" t="s">
        <v>70</v>
      </c>
      <c r="X237" s="320">
        <f>IFERROR(SUM(X235:X236),"0")</f>
        <v>120</v>
      </c>
      <c r="Y237" s="320">
        <f>IFERROR(SUM(Y235:Y236),"0")</f>
        <v>120</v>
      </c>
      <c r="Z237" s="320">
        <f>IFERROR(IF(Z235="",0,Z235),"0")+IFERROR(IF(Z236="",0,Z236),"0")</f>
        <v>1.8599999999999999</v>
      </c>
      <c r="AA237" s="321"/>
      <c r="AB237" s="321"/>
      <c r="AC237" s="321"/>
    </row>
    <row r="238" spans="1:68" x14ac:dyDescent="0.2">
      <c r="A238" s="325"/>
      <c r="B238" s="325"/>
      <c r="C238" s="325"/>
      <c r="D238" s="325"/>
      <c r="E238" s="325"/>
      <c r="F238" s="325"/>
      <c r="G238" s="325"/>
      <c r="H238" s="325"/>
      <c r="I238" s="325"/>
      <c r="J238" s="325"/>
      <c r="K238" s="325"/>
      <c r="L238" s="325"/>
      <c r="M238" s="325"/>
      <c r="N238" s="325"/>
      <c r="O238" s="326"/>
      <c r="P238" s="327" t="s">
        <v>73</v>
      </c>
      <c r="Q238" s="328"/>
      <c r="R238" s="328"/>
      <c r="S238" s="328"/>
      <c r="T238" s="328"/>
      <c r="U238" s="328"/>
      <c r="V238" s="329"/>
      <c r="W238" s="37" t="s">
        <v>74</v>
      </c>
      <c r="X238" s="320">
        <f>IFERROR(SUMPRODUCT(X235:X236*H235:H236),"0")</f>
        <v>600</v>
      </c>
      <c r="Y238" s="320">
        <f>IFERROR(SUMPRODUCT(Y235:Y236*H235:H236),"0")</f>
        <v>600</v>
      </c>
      <c r="Z238" s="37"/>
      <c r="AA238" s="321"/>
      <c r="AB238" s="321"/>
      <c r="AC238" s="321"/>
    </row>
    <row r="239" spans="1:68" ht="16.5" customHeight="1" x14ac:dyDescent="0.25">
      <c r="A239" s="330" t="s">
        <v>357</v>
      </c>
      <c r="B239" s="325"/>
      <c r="C239" s="325"/>
      <c r="D239" s="325"/>
      <c r="E239" s="325"/>
      <c r="F239" s="325"/>
      <c r="G239" s="325"/>
      <c r="H239" s="325"/>
      <c r="I239" s="325"/>
      <c r="J239" s="325"/>
      <c r="K239" s="325"/>
      <c r="L239" s="325"/>
      <c r="M239" s="325"/>
      <c r="N239" s="325"/>
      <c r="O239" s="325"/>
      <c r="P239" s="325"/>
      <c r="Q239" s="325"/>
      <c r="R239" s="325"/>
      <c r="S239" s="325"/>
      <c r="T239" s="325"/>
      <c r="U239" s="325"/>
      <c r="V239" s="325"/>
      <c r="W239" s="325"/>
      <c r="X239" s="325"/>
      <c r="Y239" s="325"/>
      <c r="Z239" s="325"/>
      <c r="AA239" s="313"/>
      <c r="AB239" s="313"/>
      <c r="AC239" s="313"/>
    </row>
    <row r="240" spans="1:68" ht="14.25" customHeight="1" x14ac:dyDescent="0.25">
      <c r="A240" s="344" t="s">
        <v>64</v>
      </c>
      <c r="B240" s="325"/>
      <c r="C240" s="325"/>
      <c r="D240" s="325"/>
      <c r="E240" s="325"/>
      <c r="F240" s="325"/>
      <c r="G240" s="325"/>
      <c r="H240" s="325"/>
      <c r="I240" s="325"/>
      <c r="J240" s="325"/>
      <c r="K240" s="325"/>
      <c r="L240" s="325"/>
      <c r="M240" s="325"/>
      <c r="N240" s="325"/>
      <c r="O240" s="325"/>
      <c r="P240" s="325"/>
      <c r="Q240" s="325"/>
      <c r="R240" s="325"/>
      <c r="S240" s="325"/>
      <c r="T240" s="325"/>
      <c r="U240" s="325"/>
      <c r="V240" s="325"/>
      <c r="W240" s="325"/>
      <c r="X240" s="325"/>
      <c r="Y240" s="325"/>
      <c r="Z240" s="325"/>
      <c r="AA240" s="314"/>
      <c r="AB240" s="314"/>
      <c r="AC240" s="314"/>
    </row>
    <row r="241" spans="1:68" ht="27" customHeight="1" x14ac:dyDescent="0.25">
      <c r="A241" s="54" t="s">
        <v>358</v>
      </c>
      <c r="B241" s="54" t="s">
        <v>359</v>
      </c>
      <c r="C241" s="31">
        <v>4301070870</v>
      </c>
      <c r="D241" s="322">
        <v>4607111036711</v>
      </c>
      <c r="E241" s="323"/>
      <c r="F241" s="317">
        <v>0.8</v>
      </c>
      <c r="G241" s="32">
        <v>8</v>
      </c>
      <c r="H241" s="317">
        <v>6.4</v>
      </c>
      <c r="I241" s="317">
        <v>6.67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90</v>
      </c>
      <c r="P241" s="48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1" s="334"/>
      <c r="R241" s="334"/>
      <c r="S241" s="334"/>
      <c r="T241" s="335"/>
      <c r="U241" s="34"/>
      <c r="V241" s="34"/>
      <c r="W241" s="35" t="s">
        <v>70</v>
      </c>
      <c r="X241" s="318">
        <v>0</v>
      </c>
      <c r="Y241" s="319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334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24"/>
      <c r="B242" s="325"/>
      <c r="C242" s="325"/>
      <c r="D242" s="325"/>
      <c r="E242" s="325"/>
      <c r="F242" s="325"/>
      <c r="G242" s="325"/>
      <c r="H242" s="325"/>
      <c r="I242" s="325"/>
      <c r="J242" s="325"/>
      <c r="K242" s="325"/>
      <c r="L242" s="325"/>
      <c r="M242" s="325"/>
      <c r="N242" s="325"/>
      <c r="O242" s="326"/>
      <c r="P242" s="327" t="s">
        <v>73</v>
      </c>
      <c r="Q242" s="328"/>
      <c r="R242" s="328"/>
      <c r="S242" s="328"/>
      <c r="T242" s="328"/>
      <c r="U242" s="328"/>
      <c r="V242" s="329"/>
      <c r="W242" s="37" t="s">
        <v>70</v>
      </c>
      <c r="X242" s="320">
        <f>IFERROR(SUM(X241:X241),"0")</f>
        <v>0</v>
      </c>
      <c r="Y242" s="320">
        <f>IFERROR(SUM(Y241:Y241),"0")</f>
        <v>0</v>
      </c>
      <c r="Z242" s="320">
        <f>IFERROR(IF(Z241="",0,Z241),"0")</f>
        <v>0</v>
      </c>
      <c r="AA242" s="321"/>
      <c r="AB242" s="321"/>
      <c r="AC242" s="321"/>
    </row>
    <row r="243" spans="1:68" x14ac:dyDescent="0.2">
      <c r="A243" s="325"/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25"/>
      <c r="N243" s="325"/>
      <c r="O243" s="326"/>
      <c r="P243" s="327" t="s">
        <v>73</v>
      </c>
      <c r="Q243" s="328"/>
      <c r="R243" s="328"/>
      <c r="S243" s="328"/>
      <c r="T243" s="328"/>
      <c r="U243" s="328"/>
      <c r="V243" s="329"/>
      <c r="W243" s="37" t="s">
        <v>74</v>
      </c>
      <c r="X243" s="320">
        <f>IFERROR(SUMPRODUCT(X241:X241*H241:H241),"0")</f>
        <v>0</v>
      </c>
      <c r="Y243" s="320">
        <f>IFERROR(SUMPRODUCT(Y241:Y241*H241:H241),"0")</f>
        <v>0</v>
      </c>
      <c r="Z243" s="37"/>
      <c r="AA243" s="321"/>
      <c r="AB243" s="321"/>
      <c r="AC243" s="321"/>
    </row>
    <row r="244" spans="1:68" ht="27.75" customHeight="1" x14ac:dyDescent="0.2">
      <c r="A244" s="369" t="s">
        <v>360</v>
      </c>
      <c r="B244" s="370"/>
      <c r="C244" s="370"/>
      <c r="D244" s="370"/>
      <c r="E244" s="370"/>
      <c r="F244" s="370"/>
      <c r="G244" s="370"/>
      <c r="H244" s="370"/>
      <c r="I244" s="370"/>
      <c r="J244" s="370"/>
      <c r="K244" s="370"/>
      <c r="L244" s="370"/>
      <c r="M244" s="370"/>
      <c r="N244" s="370"/>
      <c r="O244" s="370"/>
      <c r="P244" s="370"/>
      <c r="Q244" s="370"/>
      <c r="R244" s="370"/>
      <c r="S244" s="370"/>
      <c r="T244" s="370"/>
      <c r="U244" s="370"/>
      <c r="V244" s="370"/>
      <c r="W244" s="370"/>
      <c r="X244" s="370"/>
      <c r="Y244" s="370"/>
      <c r="Z244" s="370"/>
      <c r="AA244" s="48"/>
      <c r="AB244" s="48"/>
      <c r="AC244" s="48"/>
    </row>
    <row r="245" spans="1:68" ht="16.5" customHeight="1" x14ac:dyDescent="0.25">
      <c r="A245" s="330" t="s">
        <v>361</v>
      </c>
      <c r="B245" s="325"/>
      <c r="C245" s="325"/>
      <c r="D245" s="325"/>
      <c r="E245" s="325"/>
      <c r="F245" s="325"/>
      <c r="G245" s="325"/>
      <c r="H245" s="325"/>
      <c r="I245" s="325"/>
      <c r="J245" s="325"/>
      <c r="K245" s="325"/>
      <c r="L245" s="325"/>
      <c r="M245" s="325"/>
      <c r="N245" s="325"/>
      <c r="O245" s="325"/>
      <c r="P245" s="325"/>
      <c r="Q245" s="325"/>
      <c r="R245" s="325"/>
      <c r="S245" s="325"/>
      <c r="T245" s="325"/>
      <c r="U245" s="325"/>
      <c r="V245" s="325"/>
      <c r="W245" s="325"/>
      <c r="X245" s="325"/>
      <c r="Y245" s="325"/>
      <c r="Z245" s="325"/>
      <c r="AA245" s="313"/>
      <c r="AB245" s="313"/>
      <c r="AC245" s="313"/>
    </row>
    <row r="246" spans="1:68" ht="14.25" customHeight="1" x14ac:dyDescent="0.25">
      <c r="A246" s="344" t="s">
        <v>141</v>
      </c>
      <c r="B246" s="325"/>
      <c r="C246" s="325"/>
      <c r="D246" s="325"/>
      <c r="E246" s="325"/>
      <c r="F246" s="325"/>
      <c r="G246" s="325"/>
      <c r="H246" s="325"/>
      <c r="I246" s="325"/>
      <c r="J246" s="325"/>
      <c r="K246" s="325"/>
      <c r="L246" s="325"/>
      <c r="M246" s="325"/>
      <c r="N246" s="325"/>
      <c r="O246" s="325"/>
      <c r="P246" s="325"/>
      <c r="Q246" s="325"/>
      <c r="R246" s="325"/>
      <c r="S246" s="325"/>
      <c r="T246" s="325"/>
      <c r="U246" s="325"/>
      <c r="V246" s="325"/>
      <c r="W246" s="325"/>
      <c r="X246" s="325"/>
      <c r="Y246" s="325"/>
      <c r="Z246" s="325"/>
      <c r="AA246" s="314"/>
      <c r="AB246" s="314"/>
      <c r="AC246" s="314"/>
    </row>
    <row r="247" spans="1:68" ht="37.5" customHeight="1" x14ac:dyDescent="0.25">
      <c r="A247" s="54" t="s">
        <v>362</v>
      </c>
      <c r="B247" s="54" t="s">
        <v>363</v>
      </c>
      <c r="C247" s="31">
        <v>4301135400</v>
      </c>
      <c r="D247" s="322">
        <v>4607111039361</v>
      </c>
      <c r="E247" s="323"/>
      <c r="F247" s="317">
        <v>0.25</v>
      </c>
      <c r="G247" s="32">
        <v>12</v>
      </c>
      <c r="H247" s="317">
        <v>3</v>
      </c>
      <c r="I247" s="317">
        <v>3.7035999999999998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83" t="s">
        <v>364</v>
      </c>
      <c r="Q247" s="334"/>
      <c r="R247" s="334"/>
      <c r="S247" s="334"/>
      <c r="T247" s="335"/>
      <c r="U247" s="34"/>
      <c r="V247" s="34"/>
      <c r="W247" s="35" t="s">
        <v>70</v>
      </c>
      <c r="X247" s="318">
        <v>0</v>
      </c>
      <c r="Y247" s="319">
        <f>IFERROR(IF(X247="","",X247),"")</f>
        <v>0</v>
      </c>
      <c r="Z247" s="36">
        <f>IFERROR(IF(X247="","",X247*0.01788),"")</f>
        <v>0</v>
      </c>
      <c r="AA247" s="56"/>
      <c r="AB247" s="57"/>
      <c r="AC247" s="248" t="s">
        <v>365</v>
      </c>
      <c r="AG247" s="67"/>
      <c r="AJ247" s="71" t="s">
        <v>72</v>
      </c>
      <c r="AK247" s="71">
        <v>1</v>
      </c>
      <c r="BB247" s="249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24"/>
      <c r="B248" s="325"/>
      <c r="C248" s="325"/>
      <c r="D248" s="325"/>
      <c r="E248" s="325"/>
      <c r="F248" s="325"/>
      <c r="G248" s="325"/>
      <c r="H248" s="325"/>
      <c r="I248" s="325"/>
      <c r="J248" s="325"/>
      <c r="K248" s="325"/>
      <c r="L248" s="325"/>
      <c r="M248" s="325"/>
      <c r="N248" s="325"/>
      <c r="O248" s="326"/>
      <c r="P248" s="327" t="s">
        <v>73</v>
      </c>
      <c r="Q248" s="328"/>
      <c r="R248" s="328"/>
      <c r="S248" s="328"/>
      <c r="T248" s="328"/>
      <c r="U248" s="328"/>
      <c r="V248" s="329"/>
      <c r="W248" s="37" t="s">
        <v>70</v>
      </c>
      <c r="X248" s="320">
        <f>IFERROR(SUM(X247:X247),"0")</f>
        <v>0</v>
      </c>
      <c r="Y248" s="320">
        <f>IFERROR(SUM(Y247:Y247),"0")</f>
        <v>0</v>
      </c>
      <c r="Z248" s="320">
        <f>IFERROR(IF(Z247="",0,Z247),"0")</f>
        <v>0</v>
      </c>
      <c r="AA248" s="321"/>
      <c r="AB248" s="321"/>
      <c r="AC248" s="321"/>
    </row>
    <row r="249" spans="1:68" x14ac:dyDescent="0.2">
      <c r="A249" s="325"/>
      <c r="B249" s="325"/>
      <c r="C249" s="325"/>
      <c r="D249" s="325"/>
      <c r="E249" s="325"/>
      <c r="F249" s="325"/>
      <c r="G249" s="325"/>
      <c r="H249" s="325"/>
      <c r="I249" s="325"/>
      <c r="J249" s="325"/>
      <c r="K249" s="325"/>
      <c r="L249" s="325"/>
      <c r="M249" s="325"/>
      <c r="N249" s="325"/>
      <c r="O249" s="326"/>
      <c r="P249" s="327" t="s">
        <v>73</v>
      </c>
      <c r="Q249" s="328"/>
      <c r="R249" s="328"/>
      <c r="S249" s="328"/>
      <c r="T249" s="328"/>
      <c r="U249" s="328"/>
      <c r="V249" s="329"/>
      <c r="W249" s="37" t="s">
        <v>74</v>
      </c>
      <c r="X249" s="320">
        <f>IFERROR(SUMPRODUCT(X247:X247*H247:H247),"0")</f>
        <v>0</v>
      </c>
      <c r="Y249" s="320">
        <f>IFERROR(SUMPRODUCT(Y247:Y247*H247:H247),"0")</f>
        <v>0</v>
      </c>
      <c r="Z249" s="37"/>
      <c r="AA249" s="321"/>
      <c r="AB249" s="321"/>
      <c r="AC249" s="321"/>
    </row>
    <row r="250" spans="1:68" ht="27.75" customHeight="1" x14ac:dyDescent="0.2">
      <c r="A250" s="369" t="s">
        <v>237</v>
      </c>
      <c r="B250" s="370"/>
      <c r="C250" s="370"/>
      <c r="D250" s="370"/>
      <c r="E250" s="370"/>
      <c r="F250" s="370"/>
      <c r="G250" s="370"/>
      <c r="H250" s="370"/>
      <c r="I250" s="370"/>
      <c r="J250" s="370"/>
      <c r="K250" s="370"/>
      <c r="L250" s="370"/>
      <c r="M250" s="370"/>
      <c r="N250" s="370"/>
      <c r="O250" s="370"/>
      <c r="P250" s="370"/>
      <c r="Q250" s="370"/>
      <c r="R250" s="370"/>
      <c r="S250" s="370"/>
      <c r="T250" s="370"/>
      <c r="U250" s="370"/>
      <c r="V250" s="370"/>
      <c r="W250" s="370"/>
      <c r="X250" s="370"/>
      <c r="Y250" s="370"/>
      <c r="Z250" s="370"/>
      <c r="AA250" s="48"/>
      <c r="AB250" s="48"/>
      <c r="AC250" s="48"/>
    </row>
    <row r="251" spans="1:68" ht="16.5" customHeight="1" x14ac:dyDescent="0.25">
      <c r="A251" s="330" t="s">
        <v>237</v>
      </c>
      <c r="B251" s="325"/>
      <c r="C251" s="325"/>
      <c r="D251" s="325"/>
      <c r="E251" s="325"/>
      <c r="F251" s="325"/>
      <c r="G251" s="325"/>
      <c r="H251" s="325"/>
      <c r="I251" s="325"/>
      <c r="J251" s="325"/>
      <c r="K251" s="325"/>
      <c r="L251" s="325"/>
      <c r="M251" s="325"/>
      <c r="N251" s="325"/>
      <c r="O251" s="325"/>
      <c r="P251" s="325"/>
      <c r="Q251" s="325"/>
      <c r="R251" s="325"/>
      <c r="S251" s="325"/>
      <c r="T251" s="325"/>
      <c r="U251" s="325"/>
      <c r="V251" s="325"/>
      <c r="W251" s="325"/>
      <c r="X251" s="325"/>
      <c r="Y251" s="325"/>
      <c r="Z251" s="325"/>
      <c r="AA251" s="313"/>
      <c r="AB251" s="313"/>
      <c r="AC251" s="313"/>
    </row>
    <row r="252" spans="1:68" ht="14.25" customHeight="1" x14ac:dyDescent="0.25">
      <c r="A252" s="344" t="s">
        <v>64</v>
      </c>
      <c r="B252" s="325"/>
      <c r="C252" s="325"/>
      <c r="D252" s="325"/>
      <c r="E252" s="325"/>
      <c r="F252" s="325"/>
      <c r="G252" s="325"/>
      <c r="H252" s="325"/>
      <c r="I252" s="325"/>
      <c r="J252" s="325"/>
      <c r="K252" s="325"/>
      <c r="L252" s="325"/>
      <c r="M252" s="325"/>
      <c r="N252" s="325"/>
      <c r="O252" s="325"/>
      <c r="P252" s="325"/>
      <c r="Q252" s="325"/>
      <c r="R252" s="325"/>
      <c r="S252" s="325"/>
      <c r="T252" s="325"/>
      <c r="U252" s="325"/>
      <c r="V252" s="325"/>
      <c r="W252" s="325"/>
      <c r="X252" s="325"/>
      <c r="Y252" s="325"/>
      <c r="Z252" s="325"/>
      <c r="AA252" s="314"/>
      <c r="AB252" s="314"/>
      <c r="AC252" s="314"/>
    </row>
    <row r="253" spans="1:68" ht="27" customHeight="1" x14ac:dyDescent="0.25">
      <c r="A253" s="54" t="s">
        <v>366</v>
      </c>
      <c r="B253" s="54" t="s">
        <v>367</v>
      </c>
      <c r="C253" s="31">
        <v>4301071014</v>
      </c>
      <c r="D253" s="322">
        <v>4640242181264</v>
      </c>
      <c r="E253" s="323"/>
      <c r="F253" s="317">
        <v>0.7</v>
      </c>
      <c r="G253" s="32">
        <v>10</v>
      </c>
      <c r="H253" s="317">
        <v>7</v>
      </c>
      <c r="I253" s="317">
        <v>7.28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508" t="s">
        <v>368</v>
      </c>
      <c r="Q253" s="334"/>
      <c r="R253" s="334"/>
      <c r="S253" s="334"/>
      <c r="T253" s="335"/>
      <c r="U253" s="34"/>
      <c r="V253" s="34"/>
      <c r="W253" s="35" t="s">
        <v>70</v>
      </c>
      <c r="X253" s="318">
        <v>0</v>
      </c>
      <c r="Y253" s="319">
        <f>IFERROR(IF(X253="","",X253),"")</f>
        <v>0</v>
      </c>
      <c r="Z253" s="36">
        <f>IFERROR(IF(X253="","",X253*0.0155),"")</f>
        <v>0</v>
      </c>
      <c r="AA253" s="56"/>
      <c r="AB253" s="57"/>
      <c r="AC253" s="250" t="s">
        <v>369</v>
      </c>
      <c r="AG253" s="67"/>
      <c r="AJ253" s="71" t="s">
        <v>83</v>
      </c>
      <c r="AK253" s="71">
        <v>12</v>
      </c>
      <c r="BB253" s="251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370</v>
      </c>
      <c r="B254" s="54" t="s">
        <v>371</v>
      </c>
      <c r="C254" s="31">
        <v>4301071021</v>
      </c>
      <c r="D254" s="322">
        <v>4640242181325</v>
      </c>
      <c r="E254" s="323"/>
      <c r="F254" s="317">
        <v>0.7</v>
      </c>
      <c r="G254" s="32">
        <v>10</v>
      </c>
      <c r="H254" s="317">
        <v>7</v>
      </c>
      <c r="I254" s="317">
        <v>7.28</v>
      </c>
      <c r="J254" s="32">
        <v>84</v>
      </c>
      <c r="K254" s="32" t="s">
        <v>67</v>
      </c>
      <c r="L254" s="32" t="s">
        <v>81</v>
      </c>
      <c r="M254" s="33" t="s">
        <v>69</v>
      </c>
      <c r="N254" s="33"/>
      <c r="O254" s="32">
        <v>180</v>
      </c>
      <c r="P254" s="461" t="s">
        <v>372</v>
      </c>
      <c r="Q254" s="334"/>
      <c r="R254" s="334"/>
      <c r="S254" s="334"/>
      <c r="T254" s="335"/>
      <c r="U254" s="34"/>
      <c r="V254" s="34"/>
      <c r="W254" s="35" t="s">
        <v>70</v>
      </c>
      <c r="X254" s="318">
        <v>0</v>
      </c>
      <c r="Y254" s="319">
        <f>IFERROR(IF(X254="","",X254),"")</f>
        <v>0</v>
      </c>
      <c r="Z254" s="36">
        <f>IFERROR(IF(X254="","",X254*0.0155),"")</f>
        <v>0</v>
      </c>
      <c r="AA254" s="56"/>
      <c r="AB254" s="57"/>
      <c r="AC254" s="252" t="s">
        <v>369</v>
      </c>
      <c r="AG254" s="67"/>
      <c r="AJ254" s="71" t="s">
        <v>83</v>
      </c>
      <c r="AK254" s="71">
        <v>12</v>
      </c>
      <c r="BB254" s="253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373</v>
      </c>
      <c r="B255" s="54" t="s">
        <v>374</v>
      </c>
      <c r="C255" s="31">
        <v>4301070993</v>
      </c>
      <c r="D255" s="322">
        <v>4640242180670</v>
      </c>
      <c r="E255" s="323"/>
      <c r="F255" s="317">
        <v>1</v>
      </c>
      <c r="G255" s="32">
        <v>6</v>
      </c>
      <c r="H255" s="317">
        <v>6</v>
      </c>
      <c r="I255" s="317">
        <v>6.23</v>
      </c>
      <c r="J255" s="32">
        <v>84</v>
      </c>
      <c r="K255" s="32" t="s">
        <v>67</v>
      </c>
      <c r="L255" s="32" t="s">
        <v>81</v>
      </c>
      <c r="M255" s="33" t="s">
        <v>69</v>
      </c>
      <c r="N255" s="33"/>
      <c r="O255" s="32">
        <v>180</v>
      </c>
      <c r="P255" s="383" t="s">
        <v>375</v>
      </c>
      <c r="Q255" s="334"/>
      <c r="R255" s="334"/>
      <c r="S255" s="334"/>
      <c r="T255" s="335"/>
      <c r="U255" s="34"/>
      <c r="V255" s="34"/>
      <c r="W255" s="35" t="s">
        <v>70</v>
      </c>
      <c r="X255" s="318">
        <v>12</v>
      </c>
      <c r="Y255" s="319">
        <f>IFERROR(IF(X255="","",X255),"")</f>
        <v>12</v>
      </c>
      <c r="Z255" s="36">
        <f>IFERROR(IF(X255="","",X255*0.0155),"")</f>
        <v>0.186</v>
      </c>
      <c r="AA255" s="56"/>
      <c r="AB255" s="57"/>
      <c r="AC255" s="254" t="s">
        <v>376</v>
      </c>
      <c r="AG255" s="67"/>
      <c r="AJ255" s="71" t="s">
        <v>83</v>
      </c>
      <c r="AK255" s="71">
        <v>12</v>
      </c>
      <c r="BB255" s="255" t="s">
        <v>1</v>
      </c>
      <c r="BM255" s="67">
        <f>IFERROR(X255*I255,"0")</f>
        <v>74.760000000000005</v>
      </c>
      <c r="BN255" s="67">
        <f>IFERROR(Y255*I255,"0")</f>
        <v>74.760000000000005</v>
      </c>
      <c r="BO255" s="67">
        <f>IFERROR(X255/J255,"0")</f>
        <v>0.14285714285714285</v>
      </c>
      <c r="BP255" s="67">
        <f>IFERROR(Y255/J255,"0")</f>
        <v>0.14285714285714285</v>
      </c>
    </row>
    <row r="256" spans="1:68" x14ac:dyDescent="0.2">
      <c r="A256" s="324"/>
      <c r="B256" s="325"/>
      <c r="C256" s="325"/>
      <c r="D256" s="325"/>
      <c r="E256" s="325"/>
      <c r="F256" s="325"/>
      <c r="G256" s="325"/>
      <c r="H256" s="325"/>
      <c r="I256" s="325"/>
      <c r="J256" s="325"/>
      <c r="K256" s="325"/>
      <c r="L256" s="325"/>
      <c r="M256" s="325"/>
      <c r="N256" s="325"/>
      <c r="O256" s="326"/>
      <c r="P256" s="327" t="s">
        <v>73</v>
      </c>
      <c r="Q256" s="328"/>
      <c r="R256" s="328"/>
      <c r="S256" s="328"/>
      <c r="T256" s="328"/>
      <c r="U256" s="328"/>
      <c r="V256" s="329"/>
      <c r="W256" s="37" t="s">
        <v>70</v>
      </c>
      <c r="X256" s="320">
        <f>IFERROR(SUM(X253:X255),"0")</f>
        <v>12</v>
      </c>
      <c r="Y256" s="320">
        <f>IFERROR(SUM(Y253:Y255),"0")</f>
        <v>12</v>
      </c>
      <c r="Z256" s="320">
        <f>IFERROR(IF(Z253="",0,Z253),"0")+IFERROR(IF(Z254="",0,Z254),"0")+IFERROR(IF(Z255="",0,Z255),"0")</f>
        <v>0.186</v>
      </c>
      <c r="AA256" s="321"/>
      <c r="AB256" s="321"/>
      <c r="AC256" s="321"/>
    </row>
    <row r="257" spans="1:68" x14ac:dyDescent="0.2">
      <c r="A257" s="325"/>
      <c r="B257" s="325"/>
      <c r="C257" s="325"/>
      <c r="D257" s="325"/>
      <c r="E257" s="325"/>
      <c r="F257" s="325"/>
      <c r="G257" s="325"/>
      <c r="H257" s="325"/>
      <c r="I257" s="325"/>
      <c r="J257" s="325"/>
      <c r="K257" s="325"/>
      <c r="L257" s="325"/>
      <c r="M257" s="325"/>
      <c r="N257" s="325"/>
      <c r="O257" s="326"/>
      <c r="P257" s="327" t="s">
        <v>73</v>
      </c>
      <c r="Q257" s="328"/>
      <c r="R257" s="328"/>
      <c r="S257" s="328"/>
      <c r="T257" s="328"/>
      <c r="U257" s="328"/>
      <c r="V257" s="329"/>
      <c r="W257" s="37" t="s">
        <v>74</v>
      </c>
      <c r="X257" s="320">
        <f>IFERROR(SUMPRODUCT(X253:X255*H253:H255),"0")</f>
        <v>72</v>
      </c>
      <c r="Y257" s="320">
        <f>IFERROR(SUMPRODUCT(Y253:Y255*H253:H255),"0")</f>
        <v>72</v>
      </c>
      <c r="Z257" s="37"/>
      <c r="AA257" s="321"/>
      <c r="AB257" s="321"/>
      <c r="AC257" s="321"/>
    </row>
    <row r="258" spans="1:68" ht="14.25" customHeight="1" x14ac:dyDescent="0.25">
      <c r="A258" s="344" t="s">
        <v>146</v>
      </c>
      <c r="B258" s="325"/>
      <c r="C258" s="325"/>
      <c r="D258" s="325"/>
      <c r="E258" s="325"/>
      <c r="F258" s="325"/>
      <c r="G258" s="325"/>
      <c r="H258" s="325"/>
      <c r="I258" s="325"/>
      <c r="J258" s="325"/>
      <c r="K258" s="325"/>
      <c r="L258" s="325"/>
      <c r="M258" s="325"/>
      <c r="N258" s="325"/>
      <c r="O258" s="325"/>
      <c r="P258" s="325"/>
      <c r="Q258" s="325"/>
      <c r="R258" s="325"/>
      <c r="S258" s="325"/>
      <c r="T258" s="325"/>
      <c r="U258" s="325"/>
      <c r="V258" s="325"/>
      <c r="W258" s="325"/>
      <c r="X258" s="325"/>
      <c r="Y258" s="325"/>
      <c r="Z258" s="325"/>
      <c r="AA258" s="314"/>
      <c r="AB258" s="314"/>
      <c r="AC258" s="314"/>
    </row>
    <row r="259" spans="1:68" ht="27" customHeight="1" x14ac:dyDescent="0.25">
      <c r="A259" s="54" t="s">
        <v>377</v>
      </c>
      <c r="B259" s="54" t="s">
        <v>378</v>
      </c>
      <c r="C259" s="31">
        <v>4301131019</v>
      </c>
      <c r="D259" s="322">
        <v>4640242180427</v>
      </c>
      <c r="E259" s="323"/>
      <c r="F259" s="317">
        <v>1.8</v>
      </c>
      <c r="G259" s="32">
        <v>1</v>
      </c>
      <c r="H259" s="317">
        <v>1.8</v>
      </c>
      <c r="I259" s="317">
        <v>1.915</v>
      </c>
      <c r="J259" s="32">
        <v>234</v>
      </c>
      <c r="K259" s="32" t="s">
        <v>136</v>
      </c>
      <c r="L259" s="32" t="s">
        <v>81</v>
      </c>
      <c r="M259" s="33" t="s">
        <v>69</v>
      </c>
      <c r="N259" s="33"/>
      <c r="O259" s="32">
        <v>180</v>
      </c>
      <c r="P259" s="377" t="s">
        <v>379</v>
      </c>
      <c r="Q259" s="334"/>
      <c r="R259" s="334"/>
      <c r="S259" s="334"/>
      <c r="T259" s="335"/>
      <c r="U259" s="34"/>
      <c r="V259" s="34"/>
      <c r="W259" s="35" t="s">
        <v>70</v>
      </c>
      <c r="X259" s="318">
        <v>90</v>
      </c>
      <c r="Y259" s="319">
        <f>IFERROR(IF(X259="","",X259),"")</f>
        <v>90</v>
      </c>
      <c r="Z259" s="36">
        <f>IFERROR(IF(X259="","",X259*0.00502),"")</f>
        <v>0.45180000000000003</v>
      </c>
      <c r="AA259" s="56"/>
      <c r="AB259" s="57"/>
      <c r="AC259" s="256" t="s">
        <v>380</v>
      </c>
      <c r="AG259" s="67"/>
      <c r="AJ259" s="71" t="s">
        <v>83</v>
      </c>
      <c r="AK259" s="71">
        <v>18</v>
      </c>
      <c r="BB259" s="257" t="s">
        <v>84</v>
      </c>
      <c r="BM259" s="67">
        <f>IFERROR(X259*I259,"0")</f>
        <v>172.35</v>
      </c>
      <c r="BN259" s="67">
        <f>IFERROR(Y259*I259,"0")</f>
        <v>172.35</v>
      </c>
      <c r="BO259" s="67">
        <f>IFERROR(X259/J259,"0")</f>
        <v>0.38461538461538464</v>
      </c>
      <c r="BP259" s="67">
        <f>IFERROR(Y259/J259,"0")</f>
        <v>0.38461538461538464</v>
      </c>
    </row>
    <row r="260" spans="1:68" x14ac:dyDescent="0.2">
      <c r="A260" s="324"/>
      <c r="B260" s="325"/>
      <c r="C260" s="325"/>
      <c r="D260" s="325"/>
      <c r="E260" s="325"/>
      <c r="F260" s="325"/>
      <c r="G260" s="325"/>
      <c r="H260" s="325"/>
      <c r="I260" s="325"/>
      <c r="J260" s="325"/>
      <c r="K260" s="325"/>
      <c r="L260" s="325"/>
      <c r="M260" s="325"/>
      <c r="N260" s="325"/>
      <c r="O260" s="326"/>
      <c r="P260" s="327" t="s">
        <v>73</v>
      </c>
      <c r="Q260" s="328"/>
      <c r="R260" s="328"/>
      <c r="S260" s="328"/>
      <c r="T260" s="328"/>
      <c r="U260" s="328"/>
      <c r="V260" s="329"/>
      <c r="W260" s="37" t="s">
        <v>70</v>
      </c>
      <c r="X260" s="320">
        <f>IFERROR(SUM(X259:X259),"0")</f>
        <v>90</v>
      </c>
      <c r="Y260" s="320">
        <f>IFERROR(SUM(Y259:Y259),"0")</f>
        <v>90</v>
      </c>
      <c r="Z260" s="320">
        <f>IFERROR(IF(Z259="",0,Z259),"0")</f>
        <v>0.45180000000000003</v>
      </c>
      <c r="AA260" s="321"/>
      <c r="AB260" s="321"/>
      <c r="AC260" s="321"/>
    </row>
    <row r="261" spans="1:68" x14ac:dyDescent="0.2">
      <c r="A261" s="325"/>
      <c r="B261" s="325"/>
      <c r="C261" s="325"/>
      <c r="D261" s="325"/>
      <c r="E261" s="325"/>
      <c r="F261" s="325"/>
      <c r="G261" s="325"/>
      <c r="H261" s="325"/>
      <c r="I261" s="325"/>
      <c r="J261" s="325"/>
      <c r="K261" s="325"/>
      <c r="L261" s="325"/>
      <c r="M261" s="325"/>
      <c r="N261" s="325"/>
      <c r="O261" s="326"/>
      <c r="P261" s="327" t="s">
        <v>73</v>
      </c>
      <c r="Q261" s="328"/>
      <c r="R261" s="328"/>
      <c r="S261" s="328"/>
      <c r="T261" s="328"/>
      <c r="U261" s="328"/>
      <c r="V261" s="329"/>
      <c r="W261" s="37" t="s">
        <v>74</v>
      </c>
      <c r="X261" s="320">
        <f>IFERROR(SUMPRODUCT(X259:X259*H259:H259),"0")</f>
        <v>162</v>
      </c>
      <c r="Y261" s="320">
        <f>IFERROR(SUMPRODUCT(Y259:Y259*H259:H259),"0")</f>
        <v>162</v>
      </c>
      <c r="Z261" s="37"/>
      <c r="AA261" s="321"/>
      <c r="AB261" s="321"/>
      <c r="AC261" s="321"/>
    </row>
    <row r="262" spans="1:68" ht="14.25" customHeight="1" x14ac:dyDescent="0.25">
      <c r="A262" s="344" t="s">
        <v>77</v>
      </c>
      <c r="B262" s="325"/>
      <c r="C262" s="325"/>
      <c r="D262" s="325"/>
      <c r="E262" s="325"/>
      <c r="F262" s="325"/>
      <c r="G262" s="325"/>
      <c r="H262" s="325"/>
      <c r="I262" s="325"/>
      <c r="J262" s="325"/>
      <c r="K262" s="325"/>
      <c r="L262" s="325"/>
      <c r="M262" s="325"/>
      <c r="N262" s="325"/>
      <c r="O262" s="325"/>
      <c r="P262" s="325"/>
      <c r="Q262" s="325"/>
      <c r="R262" s="325"/>
      <c r="S262" s="325"/>
      <c r="T262" s="325"/>
      <c r="U262" s="325"/>
      <c r="V262" s="325"/>
      <c r="W262" s="325"/>
      <c r="X262" s="325"/>
      <c r="Y262" s="325"/>
      <c r="Z262" s="325"/>
      <c r="AA262" s="314"/>
      <c r="AB262" s="314"/>
      <c r="AC262" s="314"/>
    </row>
    <row r="263" spans="1:68" ht="27" customHeight="1" x14ac:dyDescent="0.25">
      <c r="A263" s="54" t="s">
        <v>381</v>
      </c>
      <c r="B263" s="54" t="s">
        <v>382</v>
      </c>
      <c r="C263" s="31">
        <v>4301132080</v>
      </c>
      <c r="D263" s="322">
        <v>4640242180397</v>
      </c>
      <c r="E263" s="323"/>
      <c r="F263" s="317">
        <v>1</v>
      </c>
      <c r="G263" s="32">
        <v>6</v>
      </c>
      <c r="H263" s="317">
        <v>6</v>
      </c>
      <c r="I263" s="317">
        <v>6.26</v>
      </c>
      <c r="J263" s="32">
        <v>84</v>
      </c>
      <c r="K263" s="32" t="s">
        <v>67</v>
      </c>
      <c r="L263" s="32" t="s">
        <v>89</v>
      </c>
      <c r="M263" s="33" t="s">
        <v>69</v>
      </c>
      <c r="N263" s="33"/>
      <c r="O263" s="32">
        <v>180</v>
      </c>
      <c r="P263" s="519" t="s">
        <v>383</v>
      </c>
      <c r="Q263" s="334"/>
      <c r="R263" s="334"/>
      <c r="S263" s="334"/>
      <c r="T263" s="335"/>
      <c r="U263" s="34"/>
      <c r="V263" s="34"/>
      <c r="W263" s="35" t="s">
        <v>70</v>
      </c>
      <c r="X263" s="318">
        <v>48</v>
      </c>
      <c r="Y263" s="319">
        <f>IFERROR(IF(X263="","",X263),"")</f>
        <v>48</v>
      </c>
      <c r="Z263" s="36">
        <f>IFERROR(IF(X263="","",X263*0.0155),"")</f>
        <v>0.74399999999999999</v>
      </c>
      <c r="AA263" s="56"/>
      <c r="AB263" s="57"/>
      <c r="AC263" s="258" t="s">
        <v>384</v>
      </c>
      <c r="AG263" s="67"/>
      <c r="AJ263" s="71" t="s">
        <v>90</v>
      </c>
      <c r="AK263" s="71">
        <v>84</v>
      </c>
      <c r="BB263" s="259" t="s">
        <v>84</v>
      </c>
      <c r="BM263" s="67">
        <f>IFERROR(X263*I263,"0")</f>
        <v>300.48</v>
      </c>
      <c r="BN263" s="67">
        <f>IFERROR(Y263*I263,"0")</f>
        <v>300.48</v>
      </c>
      <c r="BO263" s="67">
        <f>IFERROR(X263/J263,"0")</f>
        <v>0.5714285714285714</v>
      </c>
      <c r="BP263" s="67">
        <f>IFERROR(Y263/J263,"0")</f>
        <v>0.5714285714285714</v>
      </c>
    </row>
    <row r="264" spans="1:68" ht="27" customHeight="1" x14ac:dyDescent="0.25">
      <c r="A264" s="54" t="s">
        <v>385</v>
      </c>
      <c r="B264" s="54" t="s">
        <v>386</v>
      </c>
      <c r="C264" s="31">
        <v>4301132104</v>
      </c>
      <c r="D264" s="322">
        <v>4640242181219</v>
      </c>
      <c r="E264" s="323"/>
      <c r="F264" s="317">
        <v>0.3</v>
      </c>
      <c r="G264" s="32">
        <v>9</v>
      </c>
      <c r="H264" s="317">
        <v>2.7</v>
      </c>
      <c r="I264" s="317">
        <v>2.8450000000000002</v>
      </c>
      <c r="J264" s="32">
        <v>234</v>
      </c>
      <c r="K264" s="32" t="s">
        <v>136</v>
      </c>
      <c r="L264" s="32" t="s">
        <v>68</v>
      </c>
      <c r="M264" s="33" t="s">
        <v>69</v>
      </c>
      <c r="N264" s="33"/>
      <c r="O264" s="32">
        <v>180</v>
      </c>
      <c r="P264" s="424" t="s">
        <v>387</v>
      </c>
      <c r="Q264" s="334"/>
      <c r="R264" s="334"/>
      <c r="S264" s="334"/>
      <c r="T264" s="335"/>
      <c r="U264" s="34"/>
      <c r="V264" s="34"/>
      <c r="W264" s="35" t="s">
        <v>70</v>
      </c>
      <c r="X264" s="318">
        <v>0</v>
      </c>
      <c r="Y264" s="319">
        <f>IFERROR(IF(X264="","",X264),"")</f>
        <v>0</v>
      </c>
      <c r="Z264" s="36">
        <f>IFERROR(IF(X264="","",X264*0.00502),"")</f>
        <v>0</v>
      </c>
      <c r="AA264" s="56"/>
      <c r="AB264" s="57"/>
      <c r="AC264" s="260" t="s">
        <v>384</v>
      </c>
      <c r="AG264" s="67"/>
      <c r="AJ264" s="71" t="s">
        <v>72</v>
      </c>
      <c r="AK264" s="71">
        <v>1</v>
      </c>
      <c r="BB264" s="261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24"/>
      <c r="B265" s="325"/>
      <c r="C265" s="325"/>
      <c r="D265" s="325"/>
      <c r="E265" s="325"/>
      <c r="F265" s="325"/>
      <c r="G265" s="325"/>
      <c r="H265" s="325"/>
      <c r="I265" s="325"/>
      <c r="J265" s="325"/>
      <c r="K265" s="325"/>
      <c r="L265" s="325"/>
      <c r="M265" s="325"/>
      <c r="N265" s="325"/>
      <c r="O265" s="326"/>
      <c r="P265" s="327" t="s">
        <v>73</v>
      </c>
      <c r="Q265" s="328"/>
      <c r="R265" s="328"/>
      <c r="S265" s="328"/>
      <c r="T265" s="328"/>
      <c r="U265" s="328"/>
      <c r="V265" s="329"/>
      <c r="W265" s="37" t="s">
        <v>70</v>
      </c>
      <c r="X265" s="320">
        <f>IFERROR(SUM(X263:X264),"0")</f>
        <v>48</v>
      </c>
      <c r="Y265" s="320">
        <f>IFERROR(SUM(Y263:Y264),"0")</f>
        <v>48</v>
      </c>
      <c r="Z265" s="320">
        <f>IFERROR(IF(Z263="",0,Z263),"0")+IFERROR(IF(Z264="",0,Z264),"0")</f>
        <v>0.74399999999999999</v>
      </c>
      <c r="AA265" s="321"/>
      <c r="AB265" s="321"/>
      <c r="AC265" s="321"/>
    </row>
    <row r="266" spans="1:68" x14ac:dyDescent="0.2">
      <c r="A266" s="325"/>
      <c r="B266" s="325"/>
      <c r="C266" s="325"/>
      <c r="D266" s="325"/>
      <c r="E266" s="325"/>
      <c r="F266" s="325"/>
      <c r="G266" s="325"/>
      <c r="H266" s="325"/>
      <c r="I266" s="325"/>
      <c r="J266" s="325"/>
      <c r="K266" s="325"/>
      <c r="L266" s="325"/>
      <c r="M266" s="325"/>
      <c r="N266" s="325"/>
      <c r="O266" s="326"/>
      <c r="P266" s="327" t="s">
        <v>73</v>
      </c>
      <c r="Q266" s="328"/>
      <c r="R266" s="328"/>
      <c r="S266" s="328"/>
      <c r="T266" s="328"/>
      <c r="U266" s="328"/>
      <c r="V266" s="329"/>
      <c r="W266" s="37" t="s">
        <v>74</v>
      </c>
      <c r="X266" s="320">
        <f>IFERROR(SUMPRODUCT(X263:X264*H263:H264),"0")</f>
        <v>288</v>
      </c>
      <c r="Y266" s="320">
        <f>IFERROR(SUMPRODUCT(Y263:Y264*H263:H264),"0")</f>
        <v>288</v>
      </c>
      <c r="Z266" s="37"/>
      <c r="AA266" s="321"/>
      <c r="AB266" s="321"/>
      <c r="AC266" s="321"/>
    </row>
    <row r="267" spans="1:68" ht="14.25" customHeight="1" x14ac:dyDescent="0.25">
      <c r="A267" s="344" t="s">
        <v>171</v>
      </c>
      <c r="B267" s="325"/>
      <c r="C267" s="325"/>
      <c r="D267" s="325"/>
      <c r="E267" s="325"/>
      <c r="F267" s="325"/>
      <c r="G267" s="325"/>
      <c r="H267" s="325"/>
      <c r="I267" s="325"/>
      <c r="J267" s="325"/>
      <c r="K267" s="325"/>
      <c r="L267" s="325"/>
      <c r="M267" s="325"/>
      <c r="N267" s="325"/>
      <c r="O267" s="325"/>
      <c r="P267" s="325"/>
      <c r="Q267" s="325"/>
      <c r="R267" s="325"/>
      <c r="S267" s="325"/>
      <c r="T267" s="325"/>
      <c r="U267" s="325"/>
      <c r="V267" s="325"/>
      <c r="W267" s="325"/>
      <c r="X267" s="325"/>
      <c r="Y267" s="325"/>
      <c r="Z267" s="325"/>
      <c r="AA267" s="314"/>
      <c r="AB267" s="314"/>
      <c r="AC267" s="314"/>
    </row>
    <row r="268" spans="1:68" ht="27" customHeight="1" x14ac:dyDescent="0.25">
      <c r="A268" s="54" t="s">
        <v>388</v>
      </c>
      <c r="B268" s="54" t="s">
        <v>389</v>
      </c>
      <c r="C268" s="31">
        <v>4301136028</v>
      </c>
      <c r="D268" s="322">
        <v>4640242180304</v>
      </c>
      <c r="E268" s="323"/>
      <c r="F268" s="317">
        <v>2.7</v>
      </c>
      <c r="G268" s="32">
        <v>1</v>
      </c>
      <c r="H268" s="317">
        <v>2.7</v>
      </c>
      <c r="I268" s="317">
        <v>2.8906000000000001</v>
      </c>
      <c r="J268" s="32">
        <v>126</v>
      </c>
      <c r="K268" s="32" t="s">
        <v>80</v>
      </c>
      <c r="L268" s="32" t="s">
        <v>81</v>
      </c>
      <c r="M268" s="33" t="s">
        <v>69</v>
      </c>
      <c r="N268" s="33"/>
      <c r="O268" s="32">
        <v>180</v>
      </c>
      <c r="P268" s="379" t="s">
        <v>390</v>
      </c>
      <c r="Q268" s="334"/>
      <c r="R268" s="334"/>
      <c r="S268" s="334"/>
      <c r="T268" s="335"/>
      <c r="U268" s="34"/>
      <c r="V268" s="34"/>
      <c r="W268" s="35" t="s">
        <v>70</v>
      </c>
      <c r="X268" s="318">
        <v>14</v>
      </c>
      <c r="Y268" s="319">
        <f>IFERROR(IF(X268="","",X268),"")</f>
        <v>14</v>
      </c>
      <c r="Z268" s="36">
        <f>IFERROR(IF(X268="","",X268*0.00936),"")</f>
        <v>0.13103999999999999</v>
      </c>
      <c r="AA268" s="56"/>
      <c r="AB268" s="57"/>
      <c r="AC268" s="262" t="s">
        <v>391</v>
      </c>
      <c r="AG268" s="67"/>
      <c r="AJ268" s="71" t="s">
        <v>83</v>
      </c>
      <c r="AK268" s="71">
        <v>14</v>
      </c>
      <c r="BB268" s="263" t="s">
        <v>84</v>
      </c>
      <c r="BM268" s="67">
        <f>IFERROR(X268*I268,"0")</f>
        <v>40.468400000000003</v>
      </c>
      <c r="BN268" s="67">
        <f>IFERROR(Y268*I268,"0")</f>
        <v>40.468400000000003</v>
      </c>
      <c r="BO268" s="67">
        <f>IFERROR(X268/J268,"0")</f>
        <v>0.1111111111111111</v>
      </c>
      <c r="BP268" s="67">
        <f>IFERROR(Y268/J268,"0")</f>
        <v>0.1111111111111111</v>
      </c>
    </row>
    <row r="269" spans="1:68" ht="27" customHeight="1" x14ac:dyDescent="0.25">
      <c r="A269" s="54" t="s">
        <v>392</v>
      </c>
      <c r="B269" s="54" t="s">
        <v>393</v>
      </c>
      <c r="C269" s="31">
        <v>4301136026</v>
      </c>
      <c r="D269" s="322">
        <v>4640242180236</v>
      </c>
      <c r="E269" s="323"/>
      <c r="F269" s="317">
        <v>5</v>
      </c>
      <c r="G269" s="32">
        <v>1</v>
      </c>
      <c r="H269" s="317">
        <v>5</v>
      </c>
      <c r="I269" s="317">
        <v>5.2350000000000003</v>
      </c>
      <c r="J269" s="32">
        <v>84</v>
      </c>
      <c r="K269" s="32" t="s">
        <v>67</v>
      </c>
      <c r="L269" s="32" t="s">
        <v>89</v>
      </c>
      <c r="M269" s="33" t="s">
        <v>69</v>
      </c>
      <c r="N269" s="33"/>
      <c r="O269" s="32">
        <v>180</v>
      </c>
      <c r="P269" s="478" t="s">
        <v>394</v>
      </c>
      <c r="Q269" s="334"/>
      <c r="R269" s="334"/>
      <c r="S269" s="334"/>
      <c r="T269" s="335"/>
      <c r="U269" s="34"/>
      <c r="V269" s="34"/>
      <c r="W269" s="35" t="s">
        <v>70</v>
      </c>
      <c r="X269" s="318">
        <v>0</v>
      </c>
      <c r="Y269" s="319">
        <f>IFERROR(IF(X269="","",X269),"")</f>
        <v>0</v>
      </c>
      <c r="Z269" s="36">
        <f>IFERROR(IF(X269="","",X269*0.0155),"")</f>
        <v>0</v>
      </c>
      <c r="AA269" s="56"/>
      <c r="AB269" s="57"/>
      <c r="AC269" s="264" t="s">
        <v>391</v>
      </c>
      <c r="AG269" s="67"/>
      <c r="AJ269" s="71" t="s">
        <v>90</v>
      </c>
      <c r="AK269" s="71">
        <v>84</v>
      </c>
      <c r="BB269" s="265" t="s">
        <v>84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395</v>
      </c>
      <c r="B270" s="54" t="s">
        <v>396</v>
      </c>
      <c r="C270" s="31">
        <v>4301136029</v>
      </c>
      <c r="D270" s="322">
        <v>4640242180410</v>
      </c>
      <c r="E270" s="323"/>
      <c r="F270" s="317">
        <v>2.2400000000000002</v>
      </c>
      <c r="G270" s="32">
        <v>1</v>
      </c>
      <c r="H270" s="317">
        <v>2.2400000000000002</v>
      </c>
      <c r="I270" s="317">
        <v>2.4319999999999999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34"/>
      <c r="R270" s="334"/>
      <c r="S270" s="334"/>
      <c r="T270" s="335"/>
      <c r="U270" s="34"/>
      <c r="V270" s="34"/>
      <c r="W270" s="35" t="s">
        <v>70</v>
      </c>
      <c r="X270" s="318">
        <v>0</v>
      </c>
      <c r="Y270" s="319">
        <f>IFERROR(IF(X270="","",X270),"")</f>
        <v>0</v>
      </c>
      <c r="Z270" s="36">
        <f>IFERROR(IF(X270="","",X270*0.00936),"")</f>
        <v>0</v>
      </c>
      <c r="AA270" s="56"/>
      <c r="AB270" s="57"/>
      <c r="AC270" s="266" t="s">
        <v>391</v>
      </c>
      <c r="AG270" s="67"/>
      <c r="AJ270" s="71" t="s">
        <v>72</v>
      </c>
      <c r="AK270" s="71">
        <v>1</v>
      </c>
      <c r="BB270" s="267" t="s">
        <v>84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24"/>
      <c r="B271" s="325"/>
      <c r="C271" s="325"/>
      <c r="D271" s="325"/>
      <c r="E271" s="325"/>
      <c r="F271" s="325"/>
      <c r="G271" s="325"/>
      <c r="H271" s="325"/>
      <c r="I271" s="325"/>
      <c r="J271" s="325"/>
      <c r="K271" s="325"/>
      <c r="L271" s="325"/>
      <c r="M271" s="325"/>
      <c r="N271" s="325"/>
      <c r="O271" s="326"/>
      <c r="P271" s="327" t="s">
        <v>73</v>
      </c>
      <c r="Q271" s="328"/>
      <c r="R271" s="328"/>
      <c r="S271" s="328"/>
      <c r="T271" s="328"/>
      <c r="U271" s="328"/>
      <c r="V271" s="329"/>
      <c r="W271" s="37" t="s">
        <v>70</v>
      </c>
      <c r="X271" s="320">
        <f>IFERROR(SUM(X268:X270),"0")</f>
        <v>14</v>
      </c>
      <c r="Y271" s="320">
        <f>IFERROR(SUM(Y268:Y270),"0")</f>
        <v>14</v>
      </c>
      <c r="Z271" s="320">
        <f>IFERROR(IF(Z268="",0,Z268),"0")+IFERROR(IF(Z269="",0,Z269),"0")+IFERROR(IF(Z270="",0,Z270),"0")</f>
        <v>0.13103999999999999</v>
      </c>
      <c r="AA271" s="321"/>
      <c r="AB271" s="321"/>
      <c r="AC271" s="321"/>
    </row>
    <row r="272" spans="1:68" x14ac:dyDescent="0.2">
      <c r="A272" s="325"/>
      <c r="B272" s="325"/>
      <c r="C272" s="325"/>
      <c r="D272" s="325"/>
      <c r="E272" s="325"/>
      <c r="F272" s="325"/>
      <c r="G272" s="325"/>
      <c r="H272" s="325"/>
      <c r="I272" s="325"/>
      <c r="J272" s="325"/>
      <c r="K272" s="325"/>
      <c r="L272" s="325"/>
      <c r="M272" s="325"/>
      <c r="N272" s="325"/>
      <c r="O272" s="326"/>
      <c r="P272" s="327" t="s">
        <v>73</v>
      </c>
      <c r="Q272" s="328"/>
      <c r="R272" s="328"/>
      <c r="S272" s="328"/>
      <c r="T272" s="328"/>
      <c r="U272" s="328"/>
      <c r="V272" s="329"/>
      <c r="W272" s="37" t="s">
        <v>74</v>
      </c>
      <c r="X272" s="320">
        <f>IFERROR(SUMPRODUCT(X268:X270*H268:H270),"0")</f>
        <v>37.800000000000004</v>
      </c>
      <c r="Y272" s="320">
        <f>IFERROR(SUMPRODUCT(Y268:Y270*H268:H270),"0")</f>
        <v>37.800000000000004</v>
      </c>
      <c r="Z272" s="37"/>
      <c r="AA272" s="321"/>
      <c r="AB272" s="321"/>
      <c r="AC272" s="321"/>
    </row>
    <row r="273" spans="1:68" ht="14.25" customHeight="1" x14ac:dyDescent="0.25">
      <c r="A273" s="344" t="s">
        <v>141</v>
      </c>
      <c r="B273" s="325"/>
      <c r="C273" s="325"/>
      <c r="D273" s="325"/>
      <c r="E273" s="325"/>
      <c r="F273" s="325"/>
      <c r="G273" s="325"/>
      <c r="H273" s="325"/>
      <c r="I273" s="325"/>
      <c r="J273" s="325"/>
      <c r="K273" s="325"/>
      <c r="L273" s="325"/>
      <c r="M273" s="325"/>
      <c r="N273" s="325"/>
      <c r="O273" s="325"/>
      <c r="P273" s="325"/>
      <c r="Q273" s="325"/>
      <c r="R273" s="325"/>
      <c r="S273" s="325"/>
      <c r="T273" s="325"/>
      <c r="U273" s="325"/>
      <c r="V273" s="325"/>
      <c r="W273" s="325"/>
      <c r="X273" s="325"/>
      <c r="Y273" s="325"/>
      <c r="Z273" s="325"/>
      <c r="AA273" s="314"/>
      <c r="AB273" s="314"/>
      <c r="AC273" s="314"/>
    </row>
    <row r="274" spans="1:68" ht="27" customHeight="1" x14ac:dyDescent="0.25">
      <c r="A274" s="54" t="s">
        <v>397</v>
      </c>
      <c r="B274" s="54" t="s">
        <v>398</v>
      </c>
      <c r="C274" s="31">
        <v>4301135723</v>
      </c>
      <c r="D274" s="322">
        <v>4640242181783</v>
      </c>
      <c r="E274" s="323"/>
      <c r="F274" s="317">
        <v>0.3</v>
      </c>
      <c r="G274" s="32">
        <v>9</v>
      </c>
      <c r="H274" s="317">
        <v>2.7</v>
      </c>
      <c r="I274" s="317">
        <v>2.988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67" t="s">
        <v>399</v>
      </c>
      <c r="Q274" s="334"/>
      <c r="R274" s="334"/>
      <c r="S274" s="334"/>
      <c r="T274" s="335"/>
      <c r="U274" s="34"/>
      <c r="V274" s="34"/>
      <c r="W274" s="35" t="s">
        <v>70</v>
      </c>
      <c r="X274" s="318">
        <v>0</v>
      </c>
      <c r="Y274" s="319">
        <f t="shared" ref="Y274:Y294" si="24">IFERROR(IF(X274="","",X274),"")</f>
        <v>0</v>
      </c>
      <c r="Z274" s="36">
        <f>IFERROR(IF(X274="","",X274*0.00936),"")</f>
        <v>0</v>
      </c>
      <c r="AA274" s="56"/>
      <c r="AB274" s="57" t="s">
        <v>223</v>
      </c>
      <c r="AC274" s="268" t="s">
        <v>400</v>
      </c>
      <c r="AG274" s="67"/>
      <c r="AJ274" s="71" t="s">
        <v>72</v>
      </c>
      <c r="AK274" s="71">
        <v>1</v>
      </c>
      <c r="BB274" s="269" t="s">
        <v>84</v>
      </c>
      <c r="BM274" s="67">
        <f t="shared" ref="BM274:BM294" si="25">IFERROR(X274*I274,"0")</f>
        <v>0</v>
      </c>
      <c r="BN274" s="67">
        <f t="shared" ref="BN274:BN294" si="26">IFERROR(Y274*I274,"0")</f>
        <v>0</v>
      </c>
      <c r="BO274" s="67">
        <f t="shared" ref="BO274:BO294" si="27">IFERROR(X274/J274,"0")</f>
        <v>0</v>
      </c>
      <c r="BP274" s="67">
        <f t="shared" ref="BP274:BP294" si="28">IFERROR(Y274/J274,"0")</f>
        <v>0</v>
      </c>
    </row>
    <row r="275" spans="1:68" ht="27" customHeight="1" x14ac:dyDescent="0.25">
      <c r="A275" s="54" t="s">
        <v>401</v>
      </c>
      <c r="B275" s="54" t="s">
        <v>402</v>
      </c>
      <c r="C275" s="31">
        <v>4301135504</v>
      </c>
      <c r="D275" s="322">
        <v>4640242181554</v>
      </c>
      <c r="E275" s="323"/>
      <c r="F275" s="317">
        <v>3</v>
      </c>
      <c r="G275" s="32">
        <v>1</v>
      </c>
      <c r="H275" s="317">
        <v>3</v>
      </c>
      <c r="I275" s="317">
        <v>3.1920000000000002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45" t="s">
        <v>403</v>
      </c>
      <c r="Q275" s="334"/>
      <c r="R275" s="334"/>
      <c r="S275" s="334"/>
      <c r="T275" s="335"/>
      <c r="U275" s="34"/>
      <c r="V275" s="34"/>
      <c r="W275" s="35" t="s">
        <v>70</v>
      </c>
      <c r="X275" s="318">
        <v>0</v>
      </c>
      <c r="Y275" s="319">
        <f t="shared" si="24"/>
        <v>0</v>
      </c>
      <c r="Z275" s="36">
        <f>IFERROR(IF(X275="","",X275*0.00936),"")</f>
        <v>0</v>
      </c>
      <c r="AA275" s="56"/>
      <c r="AB275" s="57"/>
      <c r="AC275" s="270" t="s">
        <v>404</v>
      </c>
      <c r="AG275" s="67"/>
      <c r="AJ275" s="71" t="s">
        <v>72</v>
      </c>
      <c r="AK275" s="71">
        <v>1</v>
      </c>
      <c r="BB275" s="271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405</v>
      </c>
      <c r="B276" s="54" t="s">
        <v>406</v>
      </c>
      <c r="C276" s="31">
        <v>4301135394</v>
      </c>
      <c r="D276" s="322">
        <v>4640242181561</v>
      </c>
      <c r="E276" s="323"/>
      <c r="F276" s="317">
        <v>3.7</v>
      </c>
      <c r="G276" s="32">
        <v>1</v>
      </c>
      <c r="H276" s="317">
        <v>3.7</v>
      </c>
      <c r="I276" s="317">
        <v>3.8919999999999999</v>
      </c>
      <c r="J276" s="32">
        <v>126</v>
      </c>
      <c r="K276" s="32" t="s">
        <v>80</v>
      </c>
      <c r="L276" s="32" t="s">
        <v>81</v>
      </c>
      <c r="M276" s="33" t="s">
        <v>69</v>
      </c>
      <c r="N276" s="33"/>
      <c r="O276" s="32">
        <v>180</v>
      </c>
      <c r="P276" s="488" t="s">
        <v>407</v>
      </c>
      <c r="Q276" s="334"/>
      <c r="R276" s="334"/>
      <c r="S276" s="334"/>
      <c r="T276" s="335"/>
      <c r="U276" s="34"/>
      <c r="V276" s="34"/>
      <c r="W276" s="35" t="s">
        <v>70</v>
      </c>
      <c r="X276" s="318">
        <v>0</v>
      </c>
      <c r="Y276" s="319">
        <f t="shared" si="24"/>
        <v>0</v>
      </c>
      <c r="Z276" s="36">
        <f>IFERROR(IF(X276="","",X276*0.00936),"")</f>
        <v>0</v>
      </c>
      <c r="AA276" s="56"/>
      <c r="AB276" s="57"/>
      <c r="AC276" s="272" t="s">
        <v>408</v>
      </c>
      <c r="AG276" s="67"/>
      <c r="AJ276" s="71" t="s">
        <v>83</v>
      </c>
      <c r="AK276" s="71">
        <v>14</v>
      </c>
      <c r="BB276" s="273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37.5" customHeight="1" x14ac:dyDescent="0.25">
      <c r="A277" s="54" t="s">
        <v>409</v>
      </c>
      <c r="B277" s="54" t="s">
        <v>410</v>
      </c>
      <c r="C277" s="31">
        <v>4301135552</v>
      </c>
      <c r="D277" s="322">
        <v>4640242181431</v>
      </c>
      <c r="E277" s="323"/>
      <c r="F277" s="317">
        <v>3.5</v>
      </c>
      <c r="G277" s="32">
        <v>1</v>
      </c>
      <c r="H277" s="317">
        <v>3.5</v>
      </c>
      <c r="I277" s="317">
        <v>3.6920000000000002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28" t="s">
        <v>411</v>
      </c>
      <c r="Q277" s="334"/>
      <c r="R277" s="334"/>
      <c r="S277" s="334"/>
      <c r="T277" s="335"/>
      <c r="U277" s="34"/>
      <c r="V277" s="34"/>
      <c r="W277" s="35" t="s">
        <v>70</v>
      </c>
      <c r="X277" s="318">
        <v>0</v>
      </c>
      <c r="Y277" s="319">
        <f t="shared" si="24"/>
        <v>0</v>
      </c>
      <c r="Z277" s="36">
        <f>IFERROR(IF(X277="","",X277*0.00936),"")</f>
        <v>0</v>
      </c>
      <c r="AA277" s="56"/>
      <c r="AB277" s="57"/>
      <c r="AC277" s="274" t="s">
        <v>412</v>
      </c>
      <c r="AG277" s="67"/>
      <c r="AJ277" s="71" t="s">
        <v>72</v>
      </c>
      <c r="AK277" s="71">
        <v>1</v>
      </c>
      <c r="BB277" s="275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413</v>
      </c>
      <c r="B278" s="54" t="s">
        <v>414</v>
      </c>
      <c r="C278" s="31">
        <v>4301135374</v>
      </c>
      <c r="D278" s="322">
        <v>4640242181424</v>
      </c>
      <c r="E278" s="323"/>
      <c r="F278" s="317">
        <v>5.5</v>
      </c>
      <c r="G278" s="32">
        <v>1</v>
      </c>
      <c r="H278" s="317">
        <v>5.5</v>
      </c>
      <c r="I278" s="317">
        <v>5.7350000000000003</v>
      </c>
      <c r="J278" s="32">
        <v>84</v>
      </c>
      <c r="K278" s="32" t="s">
        <v>67</v>
      </c>
      <c r="L278" s="32" t="s">
        <v>81</v>
      </c>
      <c r="M278" s="33" t="s">
        <v>69</v>
      </c>
      <c r="N278" s="33"/>
      <c r="O278" s="32">
        <v>180</v>
      </c>
      <c r="P278" s="492" t="s">
        <v>415</v>
      </c>
      <c r="Q278" s="334"/>
      <c r="R278" s="334"/>
      <c r="S278" s="334"/>
      <c r="T278" s="335"/>
      <c r="U278" s="34"/>
      <c r="V278" s="34"/>
      <c r="W278" s="35" t="s">
        <v>70</v>
      </c>
      <c r="X278" s="318">
        <v>0</v>
      </c>
      <c r="Y278" s="319">
        <f t="shared" si="24"/>
        <v>0</v>
      </c>
      <c r="Z278" s="36">
        <f>IFERROR(IF(X278="","",X278*0.0155),"")</f>
        <v>0</v>
      </c>
      <c r="AA278" s="56"/>
      <c r="AB278" s="57"/>
      <c r="AC278" s="276" t="s">
        <v>404</v>
      </c>
      <c r="AG278" s="67"/>
      <c r="AJ278" s="71" t="s">
        <v>83</v>
      </c>
      <c r="AK278" s="71">
        <v>12</v>
      </c>
      <c r="BB278" s="277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416</v>
      </c>
      <c r="B279" s="54" t="s">
        <v>417</v>
      </c>
      <c r="C279" s="31">
        <v>4301135320</v>
      </c>
      <c r="D279" s="322">
        <v>4640242181592</v>
      </c>
      <c r="E279" s="323"/>
      <c r="F279" s="317">
        <v>3.5</v>
      </c>
      <c r="G279" s="32">
        <v>1</v>
      </c>
      <c r="H279" s="317">
        <v>3.5</v>
      </c>
      <c r="I279" s="317">
        <v>3.6850000000000001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59" t="s">
        <v>418</v>
      </c>
      <c r="Q279" s="334"/>
      <c r="R279" s="334"/>
      <c r="S279" s="334"/>
      <c r="T279" s="335"/>
      <c r="U279" s="34"/>
      <c r="V279" s="34"/>
      <c r="W279" s="35" t="s">
        <v>70</v>
      </c>
      <c r="X279" s="318">
        <v>0</v>
      </c>
      <c r="Y279" s="319">
        <f t="shared" si="24"/>
        <v>0</v>
      </c>
      <c r="Z279" s="36">
        <f t="shared" ref="Z279:Z286" si="29">IFERROR(IF(X279="","",X279*0.00936),"")</f>
        <v>0</v>
      </c>
      <c r="AA279" s="56"/>
      <c r="AB279" s="57"/>
      <c r="AC279" s="278" t="s">
        <v>419</v>
      </c>
      <c r="AG279" s="67"/>
      <c r="AJ279" s="71" t="s">
        <v>72</v>
      </c>
      <c r="AK279" s="71">
        <v>1</v>
      </c>
      <c r="BB279" s="279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420</v>
      </c>
      <c r="B280" s="54" t="s">
        <v>421</v>
      </c>
      <c r="C280" s="31">
        <v>4301135405</v>
      </c>
      <c r="D280" s="322">
        <v>4640242181523</v>
      </c>
      <c r="E280" s="323"/>
      <c r="F280" s="317">
        <v>3</v>
      </c>
      <c r="G280" s="32">
        <v>1</v>
      </c>
      <c r="H280" s="317">
        <v>3</v>
      </c>
      <c r="I280" s="317">
        <v>3.1920000000000002</v>
      </c>
      <c r="J280" s="32">
        <v>126</v>
      </c>
      <c r="K280" s="32" t="s">
        <v>80</v>
      </c>
      <c r="L280" s="32" t="s">
        <v>81</v>
      </c>
      <c r="M280" s="33" t="s">
        <v>69</v>
      </c>
      <c r="N280" s="33"/>
      <c r="O280" s="32">
        <v>180</v>
      </c>
      <c r="P280" s="413" t="s">
        <v>422</v>
      </c>
      <c r="Q280" s="334"/>
      <c r="R280" s="334"/>
      <c r="S280" s="334"/>
      <c r="T280" s="335"/>
      <c r="U280" s="34"/>
      <c r="V280" s="34"/>
      <c r="W280" s="35" t="s">
        <v>70</v>
      </c>
      <c r="X280" s="318">
        <v>0</v>
      </c>
      <c r="Y280" s="319">
        <f t="shared" si="24"/>
        <v>0</v>
      </c>
      <c r="Z280" s="36">
        <f t="shared" si="29"/>
        <v>0</v>
      </c>
      <c r="AA280" s="56"/>
      <c r="AB280" s="57"/>
      <c r="AC280" s="280" t="s">
        <v>408</v>
      </c>
      <c r="AG280" s="67"/>
      <c r="AJ280" s="71" t="s">
        <v>83</v>
      </c>
      <c r="AK280" s="71">
        <v>14</v>
      </c>
      <c r="BB280" s="281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423</v>
      </c>
      <c r="B281" s="54" t="s">
        <v>424</v>
      </c>
      <c r="C281" s="31">
        <v>4301135404</v>
      </c>
      <c r="D281" s="322">
        <v>4640242181516</v>
      </c>
      <c r="E281" s="323"/>
      <c r="F281" s="317">
        <v>3.7</v>
      </c>
      <c r="G281" s="32">
        <v>1</v>
      </c>
      <c r="H281" s="317">
        <v>3.7</v>
      </c>
      <c r="I281" s="317">
        <v>3.8919999999999999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401" t="s">
        <v>425</v>
      </c>
      <c r="Q281" s="334"/>
      <c r="R281" s="334"/>
      <c r="S281" s="334"/>
      <c r="T281" s="335"/>
      <c r="U281" s="34"/>
      <c r="V281" s="34"/>
      <c r="W281" s="35" t="s">
        <v>70</v>
      </c>
      <c r="X281" s="318">
        <v>0</v>
      </c>
      <c r="Y281" s="319">
        <f t="shared" si="24"/>
        <v>0</v>
      </c>
      <c r="Z281" s="36">
        <f t="shared" si="29"/>
        <v>0</v>
      </c>
      <c r="AA281" s="56"/>
      <c r="AB281" s="57"/>
      <c r="AC281" s="282" t="s">
        <v>412</v>
      </c>
      <c r="AG281" s="67"/>
      <c r="AJ281" s="71" t="s">
        <v>72</v>
      </c>
      <c r="AK281" s="71">
        <v>1</v>
      </c>
      <c r="BB281" s="283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37.5" customHeight="1" x14ac:dyDescent="0.25">
      <c r="A282" s="54" t="s">
        <v>426</v>
      </c>
      <c r="B282" s="54" t="s">
        <v>427</v>
      </c>
      <c r="C282" s="31">
        <v>4301135402</v>
      </c>
      <c r="D282" s="322">
        <v>4640242181493</v>
      </c>
      <c r="E282" s="323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80" t="s">
        <v>428</v>
      </c>
      <c r="Q282" s="334"/>
      <c r="R282" s="334"/>
      <c r="S282" s="334"/>
      <c r="T282" s="335"/>
      <c r="U282" s="34"/>
      <c r="V282" s="34"/>
      <c r="W282" s="35" t="s">
        <v>70</v>
      </c>
      <c r="X282" s="318">
        <v>0</v>
      </c>
      <c r="Y282" s="319">
        <f t="shared" si="24"/>
        <v>0</v>
      </c>
      <c r="Z282" s="36">
        <f t="shared" si="29"/>
        <v>0</v>
      </c>
      <c r="AA282" s="56"/>
      <c r="AB282" s="57"/>
      <c r="AC282" s="284" t="s">
        <v>404</v>
      </c>
      <c r="AG282" s="67"/>
      <c r="AJ282" s="71" t="s">
        <v>72</v>
      </c>
      <c r="AK282" s="71">
        <v>1</v>
      </c>
      <c r="BB282" s="285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429</v>
      </c>
      <c r="B283" s="54" t="s">
        <v>430</v>
      </c>
      <c r="C283" s="31">
        <v>4301135375</v>
      </c>
      <c r="D283" s="322">
        <v>4640242181486</v>
      </c>
      <c r="E283" s="323"/>
      <c r="F283" s="317">
        <v>3.7</v>
      </c>
      <c r="G283" s="32">
        <v>1</v>
      </c>
      <c r="H283" s="317">
        <v>3.7</v>
      </c>
      <c r="I283" s="317">
        <v>3.8919999999999999</v>
      </c>
      <c r="J283" s="32">
        <v>126</v>
      </c>
      <c r="K283" s="32" t="s">
        <v>80</v>
      </c>
      <c r="L283" s="32" t="s">
        <v>89</v>
      </c>
      <c r="M283" s="33" t="s">
        <v>69</v>
      </c>
      <c r="N283" s="33"/>
      <c r="O283" s="32">
        <v>180</v>
      </c>
      <c r="P283" s="427" t="s">
        <v>431</v>
      </c>
      <c r="Q283" s="334"/>
      <c r="R283" s="334"/>
      <c r="S283" s="334"/>
      <c r="T283" s="335"/>
      <c r="U283" s="34"/>
      <c r="V283" s="34"/>
      <c r="W283" s="35" t="s">
        <v>70</v>
      </c>
      <c r="X283" s="318">
        <v>0</v>
      </c>
      <c r="Y283" s="319">
        <f t="shared" si="24"/>
        <v>0</v>
      </c>
      <c r="Z283" s="36">
        <f t="shared" si="29"/>
        <v>0</v>
      </c>
      <c r="AA283" s="56"/>
      <c r="AB283" s="57"/>
      <c r="AC283" s="286" t="s">
        <v>404</v>
      </c>
      <c r="AG283" s="67"/>
      <c r="AJ283" s="71" t="s">
        <v>90</v>
      </c>
      <c r="AK283" s="71">
        <v>126</v>
      </c>
      <c r="BB283" s="287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432</v>
      </c>
      <c r="B284" s="54" t="s">
        <v>433</v>
      </c>
      <c r="C284" s="31">
        <v>4301135403</v>
      </c>
      <c r="D284" s="322">
        <v>4640242181509</v>
      </c>
      <c r="E284" s="323"/>
      <c r="F284" s="317">
        <v>3.7</v>
      </c>
      <c r="G284" s="32">
        <v>1</v>
      </c>
      <c r="H284" s="317">
        <v>3.7</v>
      </c>
      <c r="I284" s="317">
        <v>3.8919999999999999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84" t="s">
        <v>434</v>
      </c>
      <c r="Q284" s="334"/>
      <c r="R284" s="334"/>
      <c r="S284" s="334"/>
      <c r="T284" s="335"/>
      <c r="U284" s="34"/>
      <c r="V284" s="34"/>
      <c r="W284" s="35" t="s">
        <v>70</v>
      </c>
      <c r="X284" s="318">
        <v>0</v>
      </c>
      <c r="Y284" s="319">
        <f t="shared" si="24"/>
        <v>0</v>
      </c>
      <c r="Z284" s="36">
        <f t="shared" si="29"/>
        <v>0</v>
      </c>
      <c r="AA284" s="56"/>
      <c r="AB284" s="57"/>
      <c r="AC284" s="288" t="s">
        <v>404</v>
      </c>
      <c r="AG284" s="67"/>
      <c r="AJ284" s="71" t="s">
        <v>72</v>
      </c>
      <c r="AK284" s="71">
        <v>1</v>
      </c>
      <c r="BB284" s="289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435</v>
      </c>
      <c r="B285" s="54" t="s">
        <v>436</v>
      </c>
      <c r="C285" s="31">
        <v>4301135304</v>
      </c>
      <c r="D285" s="322">
        <v>4640242181240</v>
      </c>
      <c r="E285" s="323"/>
      <c r="F285" s="317">
        <v>0.3</v>
      </c>
      <c r="G285" s="32">
        <v>9</v>
      </c>
      <c r="H285" s="317">
        <v>2.7</v>
      </c>
      <c r="I285" s="317">
        <v>2.88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29" t="s">
        <v>437</v>
      </c>
      <c r="Q285" s="334"/>
      <c r="R285" s="334"/>
      <c r="S285" s="334"/>
      <c r="T285" s="335"/>
      <c r="U285" s="34"/>
      <c r="V285" s="34"/>
      <c r="W285" s="35" t="s">
        <v>70</v>
      </c>
      <c r="X285" s="318">
        <v>0</v>
      </c>
      <c r="Y285" s="319">
        <f t="shared" si="24"/>
        <v>0</v>
      </c>
      <c r="Z285" s="36">
        <f t="shared" si="29"/>
        <v>0</v>
      </c>
      <c r="AA285" s="56"/>
      <c r="AB285" s="57"/>
      <c r="AC285" s="290" t="s">
        <v>404</v>
      </c>
      <c r="AG285" s="67"/>
      <c r="AJ285" s="71" t="s">
        <v>72</v>
      </c>
      <c r="AK285" s="71">
        <v>1</v>
      </c>
      <c r="BB285" s="291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438</v>
      </c>
      <c r="B286" s="54" t="s">
        <v>439</v>
      </c>
      <c r="C286" s="31">
        <v>4301135310</v>
      </c>
      <c r="D286" s="322">
        <v>4640242181318</v>
      </c>
      <c r="E286" s="323"/>
      <c r="F286" s="317">
        <v>0.3</v>
      </c>
      <c r="G286" s="32">
        <v>9</v>
      </c>
      <c r="H286" s="317">
        <v>2.7</v>
      </c>
      <c r="I286" s="317">
        <v>2.988</v>
      </c>
      <c r="J286" s="32">
        <v>126</v>
      </c>
      <c r="K286" s="32" t="s">
        <v>80</v>
      </c>
      <c r="L286" s="32" t="s">
        <v>81</v>
      </c>
      <c r="M286" s="33" t="s">
        <v>69</v>
      </c>
      <c r="N286" s="33"/>
      <c r="O286" s="32">
        <v>180</v>
      </c>
      <c r="P286" s="394" t="s">
        <v>440</v>
      </c>
      <c r="Q286" s="334"/>
      <c r="R286" s="334"/>
      <c r="S286" s="334"/>
      <c r="T286" s="335"/>
      <c r="U286" s="34"/>
      <c r="V286" s="34"/>
      <c r="W286" s="35" t="s">
        <v>70</v>
      </c>
      <c r="X286" s="318">
        <v>0</v>
      </c>
      <c r="Y286" s="319">
        <f t="shared" si="24"/>
        <v>0</v>
      </c>
      <c r="Z286" s="36">
        <f t="shared" si="29"/>
        <v>0</v>
      </c>
      <c r="AA286" s="56"/>
      <c r="AB286" s="57"/>
      <c r="AC286" s="292" t="s">
        <v>408</v>
      </c>
      <c r="AG286" s="67"/>
      <c r="AJ286" s="71" t="s">
        <v>83</v>
      </c>
      <c r="AK286" s="71">
        <v>14</v>
      </c>
      <c r="BB286" s="293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441</v>
      </c>
      <c r="B287" s="54" t="s">
        <v>442</v>
      </c>
      <c r="C287" s="31">
        <v>4301135306</v>
      </c>
      <c r="D287" s="322">
        <v>4640242181578</v>
      </c>
      <c r="E287" s="323"/>
      <c r="F287" s="317">
        <v>0.3</v>
      </c>
      <c r="G287" s="32">
        <v>9</v>
      </c>
      <c r="H287" s="317">
        <v>2.7</v>
      </c>
      <c r="I287" s="317">
        <v>2.8450000000000002</v>
      </c>
      <c r="J287" s="32">
        <v>234</v>
      </c>
      <c r="K287" s="32" t="s">
        <v>136</v>
      </c>
      <c r="L287" s="32" t="s">
        <v>81</v>
      </c>
      <c r="M287" s="33" t="s">
        <v>69</v>
      </c>
      <c r="N287" s="33"/>
      <c r="O287" s="32">
        <v>180</v>
      </c>
      <c r="P287" s="400" t="s">
        <v>443</v>
      </c>
      <c r="Q287" s="334"/>
      <c r="R287" s="334"/>
      <c r="S287" s="334"/>
      <c r="T287" s="335"/>
      <c r="U287" s="34"/>
      <c r="V287" s="34"/>
      <c r="W287" s="35" t="s">
        <v>70</v>
      </c>
      <c r="X287" s="318">
        <v>0</v>
      </c>
      <c r="Y287" s="319">
        <f t="shared" si="24"/>
        <v>0</v>
      </c>
      <c r="Z287" s="36">
        <f>IFERROR(IF(X287="","",X287*0.00502),"")</f>
        <v>0</v>
      </c>
      <c r="AA287" s="56"/>
      <c r="AB287" s="57"/>
      <c r="AC287" s="294" t="s">
        <v>404</v>
      </c>
      <c r="AG287" s="67"/>
      <c r="AJ287" s="71" t="s">
        <v>83</v>
      </c>
      <c r="AK287" s="71">
        <v>18</v>
      </c>
      <c r="BB287" s="295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444</v>
      </c>
      <c r="B288" s="54" t="s">
        <v>445</v>
      </c>
      <c r="C288" s="31">
        <v>4301135305</v>
      </c>
      <c r="D288" s="322">
        <v>4640242181394</v>
      </c>
      <c r="E288" s="323"/>
      <c r="F288" s="317">
        <v>0.3</v>
      </c>
      <c r="G288" s="32">
        <v>9</v>
      </c>
      <c r="H288" s="317">
        <v>2.7</v>
      </c>
      <c r="I288" s="317">
        <v>2.8450000000000002</v>
      </c>
      <c r="J288" s="32">
        <v>234</v>
      </c>
      <c r="K288" s="32" t="s">
        <v>136</v>
      </c>
      <c r="L288" s="32" t="s">
        <v>81</v>
      </c>
      <c r="M288" s="33" t="s">
        <v>69</v>
      </c>
      <c r="N288" s="33"/>
      <c r="O288" s="32">
        <v>180</v>
      </c>
      <c r="P288" s="517" t="s">
        <v>446</v>
      </c>
      <c r="Q288" s="334"/>
      <c r="R288" s="334"/>
      <c r="S288" s="334"/>
      <c r="T288" s="335"/>
      <c r="U288" s="34"/>
      <c r="V288" s="34"/>
      <c r="W288" s="35" t="s">
        <v>70</v>
      </c>
      <c r="X288" s="318">
        <v>0</v>
      </c>
      <c r="Y288" s="319">
        <f t="shared" si="24"/>
        <v>0</v>
      </c>
      <c r="Z288" s="36">
        <f>IFERROR(IF(X288="","",X288*0.00502),"")</f>
        <v>0</v>
      </c>
      <c r="AA288" s="56"/>
      <c r="AB288" s="57"/>
      <c r="AC288" s="296" t="s">
        <v>404</v>
      </c>
      <c r="AG288" s="67"/>
      <c r="AJ288" s="71" t="s">
        <v>83</v>
      </c>
      <c r="AK288" s="71">
        <v>18</v>
      </c>
      <c r="BB288" s="297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447</v>
      </c>
      <c r="B289" s="54" t="s">
        <v>448</v>
      </c>
      <c r="C289" s="31">
        <v>4301135309</v>
      </c>
      <c r="D289" s="322">
        <v>4640242181332</v>
      </c>
      <c r="E289" s="323"/>
      <c r="F289" s="317">
        <v>0.3</v>
      </c>
      <c r="G289" s="32">
        <v>9</v>
      </c>
      <c r="H289" s="317">
        <v>2.7</v>
      </c>
      <c r="I289" s="317">
        <v>2.9079999999999999</v>
      </c>
      <c r="J289" s="32">
        <v>234</v>
      </c>
      <c r="K289" s="32" t="s">
        <v>136</v>
      </c>
      <c r="L289" s="32" t="s">
        <v>68</v>
      </c>
      <c r="M289" s="33" t="s">
        <v>69</v>
      </c>
      <c r="N289" s="33"/>
      <c r="O289" s="32">
        <v>180</v>
      </c>
      <c r="P289" s="423" t="s">
        <v>449</v>
      </c>
      <c r="Q289" s="334"/>
      <c r="R289" s="334"/>
      <c r="S289" s="334"/>
      <c r="T289" s="335"/>
      <c r="U289" s="34"/>
      <c r="V289" s="34"/>
      <c r="W289" s="35" t="s">
        <v>70</v>
      </c>
      <c r="X289" s="318">
        <v>0</v>
      </c>
      <c r="Y289" s="319">
        <f t="shared" si="24"/>
        <v>0</v>
      </c>
      <c r="Z289" s="36">
        <f>IFERROR(IF(X289="","",X289*0.00502),"")</f>
        <v>0</v>
      </c>
      <c r="AA289" s="56"/>
      <c r="AB289" s="57"/>
      <c r="AC289" s="298" t="s">
        <v>404</v>
      </c>
      <c r="AG289" s="67"/>
      <c r="AJ289" s="71" t="s">
        <v>72</v>
      </c>
      <c r="AK289" s="71">
        <v>1</v>
      </c>
      <c r="BB289" s="299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450</v>
      </c>
      <c r="B290" s="54" t="s">
        <v>451</v>
      </c>
      <c r="C290" s="31">
        <v>4301135308</v>
      </c>
      <c r="D290" s="322">
        <v>4640242181349</v>
      </c>
      <c r="E290" s="323"/>
      <c r="F290" s="317">
        <v>0.3</v>
      </c>
      <c r="G290" s="32">
        <v>9</v>
      </c>
      <c r="H290" s="317">
        <v>2.7</v>
      </c>
      <c r="I290" s="317">
        <v>2.9079999999999999</v>
      </c>
      <c r="J290" s="32">
        <v>234</v>
      </c>
      <c r="K290" s="32" t="s">
        <v>136</v>
      </c>
      <c r="L290" s="32" t="s">
        <v>68</v>
      </c>
      <c r="M290" s="33" t="s">
        <v>69</v>
      </c>
      <c r="N290" s="33"/>
      <c r="O290" s="32">
        <v>180</v>
      </c>
      <c r="P290" s="343" t="s">
        <v>452</v>
      </c>
      <c r="Q290" s="334"/>
      <c r="R290" s="334"/>
      <c r="S290" s="334"/>
      <c r="T290" s="335"/>
      <c r="U290" s="34"/>
      <c r="V290" s="34"/>
      <c r="W290" s="35" t="s">
        <v>70</v>
      </c>
      <c r="X290" s="318">
        <v>0</v>
      </c>
      <c r="Y290" s="319">
        <f t="shared" si="24"/>
        <v>0</v>
      </c>
      <c r="Z290" s="36">
        <f>IFERROR(IF(X290="","",X290*0.00502),"")</f>
        <v>0</v>
      </c>
      <c r="AA290" s="56"/>
      <c r="AB290" s="57"/>
      <c r="AC290" s="300" t="s">
        <v>404</v>
      </c>
      <c r="AG290" s="67"/>
      <c r="AJ290" s="71" t="s">
        <v>72</v>
      </c>
      <c r="AK290" s="71">
        <v>1</v>
      </c>
      <c r="BB290" s="301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453</v>
      </c>
      <c r="B291" s="54" t="s">
        <v>454</v>
      </c>
      <c r="C291" s="31">
        <v>4301135307</v>
      </c>
      <c r="D291" s="322">
        <v>4640242181370</v>
      </c>
      <c r="E291" s="323"/>
      <c r="F291" s="317">
        <v>0.3</v>
      </c>
      <c r="G291" s="32">
        <v>9</v>
      </c>
      <c r="H291" s="317">
        <v>2.7</v>
      </c>
      <c r="I291" s="317">
        <v>2.9079999999999999</v>
      </c>
      <c r="J291" s="32">
        <v>234</v>
      </c>
      <c r="K291" s="32" t="s">
        <v>136</v>
      </c>
      <c r="L291" s="32" t="s">
        <v>68</v>
      </c>
      <c r="M291" s="33" t="s">
        <v>69</v>
      </c>
      <c r="N291" s="33"/>
      <c r="O291" s="32">
        <v>180</v>
      </c>
      <c r="P291" s="516" t="s">
        <v>455</v>
      </c>
      <c r="Q291" s="334"/>
      <c r="R291" s="334"/>
      <c r="S291" s="334"/>
      <c r="T291" s="335"/>
      <c r="U291" s="34"/>
      <c r="V291" s="34"/>
      <c r="W291" s="35" t="s">
        <v>70</v>
      </c>
      <c r="X291" s="318">
        <v>0</v>
      </c>
      <c r="Y291" s="319">
        <f t="shared" si="24"/>
        <v>0</v>
      </c>
      <c r="Z291" s="36">
        <f>IFERROR(IF(X291="","",X291*0.00502),"")</f>
        <v>0</v>
      </c>
      <c r="AA291" s="56"/>
      <c r="AB291" s="57"/>
      <c r="AC291" s="302" t="s">
        <v>456</v>
      </c>
      <c r="AG291" s="67"/>
      <c r="AJ291" s="71" t="s">
        <v>72</v>
      </c>
      <c r="AK291" s="71">
        <v>1</v>
      </c>
      <c r="BB291" s="303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4301135318</v>
      </c>
      <c r="D292" s="322">
        <v>4607111037480</v>
      </c>
      <c r="E292" s="323"/>
      <c r="F292" s="317">
        <v>1</v>
      </c>
      <c r="G292" s="32">
        <v>4</v>
      </c>
      <c r="H292" s="317">
        <v>4</v>
      </c>
      <c r="I292" s="317">
        <v>4.2724000000000002</v>
      </c>
      <c r="J292" s="32">
        <v>84</v>
      </c>
      <c r="K292" s="32" t="s">
        <v>67</v>
      </c>
      <c r="L292" s="32" t="s">
        <v>68</v>
      </c>
      <c r="M292" s="33" t="s">
        <v>69</v>
      </c>
      <c r="N292" s="33"/>
      <c r="O292" s="32">
        <v>180</v>
      </c>
      <c r="P292" s="522" t="s">
        <v>459</v>
      </c>
      <c r="Q292" s="334"/>
      <c r="R292" s="334"/>
      <c r="S292" s="334"/>
      <c r="T292" s="335"/>
      <c r="U292" s="34"/>
      <c r="V292" s="34"/>
      <c r="W292" s="35" t="s">
        <v>70</v>
      </c>
      <c r="X292" s="318">
        <v>0</v>
      </c>
      <c r="Y292" s="319">
        <f t="shared" si="24"/>
        <v>0</v>
      </c>
      <c r="Z292" s="36">
        <f>IFERROR(IF(X292="","",X292*0.0155),"")</f>
        <v>0</v>
      </c>
      <c r="AA292" s="56"/>
      <c r="AB292" s="57"/>
      <c r="AC292" s="304" t="s">
        <v>460</v>
      </c>
      <c r="AG292" s="67"/>
      <c r="AJ292" s="71" t="s">
        <v>72</v>
      </c>
      <c r="AK292" s="71">
        <v>1</v>
      </c>
      <c r="BB292" s="305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4301135319</v>
      </c>
      <c r="D293" s="322">
        <v>4607111037473</v>
      </c>
      <c r="E293" s="323"/>
      <c r="F293" s="317">
        <v>1</v>
      </c>
      <c r="G293" s="32">
        <v>4</v>
      </c>
      <c r="H293" s="317">
        <v>4</v>
      </c>
      <c r="I293" s="317">
        <v>4.2300000000000004</v>
      </c>
      <c r="J293" s="32">
        <v>84</v>
      </c>
      <c r="K293" s="32" t="s">
        <v>67</v>
      </c>
      <c r="L293" s="32" t="s">
        <v>68</v>
      </c>
      <c r="M293" s="33" t="s">
        <v>69</v>
      </c>
      <c r="N293" s="33"/>
      <c r="O293" s="32">
        <v>180</v>
      </c>
      <c r="P293" s="520" t="s">
        <v>463</v>
      </c>
      <c r="Q293" s="334"/>
      <c r="R293" s="334"/>
      <c r="S293" s="334"/>
      <c r="T293" s="335"/>
      <c r="U293" s="34"/>
      <c r="V293" s="34"/>
      <c r="W293" s="35" t="s">
        <v>70</v>
      </c>
      <c r="X293" s="318">
        <v>0</v>
      </c>
      <c r="Y293" s="319">
        <f t="shared" si="24"/>
        <v>0</v>
      </c>
      <c r="Z293" s="36">
        <f>IFERROR(IF(X293="","",X293*0.0155),"")</f>
        <v>0</v>
      </c>
      <c r="AA293" s="56"/>
      <c r="AB293" s="57"/>
      <c r="AC293" s="306" t="s">
        <v>464</v>
      </c>
      <c r="AG293" s="67"/>
      <c r="AJ293" s="71" t="s">
        <v>72</v>
      </c>
      <c r="AK293" s="71">
        <v>1</v>
      </c>
      <c r="BB293" s="307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465</v>
      </c>
      <c r="B294" s="54" t="s">
        <v>466</v>
      </c>
      <c r="C294" s="31">
        <v>4301135198</v>
      </c>
      <c r="D294" s="322">
        <v>4640242180663</v>
      </c>
      <c r="E294" s="323"/>
      <c r="F294" s="317">
        <v>0.9</v>
      </c>
      <c r="G294" s="32">
        <v>4</v>
      </c>
      <c r="H294" s="317">
        <v>3.6</v>
      </c>
      <c r="I294" s="317">
        <v>3.83</v>
      </c>
      <c r="J294" s="32">
        <v>84</v>
      </c>
      <c r="K294" s="32" t="s">
        <v>67</v>
      </c>
      <c r="L294" s="32" t="s">
        <v>68</v>
      </c>
      <c r="M294" s="33" t="s">
        <v>69</v>
      </c>
      <c r="N294" s="33"/>
      <c r="O294" s="32">
        <v>180</v>
      </c>
      <c r="P294" s="523" t="s">
        <v>467</v>
      </c>
      <c r="Q294" s="334"/>
      <c r="R294" s="334"/>
      <c r="S294" s="334"/>
      <c r="T294" s="335"/>
      <c r="U294" s="34"/>
      <c r="V294" s="34"/>
      <c r="W294" s="35" t="s">
        <v>70</v>
      </c>
      <c r="X294" s="318">
        <v>0</v>
      </c>
      <c r="Y294" s="319">
        <f t="shared" si="24"/>
        <v>0</v>
      </c>
      <c r="Z294" s="36">
        <f>IFERROR(IF(X294="","",X294*0.0155),"")</f>
        <v>0</v>
      </c>
      <c r="AA294" s="56"/>
      <c r="AB294" s="57"/>
      <c r="AC294" s="308" t="s">
        <v>468</v>
      </c>
      <c r="AG294" s="67"/>
      <c r="AJ294" s="71" t="s">
        <v>72</v>
      </c>
      <c r="AK294" s="71">
        <v>1</v>
      </c>
      <c r="BB294" s="309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x14ac:dyDescent="0.2">
      <c r="A295" s="324"/>
      <c r="B295" s="325"/>
      <c r="C295" s="325"/>
      <c r="D295" s="325"/>
      <c r="E295" s="325"/>
      <c r="F295" s="325"/>
      <c r="G295" s="325"/>
      <c r="H295" s="325"/>
      <c r="I295" s="325"/>
      <c r="J295" s="325"/>
      <c r="K295" s="325"/>
      <c r="L295" s="325"/>
      <c r="M295" s="325"/>
      <c r="N295" s="325"/>
      <c r="O295" s="326"/>
      <c r="P295" s="327" t="s">
        <v>73</v>
      </c>
      <c r="Q295" s="328"/>
      <c r="R295" s="328"/>
      <c r="S295" s="328"/>
      <c r="T295" s="328"/>
      <c r="U295" s="328"/>
      <c r="V295" s="329"/>
      <c r="W295" s="37" t="s">
        <v>70</v>
      </c>
      <c r="X295" s="320">
        <f>IFERROR(SUM(X274:X294),"0")</f>
        <v>0</v>
      </c>
      <c r="Y295" s="320">
        <f>IFERROR(SUM(Y274:Y294),"0")</f>
        <v>0</v>
      </c>
      <c r="Z295" s="32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</f>
        <v>0</v>
      </c>
      <c r="AA295" s="321"/>
      <c r="AB295" s="321"/>
      <c r="AC295" s="321"/>
    </row>
    <row r="296" spans="1:68" x14ac:dyDescent="0.2">
      <c r="A296" s="325"/>
      <c r="B296" s="325"/>
      <c r="C296" s="325"/>
      <c r="D296" s="325"/>
      <c r="E296" s="325"/>
      <c r="F296" s="325"/>
      <c r="G296" s="325"/>
      <c r="H296" s="325"/>
      <c r="I296" s="325"/>
      <c r="J296" s="325"/>
      <c r="K296" s="325"/>
      <c r="L296" s="325"/>
      <c r="M296" s="325"/>
      <c r="N296" s="325"/>
      <c r="O296" s="326"/>
      <c r="P296" s="327" t="s">
        <v>73</v>
      </c>
      <c r="Q296" s="328"/>
      <c r="R296" s="328"/>
      <c r="S296" s="328"/>
      <c r="T296" s="328"/>
      <c r="U296" s="328"/>
      <c r="V296" s="329"/>
      <c r="W296" s="37" t="s">
        <v>74</v>
      </c>
      <c r="X296" s="320">
        <f>IFERROR(SUMPRODUCT(X274:X294*H274:H294),"0")</f>
        <v>0</v>
      </c>
      <c r="Y296" s="320">
        <f>IFERROR(SUMPRODUCT(Y274:Y294*H274:H294),"0")</f>
        <v>0</v>
      </c>
      <c r="Z296" s="37"/>
      <c r="AA296" s="321"/>
      <c r="AB296" s="321"/>
      <c r="AC296" s="321"/>
    </row>
    <row r="297" spans="1:68" ht="15" customHeight="1" x14ac:dyDescent="0.2">
      <c r="A297" s="500"/>
      <c r="B297" s="325"/>
      <c r="C297" s="325"/>
      <c r="D297" s="325"/>
      <c r="E297" s="325"/>
      <c r="F297" s="325"/>
      <c r="G297" s="325"/>
      <c r="H297" s="325"/>
      <c r="I297" s="325"/>
      <c r="J297" s="325"/>
      <c r="K297" s="325"/>
      <c r="L297" s="325"/>
      <c r="M297" s="325"/>
      <c r="N297" s="325"/>
      <c r="O297" s="433"/>
      <c r="P297" s="353" t="s">
        <v>469</v>
      </c>
      <c r="Q297" s="354"/>
      <c r="R297" s="354"/>
      <c r="S297" s="354"/>
      <c r="T297" s="354"/>
      <c r="U297" s="354"/>
      <c r="V297" s="355"/>
      <c r="W297" s="37" t="s">
        <v>74</v>
      </c>
      <c r="X297" s="320">
        <f>IFERROR(X24+X33+X39+X44+X60+X66+X71+X77+X87+X94+X104+X110+X117+X123+X128+X133+X139+X144+X150+X158+X163+X171+X176+X184+X191+X201+X209+X214+X219+X225+X231+X238+X243+X249+X257+X261+X266+X272+X296,"0")</f>
        <v>5919</v>
      </c>
      <c r="Y297" s="320">
        <f>IFERROR(Y24+Y33+Y39+Y44+Y60+Y66+Y71+Y77+Y87+Y94+Y104+Y110+Y117+Y123+Y128+Y133+Y139+Y144+Y150+Y158+Y163+Y171+Y176+Y184+Y191+Y201+Y209+Y214+Y219+Y225+Y231+Y238+Y243+Y249+Y257+Y261+Y266+Y272+Y296,"0")</f>
        <v>5919</v>
      </c>
      <c r="Z297" s="37"/>
      <c r="AA297" s="321"/>
      <c r="AB297" s="321"/>
      <c r="AC297" s="321"/>
    </row>
    <row r="298" spans="1:68" x14ac:dyDescent="0.2">
      <c r="A298" s="325"/>
      <c r="B298" s="325"/>
      <c r="C298" s="325"/>
      <c r="D298" s="325"/>
      <c r="E298" s="325"/>
      <c r="F298" s="325"/>
      <c r="G298" s="325"/>
      <c r="H298" s="325"/>
      <c r="I298" s="325"/>
      <c r="J298" s="325"/>
      <c r="K298" s="325"/>
      <c r="L298" s="325"/>
      <c r="M298" s="325"/>
      <c r="N298" s="325"/>
      <c r="O298" s="433"/>
      <c r="P298" s="353" t="s">
        <v>470</v>
      </c>
      <c r="Q298" s="354"/>
      <c r="R298" s="354"/>
      <c r="S298" s="354"/>
      <c r="T298" s="354"/>
      <c r="U298" s="354"/>
      <c r="V298" s="355"/>
      <c r="W298" s="37" t="s">
        <v>74</v>
      </c>
      <c r="X298" s="320">
        <f>IFERROR(SUM(BM22:BM294),"0")</f>
        <v>6318.0704000000005</v>
      </c>
      <c r="Y298" s="320">
        <f>IFERROR(SUM(BN22:BN294),"0")</f>
        <v>6318.0704000000005</v>
      </c>
      <c r="Z298" s="37"/>
      <c r="AA298" s="321"/>
      <c r="AB298" s="321"/>
      <c r="AC298" s="321"/>
    </row>
    <row r="299" spans="1:68" x14ac:dyDescent="0.2">
      <c r="A299" s="325"/>
      <c r="B299" s="325"/>
      <c r="C299" s="325"/>
      <c r="D299" s="325"/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433"/>
      <c r="P299" s="353" t="s">
        <v>471</v>
      </c>
      <c r="Q299" s="354"/>
      <c r="R299" s="354"/>
      <c r="S299" s="354"/>
      <c r="T299" s="354"/>
      <c r="U299" s="354"/>
      <c r="V299" s="355"/>
      <c r="W299" s="37" t="s">
        <v>472</v>
      </c>
      <c r="X299" s="38">
        <f>ROUNDUP(SUM(BO22:BO294),0)</f>
        <v>13</v>
      </c>
      <c r="Y299" s="38">
        <f>ROUNDUP(SUM(BP22:BP294),0)</f>
        <v>13</v>
      </c>
      <c r="Z299" s="37"/>
      <c r="AA299" s="321"/>
      <c r="AB299" s="321"/>
      <c r="AC299" s="321"/>
    </row>
    <row r="300" spans="1:68" x14ac:dyDescent="0.2">
      <c r="A300" s="325"/>
      <c r="B300" s="325"/>
      <c r="C300" s="325"/>
      <c r="D300" s="325"/>
      <c r="E300" s="325"/>
      <c r="F300" s="325"/>
      <c r="G300" s="325"/>
      <c r="H300" s="325"/>
      <c r="I300" s="325"/>
      <c r="J300" s="325"/>
      <c r="K300" s="325"/>
      <c r="L300" s="325"/>
      <c r="M300" s="325"/>
      <c r="N300" s="325"/>
      <c r="O300" s="433"/>
      <c r="P300" s="353" t="s">
        <v>473</v>
      </c>
      <c r="Q300" s="354"/>
      <c r="R300" s="354"/>
      <c r="S300" s="354"/>
      <c r="T300" s="354"/>
      <c r="U300" s="354"/>
      <c r="V300" s="355"/>
      <c r="W300" s="37" t="s">
        <v>74</v>
      </c>
      <c r="X300" s="320">
        <f>GrossWeightTotal+PalletQtyTotal*25</f>
        <v>6643.0704000000005</v>
      </c>
      <c r="Y300" s="320">
        <f>GrossWeightTotalR+PalletQtyTotalR*25</f>
        <v>6643.0704000000005</v>
      </c>
      <c r="Z300" s="37"/>
      <c r="AA300" s="321"/>
      <c r="AB300" s="321"/>
      <c r="AC300" s="321"/>
    </row>
    <row r="301" spans="1:68" x14ac:dyDescent="0.2">
      <c r="A301" s="325"/>
      <c r="B301" s="325"/>
      <c r="C301" s="325"/>
      <c r="D301" s="325"/>
      <c r="E301" s="325"/>
      <c r="F301" s="325"/>
      <c r="G301" s="325"/>
      <c r="H301" s="325"/>
      <c r="I301" s="325"/>
      <c r="J301" s="325"/>
      <c r="K301" s="325"/>
      <c r="L301" s="325"/>
      <c r="M301" s="325"/>
      <c r="N301" s="325"/>
      <c r="O301" s="433"/>
      <c r="P301" s="353" t="s">
        <v>474</v>
      </c>
      <c r="Q301" s="354"/>
      <c r="R301" s="354"/>
      <c r="S301" s="354"/>
      <c r="T301" s="354"/>
      <c r="U301" s="354"/>
      <c r="V301" s="355"/>
      <c r="W301" s="37" t="s">
        <v>472</v>
      </c>
      <c r="X301" s="320">
        <f>IFERROR(X23+X32+X38+X43+X59+X65+X70+X76+X86+X93+X103+X109+X116+X122+X127+X132+X138+X143+X149+X157+X162+X170+X175+X183+X190+X200+X208+X213+X218+X224+X230+X237+X242+X248+X256+X260+X265+X271+X295,"0")</f>
        <v>1300</v>
      </c>
      <c r="Y301" s="320">
        <f>IFERROR(Y23+Y32+Y38+Y43+Y59+Y65+Y70+Y76+Y86+Y93+Y103+Y109+Y116+Y122+Y127+Y132+Y138+Y143+Y149+Y157+Y162+Y170+Y175+Y183+Y190+Y200+Y208+Y213+Y218+Y224+Y230+Y237+Y242+Y248+Y256+Y260+Y265+Y271+Y295,"0")</f>
        <v>1300</v>
      </c>
      <c r="Z301" s="37"/>
      <c r="AA301" s="321"/>
      <c r="AB301" s="321"/>
      <c r="AC301" s="321"/>
    </row>
    <row r="302" spans="1:68" ht="14.25" customHeight="1" x14ac:dyDescent="0.2">
      <c r="A302" s="325"/>
      <c r="B302" s="325"/>
      <c r="C302" s="325"/>
      <c r="D302" s="325"/>
      <c r="E302" s="325"/>
      <c r="F302" s="325"/>
      <c r="G302" s="325"/>
      <c r="H302" s="325"/>
      <c r="I302" s="325"/>
      <c r="J302" s="325"/>
      <c r="K302" s="325"/>
      <c r="L302" s="325"/>
      <c r="M302" s="325"/>
      <c r="N302" s="325"/>
      <c r="O302" s="433"/>
      <c r="P302" s="353" t="s">
        <v>475</v>
      </c>
      <c r="Q302" s="354"/>
      <c r="R302" s="354"/>
      <c r="S302" s="354"/>
      <c r="T302" s="354"/>
      <c r="U302" s="354"/>
      <c r="V302" s="355"/>
      <c r="W302" s="39" t="s">
        <v>476</v>
      </c>
      <c r="X302" s="37"/>
      <c r="Y302" s="37"/>
      <c r="Z302" s="37">
        <f>IFERROR(Z23+Z32+Z38+Z43+Z59+Z65+Z70+Z76+Z86+Z93+Z103+Z109+Z116+Z122+Z127+Z132+Z138+Z143+Z149+Z157+Z162+Z170+Z175+Z183+Z190+Z200+Z208+Z213+Z218+Z224+Z230+Z237+Z242+Z248+Z256+Z260+Z265+Z271+Z295,"0")</f>
        <v>16.096359999999997</v>
      </c>
      <c r="AA302" s="321"/>
      <c r="AB302" s="321"/>
      <c r="AC302" s="321"/>
    </row>
    <row r="303" spans="1:68" ht="13.5" customHeight="1" thickBot="1" x14ac:dyDescent="0.25"/>
    <row r="304" spans="1:68" ht="27" customHeight="1" thickTop="1" thickBot="1" x14ac:dyDescent="0.25">
      <c r="A304" s="40" t="s">
        <v>477</v>
      </c>
      <c r="B304" s="315" t="s">
        <v>63</v>
      </c>
      <c r="C304" s="336" t="s">
        <v>75</v>
      </c>
      <c r="D304" s="337"/>
      <c r="E304" s="337"/>
      <c r="F304" s="337"/>
      <c r="G304" s="337"/>
      <c r="H304" s="337"/>
      <c r="I304" s="337"/>
      <c r="J304" s="337"/>
      <c r="K304" s="337"/>
      <c r="L304" s="337"/>
      <c r="M304" s="337"/>
      <c r="N304" s="337"/>
      <c r="O304" s="337"/>
      <c r="P304" s="337"/>
      <c r="Q304" s="337"/>
      <c r="R304" s="337"/>
      <c r="S304" s="337"/>
      <c r="T304" s="338"/>
      <c r="U304" s="336" t="s">
        <v>236</v>
      </c>
      <c r="V304" s="338"/>
      <c r="W304" s="315" t="s">
        <v>263</v>
      </c>
      <c r="X304" s="336" t="s">
        <v>285</v>
      </c>
      <c r="Y304" s="337"/>
      <c r="Z304" s="337"/>
      <c r="AA304" s="337"/>
      <c r="AB304" s="337"/>
      <c r="AC304" s="337"/>
      <c r="AD304" s="338"/>
      <c r="AE304" s="315" t="s">
        <v>345</v>
      </c>
      <c r="AF304" s="336" t="s">
        <v>350</v>
      </c>
      <c r="AG304" s="338"/>
      <c r="AH304" s="315" t="s">
        <v>360</v>
      </c>
      <c r="AI304" s="315" t="s">
        <v>237</v>
      </c>
    </row>
    <row r="305" spans="1:35" ht="14.25" customHeight="1" thickTop="1" x14ac:dyDescent="0.2">
      <c r="A305" s="486" t="s">
        <v>478</v>
      </c>
      <c r="B305" s="336" t="s">
        <v>63</v>
      </c>
      <c r="C305" s="336" t="s">
        <v>76</v>
      </c>
      <c r="D305" s="336" t="s">
        <v>93</v>
      </c>
      <c r="E305" s="336" t="s">
        <v>100</v>
      </c>
      <c r="F305" s="336" t="s">
        <v>106</v>
      </c>
      <c r="G305" s="336" t="s">
        <v>133</v>
      </c>
      <c r="H305" s="336" t="s">
        <v>140</v>
      </c>
      <c r="I305" s="336" t="s">
        <v>145</v>
      </c>
      <c r="J305" s="336" t="s">
        <v>153</v>
      </c>
      <c r="K305" s="336" t="s">
        <v>170</v>
      </c>
      <c r="L305" s="336" t="s">
        <v>180</v>
      </c>
      <c r="M305" s="336" t="s">
        <v>194</v>
      </c>
      <c r="N305" s="316"/>
      <c r="O305" s="336" t="s">
        <v>200</v>
      </c>
      <c r="P305" s="336" t="s">
        <v>209</v>
      </c>
      <c r="Q305" s="336" t="s">
        <v>215</v>
      </c>
      <c r="R305" s="336" t="s">
        <v>219</v>
      </c>
      <c r="S305" s="336" t="s">
        <v>224</v>
      </c>
      <c r="T305" s="336" t="s">
        <v>232</v>
      </c>
      <c r="U305" s="336" t="s">
        <v>237</v>
      </c>
      <c r="V305" s="336" t="s">
        <v>241</v>
      </c>
      <c r="W305" s="336" t="s">
        <v>264</v>
      </c>
      <c r="X305" s="336" t="s">
        <v>286</v>
      </c>
      <c r="Y305" s="336" t="s">
        <v>295</v>
      </c>
      <c r="Z305" s="336" t="s">
        <v>305</v>
      </c>
      <c r="AA305" s="336" t="s">
        <v>320</v>
      </c>
      <c r="AB305" s="336" t="s">
        <v>331</v>
      </c>
      <c r="AC305" s="336" t="s">
        <v>335</v>
      </c>
      <c r="AD305" s="336" t="s">
        <v>339</v>
      </c>
      <c r="AE305" s="336" t="s">
        <v>346</v>
      </c>
      <c r="AF305" s="336" t="s">
        <v>351</v>
      </c>
      <c r="AG305" s="336" t="s">
        <v>357</v>
      </c>
      <c r="AH305" s="336" t="s">
        <v>361</v>
      </c>
      <c r="AI305" s="336" t="s">
        <v>237</v>
      </c>
    </row>
    <row r="306" spans="1:35" ht="13.5" customHeight="1" thickBot="1" x14ac:dyDescent="0.25">
      <c r="A306" s="487"/>
      <c r="B306" s="348"/>
      <c r="C306" s="348"/>
      <c r="D306" s="348"/>
      <c r="E306" s="348"/>
      <c r="F306" s="348"/>
      <c r="G306" s="348"/>
      <c r="H306" s="348"/>
      <c r="I306" s="348"/>
      <c r="J306" s="348"/>
      <c r="K306" s="348"/>
      <c r="L306" s="348"/>
      <c r="M306" s="348"/>
      <c r="N306" s="316"/>
      <c r="O306" s="348"/>
      <c r="P306" s="348"/>
      <c r="Q306" s="348"/>
      <c r="R306" s="348"/>
      <c r="S306" s="348"/>
      <c r="T306" s="348"/>
      <c r="U306" s="348"/>
      <c r="V306" s="348"/>
      <c r="W306" s="348"/>
      <c r="X306" s="348"/>
      <c r="Y306" s="348"/>
      <c r="Z306" s="348"/>
      <c r="AA306" s="348"/>
      <c r="AB306" s="348"/>
      <c r="AC306" s="348"/>
      <c r="AD306" s="348"/>
      <c r="AE306" s="348"/>
      <c r="AF306" s="348"/>
      <c r="AG306" s="348"/>
      <c r="AH306" s="348"/>
      <c r="AI306" s="348"/>
    </row>
    <row r="307" spans="1:35" ht="18" customHeight="1" thickTop="1" thickBot="1" x14ac:dyDescent="0.25">
      <c r="A307" s="40" t="s">
        <v>479</v>
      </c>
      <c r="B307" s="46">
        <f>IFERROR(X22*H22,"0")</f>
        <v>0</v>
      </c>
      <c r="C307" s="46">
        <f>IFERROR(X28*H28,"0")+IFERROR(X29*H29,"0")+IFERROR(X30*H30,"0")+IFERROR(X31*H31,"0")</f>
        <v>84</v>
      </c>
      <c r="D307" s="46">
        <f>IFERROR(X36*H36,"0")+IFERROR(X37*H37,"0")</f>
        <v>144</v>
      </c>
      <c r="E307" s="46">
        <f>IFERROR(X42*H42,"0")</f>
        <v>0</v>
      </c>
      <c r="F307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597.59999999999991</v>
      </c>
      <c r="G307" s="46">
        <f>IFERROR(X63*H63,"0")+IFERROR(X64*H64,"0")</f>
        <v>960</v>
      </c>
      <c r="H307" s="46">
        <f>IFERROR(X69*H69,"0")</f>
        <v>0</v>
      </c>
      <c r="I307" s="46">
        <f>IFERROR(X74*H74,"0")+IFERROR(X75*H75,"0")</f>
        <v>50.4</v>
      </c>
      <c r="J307" s="46">
        <f>IFERROR(X80*H80,"0")+IFERROR(X81*H81,"0")+IFERROR(X82*H82,"0")+IFERROR(X83*H83,"0")+IFERROR(X84*H84,"0")+IFERROR(X85*H85,"0")</f>
        <v>352.79999999999995</v>
      </c>
      <c r="K307" s="46">
        <f>IFERROR(X90*H90,"0")+IFERROR(X91*H91,"0")+IFERROR(X92*H92,"0")</f>
        <v>0</v>
      </c>
      <c r="L307" s="46">
        <f>IFERROR(X97*H97,"0")+IFERROR(X98*H98,"0")+IFERROR(X99*H99,"0")+IFERROR(X100*H100,"0")+IFERROR(X101*H101,"0")+IFERROR(X102*H102,"0")</f>
        <v>0</v>
      </c>
      <c r="M307" s="46">
        <f>IFERROR(X107*H107,"0")+IFERROR(X108*H108,"0")</f>
        <v>168</v>
      </c>
      <c r="N307" s="316"/>
      <c r="O307" s="46">
        <f>IFERROR(X113*H113,"0")+IFERROR(X114*H114,"0")+IFERROR(X115*H115,"0")</f>
        <v>42</v>
      </c>
      <c r="P307" s="46">
        <f>IFERROR(X120*H120,"0")+IFERROR(X121*H121,"0")</f>
        <v>126</v>
      </c>
      <c r="Q307" s="46">
        <f>IFERROR(X126*H126,"0")</f>
        <v>0</v>
      </c>
      <c r="R307" s="46">
        <f>IFERROR(X131*H131,"0")</f>
        <v>0</v>
      </c>
      <c r="S307" s="46">
        <f>IFERROR(X136*H136,"0")+IFERROR(X137*H137,"0")</f>
        <v>0</v>
      </c>
      <c r="T307" s="46">
        <f>IFERROR(X142*H142,"0")</f>
        <v>0</v>
      </c>
      <c r="U307" s="46">
        <f>IFERROR(X148*H148,"0")</f>
        <v>0</v>
      </c>
      <c r="V307" s="46">
        <f>IFERROR(X153*H153,"0")+IFERROR(X154*H154,"0")+IFERROR(X155*H155,"0")+IFERROR(X156*H156,"0")+IFERROR(X160*H160,"0")+IFERROR(X161*H161,"0")</f>
        <v>1440</v>
      </c>
      <c r="W307" s="46">
        <f>IFERROR(X167*H167,"0")+IFERROR(X168*H168,"0")+IFERROR(X169*H169,"0")+IFERROR(X173*H173,"0")+IFERROR(X174*H174,"0")</f>
        <v>84</v>
      </c>
      <c r="X307" s="46">
        <f>IFERROR(X180*H180,"0")+IFERROR(X181*H181,"0")+IFERROR(X182*H182,"0")</f>
        <v>0</v>
      </c>
      <c r="Y307" s="46">
        <f>IFERROR(X187*H187,"0")+IFERROR(X188*H188,"0")+IFERROR(X189*H189,"0")</f>
        <v>537.59999999999991</v>
      </c>
      <c r="Z307" s="46">
        <f>IFERROR(X194*H194,"0")+IFERROR(X195*H195,"0")+IFERROR(X196*H196,"0")+IFERROR(X197*H197,"0")+IFERROR(X198*H198,"0")+IFERROR(X199*H199,"0")</f>
        <v>0</v>
      </c>
      <c r="AA307" s="46">
        <f>IFERROR(X204*H204,"0")+IFERROR(X205*H205,"0")+IFERROR(X206*H206,"0")+IFERROR(X207*H207,"0")</f>
        <v>172.8</v>
      </c>
      <c r="AB307" s="46">
        <f>IFERROR(X212*H212,"0")</f>
        <v>0</v>
      </c>
      <c r="AC307" s="46">
        <f>IFERROR(X217*H217,"0")</f>
        <v>0</v>
      </c>
      <c r="AD307" s="46">
        <f>IFERROR(X222*H222,"0")+IFERROR(X223*H223,"0")</f>
        <v>0</v>
      </c>
      <c r="AE307" s="46">
        <f>IFERROR(X229*H229,"0")</f>
        <v>0</v>
      </c>
      <c r="AF307" s="46">
        <f>IFERROR(X235*H235,"0")+IFERROR(X236*H236,"0")</f>
        <v>600</v>
      </c>
      <c r="AG307" s="46">
        <f>IFERROR(X241*H241,"0")</f>
        <v>0</v>
      </c>
      <c r="AH307" s="46">
        <f>IFERROR(X247*H247,"0")</f>
        <v>0</v>
      </c>
      <c r="AI307" s="46">
        <f>IFERROR(X253*H253,"0")+IFERROR(X254*H254,"0")+IFERROR(X255*H255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</f>
        <v>559.79999999999995</v>
      </c>
    </row>
    <row r="308" spans="1:35" ht="13.5" customHeight="1" thickTop="1" x14ac:dyDescent="0.2">
      <c r="C308" s="316"/>
    </row>
    <row r="309" spans="1:35" ht="19.5" customHeight="1" x14ac:dyDescent="0.2">
      <c r="A309" s="58" t="s">
        <v>480</v>
      </c>
      <c r="B309" s="58" t="s">
        <v>481</v>
      </c>
      <c r="C309" s="58" t="s">
        <v>482</v>
      </c>
    </row>
    <row r="310" spans="1:35" x14ac:dyDescent="0.2">
      <c r="A310" s="59">
        <f>SUMPRODUCT(--(BB:BB="ЗПФ"),--(W:W="кор"),H:H,Y:Y)+SUMPRODUCT(--(BB:BB="ЗПФ"),--(W:W="кг"),Y:Y)</f>
        <v>4524</v>
      </c>
      <c r="B310" s="60">
        <f>SUMPRODUCT(--(BB:BB="ПГП"),--(W:W="кор"),H:H,Y:Y)+SUMPRODUCT(--(BB:BB="ПГП"),--(W:W="кг"),Y:Y)</f>
        <v>1395</v>
      </c>
      <c r="C310" s="60">
        <f>SUMPRODUCT(--(BB:BB="КИЗ"),--(W:W="кор"),H:H,Y:Y)+SUMPRODUCT(--(BB:BB="КИЗ"),--(W:W="кг"),Y:Y)</f>
        <v>0</v>
      </c>
    </row>
  </sheetData>
  <sheetProtection algorithmName="SHA-512" hashValue="so/aZjwEVvV/3fyQ/9Jc0GHuYBxcH9BnRld6bUxF7rBbo3Jgpu/CwgtF7HDsq/j/wzXysb5vWEtw2Tx9Mb+jIg==" saltValue="pXVIL0MBENgPqUrgZOCJ5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7">
    <mergeCell ref="A8:C8"/>
    <mergeCell ref="A260:O261"/>
    <mergeCell ref="D293:E293"/>
    <mergeCell ref="P163:V163"/>
    <mergeCell ref="H305:H306"/>
    <mergeCell ref="D268:E268"/>
    <mergeCell ref="P138:V138"/>
    <mergeCell ref="J305:J306"/>
    <mergeCell ref="D97:E97"/>
    <mergeCell ref="P76:V76"/>
    <mergeCell ref="A10:C10"/>
    <mergeCell ref="P126:T126"/>
    <mergeCell ref="A192:Z192"/>
    <mergeCell ref="A21:Z21"/>
    <mergeCell ref="A129:Z129"/>
    <mergeCell ref="D121:E121"/>
    <mergeCell ref="P296:V296"/>
    <mergeCell ref="D42:E42"/>
    <mergeCell ref="D173:E173"/>
    <mergeCell ref="D17:E18"/>
    <mergeCell ref="A213:O214"/>
    <mergeCell ref="X17:X18"/>
    <mergeCell ref="P58:T58"/>
    <mergeCell ref="D50:E50"/>
    <mergeCell ref="V12:W12"/>
    <mergeCell ref="A200:O201"/>
    <mergeCell ref="P122:V122"/>
    <mergeCell ref="A265:O266"/>
    <mergeCell ref="A245:Z245"/>
    <mergeCell ref="P43:V43"/>
    <mergeCell ref="P85:T85"/>
    <mergeCell ref="D291:E291"/>
    <mergeCell ref="P174:T174"/>
    <mergeCell ref="U17:V17"/>
    <mergeCell ref="Y17:Y18"/>
    <mergeCell ref="D57:E57"/>
    <mergeCell ref="D286:E286"/>
    <mergeCell ref="Q5:R5"/>
    <mergeCell ref="P199:T199"/>
    <mergeCell ref="D120:E120"/>
    <mergeCell ref="F17:F18"/>
    <mergeCell ref="D278:E278"/>
    <mergeCell ref="P291:T291"/>
    <mergeCell ref="D107:E107"/>
    <mergeCell ref="P288:T288"/>
    <mergeCell ref="P136:T136"/>
    <mergeCell ref="P263:T263"/>
    <mergeCell ref="A149:O150"/>
    <mergeCell ref="Q6:R6"/>
    <mergeCell ref="A267:Z267"/>
    <mergeCell ref="D102:E102"/>
    <mergeCell ref="P208:V208"/>
    <mergeCell ref="D196:E196"/>
    <mergeCell ref="P219:V219"/>
    <mergeCell ref="P23:V23"/>
    <mergeCell ref="P272:V272"/>
    <mergeCell ref="A35:Z35"/>
    <mergeCell ref="A262:Z262"/>
    <mergeCell ref="A62:Z62"/>
    <mergeCell ref="D54:E54"/>
    <mergeCell ref="P83:T83"/>
    <mergeCell ref="P66:V66"/>
    <mergeCell ref="D247:E247"/>
    <mergeCell ref="AD305:AD306"/>
    <mergeCell ref="D276:E276"/>
    <mergeCell ref="AF305:AF306"/>
    <mergeCell ref="A178:Z178"/>
    <mergeCell ref="P132:V132"/>
    <mergeCell ref="N17:N18"/>
    <mergeCell ref="D49:E49"/>
    <mergeCell ref="P293:T293"/>
    <mergeCell ref="P292:T292"/>
    <mergeCell ref="P294:T294"/>
    <mergeCell ref="K305:K306"/>
    <mergeCell ref="AC305:AC306"/>
    <mergeCell ref="P2:W3"/>
    <mergeCell ref="D241:E241"/>
    <mergeCell ref="P218:V218"/>
    <mergeCell ref="P198:T198"/>
    <mergeCell ref="P54:T54"/>
    <mergeCell ref="A297:O302"/>
    <mergeCell ref="A23:O24"/>
    <mergeCell ref="P64:T64"/>
    <mergeCell ref="D10:E10"/>
    <mergeCell ref="F10:G10"/>
    <mergeCell ref="D270:E270"/>
    <mergeCell ref="D99:E99"/>
    <mergeCell ref="A130:Z130"/>
    <mergeCell ref="D101:E101"/>
    <mergeCell ref="P117:V117"/>
    <mergeCell ref="F5:G5"/>
    <mergeCell ref="A172:Z172"/>
    <mergeCell ref="P144:V144"/>
    <mergeCell ref="A221:Z221"/>
    <mergeCell ref="A25:Z25"/>
    <mergeCell ref="P253:T253"/>
    <mergeCell ref="P82:T82"/>
    <mergeCell ref="V11:W11"/>
    <mergeCell ref="P57:T57"/>
    <mergeCell ref="A9:C9"/>
    <mergeCell ref="A242:O243"/>
    <mergeCell ref="A179:Z179"/>
    <mergeCell ref="D58:E58"/>
    <mergeCell ref="D294:E294"/>
    <mergeCell ref="P39:V39"/>
    <mergeCell ref="P70:V70"/>
    <mergeCell ref="P116:V116"/>
    <mergeCell ref="P32:V32"/>
    <mergeCell ref="P103:V103"/>
    <mergeCell ref="Q13:R13"/>
    <mergeCell ref="A220:Z220"/>
    <mergeCell ref="P247:T247"/>
    <mergeCell ref="P114:T114"/>
    <mergeCell ref="P241:T241"/>
    <mergeCell ref="D84:E84"/>
    <mergeCell ref="D155:E155"/>
    <mergeCell ref="D22:E22"/>
    <mergeCell ref="A127:O128"/>
    <mergeCell ref="P276:T276"/>
    <mergeCell ref="P270:T270"/>
    <mergeCell ref="P49:T49"/>
    <mergeCell ref="P36:T36"/>
    <mergeCell ref="P278:T278"/>
    <mergeCell ref="AG305:AG306"/>
    <mergeCell ref="P94:V94"/>
    <mergeCell ref="A41:Z41"/>
    <mergeCell ref="AI305:AI306"/>
    <mergeCell ref="P44:V44"/>
    <mergeCell ref="P237:V237"/>
    <mergeCell ref="H5:M5"/>
    <mergeCell ref="A27:Z27"/>
    <mergeCell ref="P158:V158"/>
    <mergeCell ref="P98:T98"/>
    <mergeCell ref="D212:E212"/>
    <mergeCell ref="D6:M6"/>
    <mergeCell ref="P266:V266"/>
    <mergeCell ref="D83:E83"/>
    <mergeCell ref="A86:O87"/>
    <mergeCell ref="D207:E207"/>
    <mergeCell ref="P269:T269"/>
    <mergeCell ref="D85:E85"/>
    <mergeCell ref="D222:E222"/>
    <mergeCell ref="G17:G18"/>
    <mergeCell ref="P184:V184"/>
    <mergeCell ref="P171:V171"/>
    <mergeCell ref="P242:V242"/>
    <mergeCell ref="A232:Z232"/>
    <mergeCell ref="V6:W9"/>
    <mergeCell ref="D199:E199"/>
    <mergeCell ref="P274:T274"/>
    <mergeCell ref="D217:E217"/>
    <mergeCell ref="A93:O94"/>
    <mergeCell ref="P84:T84"/>
    <mergeCell ref="P222:T222"/>
    <mergeCell ref="P22:T22"/>
    <mergeCell ref="A170:O171"/>
    <mergeCell ref="A61:Z61"/>
    <mergeCell ref="A88:Z88"/>
    <mergeCell ref="P80:T80"/>
    <mergeCell ref="D194:E194"/>
    <mergeCell ref="Z17:Z18"/>
    <mergeCell ref="P271:V271"/>
    <mergeCell ref="P265:V265"/>
    <mergeCell ref="D80:E80"/>
    <mergeCell ref="P188:T188"/>
    <mergeCell ref="P123:V123"/>
    <mergeCell ref="D136:E136"/>
    <mergeCell ref="D154:E154"/>
    <mergeCell ref="A227:Z227"/>
    <mergeCell ref="A273:Z273"/>
    <mergeCell ref="P48:T48"/>
    <mergeCell ref="H10:M10"/>
    <mergeCell ref="P279:T279"/>
    <mergeCell ref="P108:T108"/>
    <mergeCell ref="P209:V209"/>
    <mergeCell ref="A72:Z72"/>
    <mergeCell ref="P254:T254"/>
    <mergeCell ref="L305:L306"/>
    <mergeCell ref="A175:O176"/>
    <mergeCell ref="P305:P306"/>
    <mergeCell ref="D153:E153"/>
    <mergeCell ref="D288:E288"/>
    <mergeCell ref="P282:T282"/>
    <mergeCell ref="D292:E292"/>
    <mergeCell ref="A305:A306"/>
    <mergeCell ref="C305:C306"/>
    <mergeCell ref="P107:T107"/>
    <mergeCell ref="P101:T101"/>
    <mergeCell ref="A246:Z246"/>
    <mergeCell ref="A103:O104"/>
    <mergeCell ref="A233:Z233"/>
    <mergeCell ref="M17:M18"/>
    <mergeCell ref="O17:O18"/>
    <mergeCell ref="V305:V306"/>
    <mergeCell ref="X305:X306"/>
    <mergeCell ref="AF304:AG304"/>
    <mergeCell ref="A252:Z252"/>
    <mergeCell ref="P104:V104"/>
    <mergeCell ref="A157:O158"/>
    <mergeCell ref="P154:T154"/>
    <mergeCell ref="D75:E75"/>
    <mergeCell ref="D206:E206"/>
    <mergeCell ref="A271:O272"/>
    <mergeCell ref="D181:E181"/>
    <mergeCell ref="P91:T91"/>
    <mergeCell ref="P156:T156"/>
    <mergeCell ref="P170:V170"/>
    <mergeCell ref="A141:Z141"/>
    <mergeCell ref="P212:T212"/>
    <mergeCell ref="A135:Z135"/>
    <mergeCell ref="P102:T102"/>
    <mergeCell ref="A185:Z185"/>
    <mergeCell ref="P196:T196"/>
    <mergeCell ref="A106:Z106"/>
    <mergeCell ref="P75:T75"/>
    <mergeCell ref="D223:E223"/>
    <mergeCell ref="D279:E279"/>
    <mergeCell ref="P121:T121"/>
    <mergeCell ref="P181:T181"/>
    <mergeCell ref="J9:M9"/>
    <mergeCell ref="D283:E283"/>
    <mergeCell ref="A65:O66"/>
    <mergeCell ref="D56:E56"/>
    <mergeCell ref="P206:T206"/>
    <mergeCell ref="P37:T37"/>
    <mergeCell ref="AH305:AH306"/>
    <mergeCell ref="D285:E285"/>
    <mergeCell ref="D114:E114"/>
    <mergeCell ref="X304:AD304"/>
    <mergeCell ref="D64:E64"/>
    <mergeCell ref="D51:E51"/>
    <mergeCell ref="P235:T235"/>
    <mergeCell ref="P86:V86"/>
    <mergeCell ref="P157:V157"/>
    <mergeCell ref="P213:V213"/>
    <mergeCell ref="A147:Z147"/>
    <mergeCell ref="P249:V249"/>
    <mergeCell ref="P207:T207"/>
    <mergeCell ref="P150:V150"/>
    <mergeCell ref="A211:Z211"/>
    <mergeCell ref="A40:Z40"/>
    <mergeCell ref="A67:Z67"/>
    <mergeCell ref="A186:Z186"/>
    <mergeCell ref="AE305:AE306"/>
    <mergeCell ref="P115:T115"/>
    <mergeCell ref="D254:E254"/>
    <mergeCell ref="P231:V231"/>
    <mergeCell ref="P302:V302"/>
    <mergeCell ref="A15:M15"/>
    <mergeCell ref="D48:E48"/>
    <mergeCell ref="P229:T229"/>
    <mergeCell ref="A193:Z193"/>
    <mergeCell ref="P204:T204"/>
    <mergeCell ref="H17:H18"/>
    <mergeCell ref="A146:Z146"/>
    <mergeCell ref="P90:T90"/>
    <mergeCell ref="D204:E204"/>
    <mergeCell ref="P217:T217"/>
    <mergeCell ref="P161:T161"/>
    <mergeCell ref="D198:E198"/>
    <mergeCell ref="O305:O306"/>
    <mergeCell ref="D269:E269"/>
    <mergeCell ref="AA17:AA18"/>
    <mergeCell ref="AC17:AC18"/>
    <mergeCell ref="AB17:AB18"/>
    <mergeCell ref="AD17:AF18"/>
    <mergeCell ref="U305:U306"/>
    <mergeCell ref="T5:U5"/>
    <mergeCell ref="V5:W5"/>
    <mergeCell ref="A224:O225"/>
    <mergeCell ref="Z305:Z306"/>
    <mergeCell ref="A295:O296"/>
    <mergeCell ref="D282:E282"/>
    <mergeCell ref="AB305:AB306"/>
    <mergeCell ref="Q8:R8"/>
    <mergeCell ref="P69:T69"/>
    <mergeCell ref="D275:E275"/>
    <mergeCell ref="A79:Z79"/>
    <mergeCell ref="T6:U9"/>
    <mergeCell ref="Q10:R10"/>
    <mergeCell ref="D277:E277"/>
    <mergeCell ref="P256:V256"/>
    <mergeCell ref="P60:V60"/>
    <mergeCell ref="P149:V149"/>
    <mergeCell ref="A145:Z145"/>
    <mergeCell ref="D137:E137"/>
    <mergeCell ref="A210:Z210"/>
    <mergeCell ref="D74:E74"/>
    <mergeCell ref="A203:Z203"/>
    <mergeCell ref="D188:E188"/>
    <mergeCell ref="P225:V225"/>
    <mergeCell ref="P65:V65"/>
    <mergeCell ref="A12:M12"/>
    <mergeCell ref="A240:Z240"/>
    <mergeCell ref="P200:V200"/>
    <mergeCell ref="P74:T74"/>
    <mergeCell ref="P243:V243"/>
    <mergeCell ref="A68:Z68"/>
    <mergeCell ref="A19:Z19"/>
    <mergeCell ref="D182:E182"/>
    <mergeCell ref="A14:M14"/>
    <mergeCell ref="A111:Z111"/>
    <mergeCell ref="P51:T51"/>
    <mergeCell ref="P153:T153"/>
    <mergeCell ref="A143:O144"/>
    <mergeCell ref="D36:E36"/>
    <mergeCell ref="P71:V71"/>
    <mergeCell ref="A13:M13"/>
    <mergeCell ref="A230:O231"/>
    <mergeCell ref="A59:O60"/>
    <mergeCell ref="A119:Z119"/>
    <mergeCell ref="D29:E29"/>
    <mergeCell ref="A125:Z125"/>
    <mergeCell ref="A20:Z20"/>
    <mergeCell ref="A112:Z112"/>
    <mergeCell ref="D91:E91"/>
    <mergeCell ref="A164:Z164"/>
    <mergeCell ref="D156:E156"/>
    <mergeCell ref="P283:T283"/>
    <mergeCell ref="D264:E264"/>
    <mergeCell ref="P277:T277"/>
    <mergeCell ref="E305:E306"/>
    <mergeCell ref="G305:G306"/>
    <mergeCell ref="A251:Z251"/>
    <mergeCell ref="P297:V297"/>
    <mergeCell ref="P285:T285"/>
    <mergeCell ref="D280:E280"/>
    <mergeCell ref="M305:M306"/>
    <mergeCell ref="W305:W306"/>
    <mergeCell ref="B305:B306"/>
    <mergeCell ref="P300:V300"/>
    <mergeCell ref="A5:C5"/>
    <mergeCell ref="P191:V191"/>
    <mergeCell ref="Y305:Y306"/>
    <mergeCell ref="AA305:AA306"/>
    <mergeCell ref="P128:V128"/>
    <mergeCell ref="P195:T195"/>
    <mergeCell ref="A118:Z118"/>
    <mergeCell ref="A17:A18"/>
    <mergeCell ref="C17:C18"/>
    <mergeCell ref="K17:K18"/>
    <mergeCell ref="D37:E37"/>
    <mergeCell ref="D168:E168"/>
    <mergeCell ref="A208:O209"/>
    <mergeCell ref="D180:E180"/>
    <mergeCell ref="P137:T137"/>
    <mergeCell ref="P197:T197"/>
    <mergeCell ref="A183:O184"/>
    <mergeCell ref="P53:T53"/>
    <mergeCell ref="D9:E9"/>
    <mergeCell ref="D167:E167"/>
    <mergeCell ref="F9:G9"/>
    <mergeCell ref="A248:O249"/>
    <mergeCell ref="P289:T289"/>
    <mergeCell ref="D161:E161"/>
    <mergeCell ref="A6:C6"/>
    <mergeCell ref="D113:E113"/>
    <mergeCell ref="P180:T180"/>
    <mergeCell ref="A96:Z96"/>
    <mergeCell ref="D305:D306"/>
    <mergeCell ref="P167:T167"/>
    <mergeCell ref="F305:F306"/>
    <mergeCell ref="D148:E148"/>
    <mergeCell ref="P142:T142"/>
    <mergeCell ref="P55:T55"/>
    <mergeCell ref="D115:E115"/>
    <mergeCell ref="P182:T182"/>
    <mergeCell ref="P280:T280"/>
    <mergeCell ref="Q12:R12"/>
    <mergeCell ref="P169:T169"/>
    <mergeCell ref="D90:E90"/>
    <mergeCell ref="P183:V183"/>
    <mergeCell ref="A43:O44"/>
    <mergeCell ref="P133:V133"/>
    <mergeCell ref="P298:V298"/>
    <mergeCell ref="P127:V127"/>
    <mergeCell ref="A250:Z250"/>
    <mergeCell ref="P238:V238"/>
    <mergeCell ref="P264:T264"/>
    <mergeCell ref="P287:T287"/>
    <mergeCell ref="P281:T281"/>
    <mergeCell ref="P301:V301"/>
    <mergeCell ref="P295:V295"/>
    <mergeCell ref="D235:E235"/>
    <mergeCell ref="A239:Z239"/>
    <mergeCell ref="P214:V214"/>
    <mergeCell ref="A95:Z95"/>
    <mergeCell ref="Q9:R9"/>
    <mergeCell ref="D255:E255"/>
    <mergeCell ref="A159:Z159"/>
    <mergeCell ref="Q11:R11"/>
    <mergeCell ref="P205:T205"/>
    <mergeCell ref="D169:E169"/>
    <mergeCell ref="A134:Z134"/>
    <mergeCell ref="A122:O123"/>
    <mergeCell ref="D63:E63"/>
    <mergeCell ref="A38:O39"/>
    <mergeCell ref="D52:E52"/>
    <mergeCell ref="P110:V110"/>
    <mergeCell ref="A138:O139"/>
    <mergeCell ref="P15:T16"/>
    <mergeCell ref="A132:O133"/>
    <mergeCell ref="A177:Z177"/>
    <mergeCell ref="D1:F1"/>
    <mergeCell ref="P47:T47"/>
    <mergeCell ref="A234:Z234"/>
    <mergeCell ref="J17:J18"/>
    <mergeCell ref="D82:E82"/>
    <mergeCell ref="L17:L18"/>
    <mergeCell ref="A244:Z244"/>
    <mergeCell ref="P255:T255"/>
    <mergeCell ref="A165:Z165"/>
    <mergeCell ref="A116:O117"/>
    <mergeCell ref="D100:E100"/>
    <mergeCell ref="P113:T113"/>
    <mergeCell ref="P17:T18"/>
    <mergeCell ref="P63:T63"/>
    <mergeCell ref="P194:T194"/>
    <mergeCell ref="P50:T50"/>
    <mergeCell ref="A166:Z166"/>
    <mergeCell ref="D31:E31"/>
    <mergeCell ref="D229:E229"/>
    <mergeCell ref="P131:T131"/>
    <mergeCell ref="P187:T187"/>
    <mergeCell ref="D108:E108"/>
    <mergeCell ref="P223:T223"/>
    <mergeCell ref="P52:T52"/>
    <mergeCell ref="D290:E290"/>
    <mergeCell ref="P259:T259"/>
    <mergeCell ref="P148:T148"/>
    <mergeCell ref="D69:E69"/>
    <mergeCell ref="A109:O110"/>
    <mergeCell ref="P175:V175"/>
    <mergeCell ref="P162:V162"/>
    <mergeCell ref="P33:V33"/>
    <mergeCell ref="P93:V93"/>
    <mergeCell ref="A216:Z216"/>
    <mergeCell ref="A45:Z45"/>
    <mergeCell ref="A46:Z46"/>
    <mergeCell ref="A89:Z89"/>
    <mergeCell ref="D274:E274"/>
    <mergeCell ref="A105:Z105"/>
    <mergeCell ref="A162:O163"/>
    <mergeCell ref="P268:T268"/>
    <mergeCell ref="P97:T97"/>
    <mergeCell ref="P168:T168"/>
    <mergeCell ref="P59:V59"/>
    <mergeCell ref="P190:V190"/>
    <mergeCell ref="P284:T284"/>
    <mergeCell ref="P286:T286"/>
    <mergeCell ref="P201:V201"/>
    <mergeCell ref="D8:M8"/>
    <mergeCell ref="R305:R306"/>
    <mergeCell ref="T305:T306"/>
    <mergeCell ref="A226:Z226"/>
    <mergeCell ref="P31:T31"/>
    <mergeCell ref="A228:Z228"/>
    <mergeCell ref="P38:V38"/>
    <mergeCell ref="H1:Q1"/>
    <mergeCell ref="P109:V109"/>
    <mergeCell ref="D284:E284"/>
    <mergeCell ref="P120:T120"/>
    <mergeCell ref="D259:E259"/>
    <mergeCell ref="A237:O238"/>
    <mergeCell ref="D28:E28"/>
    <mergeCell ref="P257:V257"/>
    <mergeCell ref="Q305:Q306"/>
    <mergeCell ref="S305:S306"/>
    <mergeCell ref="D236:E236"/>
    <mergeCell ref="D92:E92"/>
    <mergeCell ref="D55:E55"/>
    <mergeCell ref="D30:E30"/>
    <mergeCell ref="A140:Z140"/>
    <mergeCell ref="D5:E5"/>
    <mergeCell ref="P42:T42"/>
    <mergeCell ref="I305:I306"/>
    <mergeCell ref="P81:T81"/>
    <mergeCell ref="P56:T56"/>
    <mergeCell ref="D195:E195"/>
    <mergeCell ref="V10:W10"/>
    <mergeCell ref="P299:V299"/>
    <mergeCell ref="D189:E189"/>
    <mergeCell ref="A124:Z124"/>
    <mergeCell ref="P99:T99"/>
    <mergeCell ref="D287:E287"/>
    <mergeCell ref="D126:E126"/>
    <mergeCell ref="D197:E197"/>
    <mergeCell ref="D253:E253"/>
    <mergeCell ref="D53:E53"/>
    <mergeCell ref="D47:E47"/>
    <mergeCell ref="D289:E289"/>
    <mergeCell ref="P160:T160"/>
    <mergeCell ref="W17:W18"/>
    <mergeCell ref="P261:V261"/>
    <mergeCell ref="A151:Z151"/>
    <mergeCell ref="D142:E142"/>
    <mergeCell ref="A215:Z215"/>
    <mergeCell ref="P236:T236"/>
    <mergeCell ref="P92:T92"/>
    <mergeCell ref="C304:T304"/>
    <mergeCell ref="U304:V304"/>
    <mergeCell ref="P28:T28"/>
    <mergeCell ref="A218:O219"/>
    <mergeCell ref="R1:T1"/>
    <mergeCell ref="D98:E98"/>
    <mergeCell ref="P30:T30"/>
    <mergeCell ref="P77:V77"/>
    <mergeCell ref="A76:O77"/>
    <mergeCell ref="P290:T290"/>
    <mergeCell ref="A202:Z202"/>
    <mergeCell ref="A258:Z258"/>
    <mergeCell ref="P230:V230"/>
    <mergeCell ref="P275:T275"/>
    <mergeCell ref="B17:B18"/>
    <mergeCell ref="P143:V143"/>
    <mergeCell ref="P248:V248"/>
    <mergeCell ref="A73:Z73"/>
    <mergeCell ref="D131:E131"/>
    <mergeCell ref="D7:M7"/>
    <mergeCell ref="A152:Z152"/>
    <mergeCell ref="P173:T173"/>
    <mergeCell ref="P29:T29"/>
    <mergeCell ref="P100:T100"/>
    <mergeCell ref="D187:E187"/>
    <mergeCell ref="A190:O191"/>
    <mergeCell ref="D174:E174"/>
    <mergeCell ref="P87:V87"/>
    <mergeCell ref="A34:Z34"/>
    <mergeCell ref="H9:I9"/>
    <mergeCell ref="P224:V224"/>
    <mergeCell ref="P24:V24"/>
    <mergeCell ref="D281:E281"/>
    <mergeCell ref="P260:V260"/>
    <mergeCell ref="A256:O257"/>
    <mergeCell ref="P155:T155"/>
    <mergeCell ref="A78:Z78"/>
    <mergeCell ref="D263:E263"/>
    <mergeCell ref="A70:O71"/>
    <mergeCell ref="D205:E205"/>
    <mergeCell ref="D81:E81"/>
    <mergeCell ref="A32:O33"/>
    <mergeCell ref="A26:Z26"/>
    <mergeCell ref="D160:E160"/>
    <mergeCell ref="P139:V139"/>
    <mergeCell ref="I17:I18"/>
    <mergeCell ref="P176:V176"/>
    <mergeCell ref="P189:T1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7:X108 X114 X131 X142 X148 X153:X154 X156 X160:X161 X173:X174 X180:X182 X188:X189 X194 X196 X198 X204 X206 X212 X217 X222:X223 X229 X236 X241 X247 X264 X270 X274:X275 X277 X279 X281:X282 X284:X285 X289:X29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 X100 X113 X120:X121 X126 X136:X137 X169 X187 X195 X197 X199 X205 X207 X253:X255 X259 X268 X276 X278 X280 X286:X288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8:X99 X101:X102 X115 X155 X167:X168 X235 X263 X269 X283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485</v>
      </c>
      <c r="D6" s="47" t="s">
        <v>486</v>
      </c>
      <c r="E6" s="47"/>
    </row>
    <row r="8" spans="2:8" x14ac:dyDescent="0.2">
      <c r="B8" s="47" t="s">
        <v>19</v>
      </c>
      <c r="C8" s="47" t="s">
        <v>485</v>
      </c>
      <c r="D8" s="47"/>
      <c r="E8" s="47"/>
    </row>
    <row r="10" spans="2:8" x14ac:dyDescent="0.2">
      <c r="B10" s="47" t="s">
        <v>487</v>
      </c>
      <c r="C10" s="47"/>
      <c r="D10" s="47"/>
      <c r="E10" s="47"/>
    </row>
    <row r="11" spans="2:8" x14ac:dyDescent="0.2">
      <c r="B11" s="47" t="s">
        <v>488</v>
      </c>
      <c r="C11" s="47"/>
      <c r="D11" s="47"/>
      <c r="E11" s="47"/>
    </row>
    <row r="12" spans="2:8" x14ac:dyDescent="0.2">
      <c r="B12" s="47" t="s">
        <v>489</v>
      </c>
      <c r="C12" s="47"/>
      <c r="D12" s="47"/>
      <c r="E12" s="47"/>
    </row>
    <row r="13" spans="2:8" x14ac:dyDescent="0.2">
      <c r="B13" s="47" t="s">
        <v>490</v>
      </c>
      <c r="C13" s="47"/>
      <c r="D13" s="47"/>
      <c r="E13" s="47"/>
    </row>
    <row r="14" spans="2:8" x14ac:dyDescent="0.2">
      <c r="B14" s="47" t="s">
        <v>491</v>
      </c>
      <c r="C14" s="47"/>
      <c r="D14" s="47"/>
      <c r="E14" s="47"/>
    </row>
    <row r="15" spans="2:8" x14ac:dyDescent="0.2">
      <c r="B15" s="47" t="s">
        <v>492</v>
      </c>
      <c r="C15" s="47"/>
      <c r="D15" s="47"/>
      <c r="E15" s="47"/>
    </row>
    <row r="16" spans="2:8" x14ac:dyDescent="0.2">
      <c r="B16" s="47" t="s">
        <v>493</v>
      </c>
      <c r="C16" s="47"/>
      <c r="D16" s="47"/>
      <c r="E16" s="47"/>
    </row>
    <row r="17" spans="2:5" x14ac:dyDescent="0.2">
      <c r="B17" s="47" t="s">
        <v>494</v>
      </c>
      <c r="C17" s="47"/>
      <c r="D17" s="47"/>
      <c r="E17" s="47"/>
    </row>
    <row r="18" spans="2:5" x14ac:dyDescent="0.2">
      <c r="B18" s="47" t="s">
        <v>495</v>
      </c>
      <c r="C18" s="47"/>
      <c r="D18" s="47"/>
      <c r="E18" s="47"/>
    </row>
    <row r="19" spans="2:5" x14ac:dyDescent="0.2">
      <c r="B19" s="47" t="s">
        <v>496</v>
      </c>
      <c r="C19" s="47"/>
      <c r="D19" s="47"/>
      <c r="E19" s="47"/>
    </row>
    <row r="20" spans="2:5" x14ac:dyDescent="0.2">
      <c r="B20" s="47" t="s">
        <v>497</v>
      </c>
      <c r="C20" s="47"/>
      <c r="D20" s="47"/>
      <c r="E20" s="47"/>
    </row>
  </sheetData>
  <sheetProtection algorithmName="SHA-512" hashValue="LpL3DZf/Y1NksHAEILo56KTt5jbtnGy99ZzTdfHq7e+ZN9cE5XUJ+AWjIfljDNgg1bD8Q4tipM9pjx6b8Nquhg==" saltValue="ic8Vyrn/HWMlQNzt375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2024-12-06T10:09:23Z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