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5922946-7FD0-4EB2-916F-25053D276A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P569" i="1"/>
  <c r="BO569" i="1"/>
  <c r="BN569" i="1"/>
  <c r="BM569" i="1"/>
  <c r="Z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X519" i="1"/>
  <c r="Y518" i="1"/>
  <c r="X518" i="1"/>
  <c r="BP517" i="1"/>
  <c r="BO517" i="1"/>
  <c r="BN517" i="1"/>
  <c r="BM517" i="1"/>
  <c r="Z517" i="1"/>
  <c r="Z518" i="1" s="1"/>
  <c r="Y517" i="1"/>
  <c r="Y519" i="1" s="1"/>
  <c r="P517" i="1"/>
  <c r="X514" i="1"/>
  <c r="Y513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Y508" i="1" s="1"/>
  <c r="P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N245" i="1"/>
  <c r="BM245" i="1"/>
  <c r="Z245" i="1"/>
  <c r="Y245" i="1"/>
  <c r="BP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5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J671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6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9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P26" i="1"/>
  <c r="X24" i="1"/>
  <c r="X661" i="1" s="1"/>
  <c r="Y23" i="1"/>
  <c r="X23" i="1"/>
  <c r="BP22" i="1"/>
  <c r="BO22" i="1"/>
  <c r="BN22" i="1"/>
  <c r="BM22" i="1"/>
  <c r="X662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56" i="1" l="1"/>
  <c r="Y60" i="1"/>
  <c r="Y74" i="1"/>
  <c r="Y90" i="1"/>
  <c r="Y137" i="1"/>
  <c r="Y151" i="1"/>
  <c r="Y181" i="1"/>
  <c r="Y203" i="1"/>
  <c r="Y214" i="1"/>
  <c r="Y36" i="1"/>
  <c r="Y665" i="1" s="1"/>
  <c r="Y80" i="1"/>
  <c r="Y98" i="1"/>
  <c r="Y104" i="1"/>
  <c r="Y111" i="1"/>
  <c r="Y120" i="1"/>
  <c r="Y129" i="1"/>
  <c r="Y147" i="1"/>
  <c r="Y158" i="1"/>
  <c r="Y162" i="1"/>
  <c r="Y168" i="1"/>
  <c r="Y173" i="1"/>
  <c r="Y185" i="1"/>
  <c r="Y208" i="1"/>
  <c r="Y224" i="1"/>
  <c r="Y238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7" i="1" s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Y412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432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1" i="1"/>
  <c r="BN501" i="1"/>
  <c r="Z501" i="1"/>
  <c r="I671" i="1"/>
  <c r="H9" i="1"/>
  <c r="B671" i="1"/>
  <c r="X663" i="1"/>
  <c r="X664" i="1" s="1"/>
  <c r="X665" i="1"/>
  <c r="Y24" i="1"/>
  <c r="Z27" i="1"/>
  <c r="Z36" i="1" s="1"/>
  <c r="BN27" i="1"/>
  <c r="Y662" i="1" s="1"/>
  <c r="Z31" i="1"/>
  <c r="BN31" i="1"/>
  <c r="Z32" i="1"/>
  <c r="BN32" i="1"/>
  <c r="Z34" i="1"/>
  <c r="BN34" i="1"/>
  <c r="C671" i="1"/>
  <c r="Z50" i="1"/>
  <c r="Z55" i="1" s="1"/>
  <c r="BN50" i="1"/>
  <c r="Z52" i="1"/>
  <c r="BN52" i="1"/>
  <c r="Z54" i="1"/>
  <c r="BN54" i="1"/>
  <c r="Y55" i="1"/>
  <c r="Z58" i="1"/>
  <c r="Z60" i="1" s="1"/>
  <c r="BN58" i="1"/>
  <c r="BP58" i="1"/>
  <c r="Y663" i="1" s="1"/>
  <c r="D671" i="1"/>
  <c r="Z65" i="1"/>
  <c r="Z73" i="1" s="1"/>
  <c r="BN65" i="1"/>
  <c r="Z67" i="1"/>
  <c r="BN67" i="1"/>
  <c r="Z70" i="1"/>
  <c r="BN70" i="1"/>
  <c r="Z72" i="1"/>
  <c r="BN72" i="1"/>
  <c r="Y73" i="1"/>
  <c r="Z76" i="1"/>
  <c r="Z80" i="1" s="1"/>
  <c r="BN76" i="1"/>
  <c r="BP76" i="1"/>
  <c r="Z78" i="1"/>
  <c r="BN78" i="1"/>
  <c r="Z84" i="1"/>
  <c r="Z89" i="1" s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Z104" i="1" s="1"/>
  <c r="BN102" i="1"/>
  <c r="E671" i="1"/>
  <c r="Z109" i="1"/>
  <c r="Z111" i="1" s="1"/>
  <c r="BN109" i="1"/>
  <c r="Y112" i="1"/>
  <c r="Z115" i="1"/>
  <c r="Z120" i="1" s="1"/>
  <c r="BN115" i="1"/>
  <c r="Z117" i="1"/>
  <c r="BN117" i="1"/>
  <c r="F671" i="1"/>
  <c r="Z125" i="1"/>
  <c r="Z129" i="1" s="1"/>
  <c r="BN125" i="1"/>
  <c r="Z127" i="1"/>
  <c r="BN127" i="1"/>
  <c r="Y130" i="1"/>
  <c r="Z133" i="1"/>
  <c r="Z136" i="1" s="1"/>
  <c r="BN133" i="1"/>
  <c r="Z135" i="1"/>
  <c r="BN135" i="1"/>
  <c r="Z139" i="1"/>
  <c r="Z146" i="1" s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Z202" i="1" s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Z238" i="1" s="1"/>
  <c r="BN228" i="1"/>
  <c r="Z230" i="1"/>
  <c r="BN230" i="1"/>
  <c r="Z232" i="1"/>
  <c r="BN232" i="1"/>
  <c r="Z234" i="1"/>
  <c r="BN234" i="1"/>
  <c r="Z236" i="1"/>
  <c r="BN236" i="1"/>
  <c r="Y246" i="1"/>
  <c r="Z242" i="1"/>
  <c r="Z246" i="1" s="1"/>
  <c r="BN242" i="1"/>
  <c r="Z244" i="1"/>
  <c r="BN244" i="1"/>
  <c r="Y247" i="1"/>
  <c r="K671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Z365" i="1" s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Z381" i="1" s="1"/>
  <c r="BP379" i="1"/>
  <c r="BN379" i="1"/>
  <c r="Z379" i="1"/>
  <c r="Y388" i="1"/>
  <c r="Y387" i="1"/>
  <c r="Y394" i="1"/>
  <c r="Y395" i="1"/>
  <c r="BP390" i="1"/>
  <c r="BN390" i="1"/>
  <c r="Z390" i="1"/>
  <c r="Z394" i="1" s="1"/>
  <c r="BP393" i="1"/>
  <c r="BN393" i="1"/>
  <c r="Z39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BP523" i="1"/>
  <c r="BN523" i="1"/>
  <c r="Z523" i="1"/>
  <c r="Y528" i="1"/>
  <c r="BP541" i="1"/>
  <c r="BN541" i="1"/>
  <c r="Z541" i="1"/>
  <c r="Z544" i="1" s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Y400" i="1"/>
  <c r="BP397" i="1"/>
  <c r="BN397" i="1"/>
  <c r="Z397" i="1"/>
  <c r="Z400" i="1" s="1"/>
  <c r="BP410" i="1"/>
  <c r="BN410" i="1"/>
  <c r="Z410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Z437" i="1" s="1"/>
  <c r="BP448" i="1"/>
  <c r="BN448" i="1"/>
  <c r="Z448" i="1"/>
  <c r="Z453" i="1" s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Y504" i="1"/>
  <c r="BP479" i="1"/>
  <c r="BN479" i="1"/>
  <c r="Z479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3" i="1"/>
  <c r="BP507" i="1"/>
  <c r="BN507" i="1"/>
  <c r="Z507" i="1"/>
  <c r="Z508" i="1" s="1"/>
  <c r="Y509" i="1"/>
  <c r="Y514" i="1"/>
  <c r="BP511" i="1"/>
  <c r="BN511" i="1"/>
  <c r="Z511" i="1"/>
  <c r="Z513" i="1" s="1"/>
  <c r="Y529" i="1"/>
  <c r="BP526" i="1"/>
  <c r="BN526" i="1"/>
  <c r="Z526" i="1"/>
  <c r="Z528" i="1" s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Z583" i="1" s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Y664" i="1" l="1"/>
  <c r="Z565" i="1"/>
  <c r="Z503" i="1"/>
  <c r="Z427" i="1"/>
  <c r="Z571" i="1"/>
  <c r="Z466" i="1"/>
  <c r="Z224" i="1"/>
  <c r="Z180" i="1"/>
  <c r="Z98" i="1"/>
  <c r="Z666" i="1" s="1"/>
  <c r="Z411" i="1"/>
  <c r="Z634" i="1"/>
  <c r="Z647" i="1"/>
  <c r="Z613" i="1"/>
  <c r="Z594" i="1"/>
  <c r="Y661" i="1"/>
  <c r="Z311" i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<sst xmlns="http://schemas.openxmlformats.org/spreadsheetml/2006/main" count="3120" uniqueCount="1074">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</sst>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57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59" t="s">
        <v>0</v>
      </c>
      <c r="E1" s="808"/>
      <c r="F1" s="808"/>
      <c r="G1" s="12" t="s">
        <v>1</v>
      </c>
      <c r="H1" s="859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4" t="s">
        <v>8</v>
      </c>
      <c r="B5" s="821"/>
      <c r="C5" s="822"/>
      <c r="D5" s="863"/>
      <c r="E5" s="864"/>
      <c r="F5" s="1157" t="s">
        <v>9</v>
      </c>
      <c r="G5" s="822"/>
      <c r="H5" s="863"/>
      <c r="I5" s="1076"/>
      <c r="J5" s="1076"/>
      <c r="K5" s="1076"/>
      <c r="L5" s="1076"/>
      <c r="M5" s="864"/>
      <c r="N5" s="58"/>
      <c r="P5" s="24" t="s">
        <v>10</v>
      </c>
      <c r="Q5" s="1178">
        <v>45635</v>
      </c>
      <c r="R5" s="912"/>
      <c r="T5" s="968" t="s">
        <v>11</v>
      </c>
      <c r="U5" s="969"/>
      <c r="V5" s="972" t="s">
        <v>12</v>
      </c>
      <c r="W5" s="912"/>
      <c r="AB5" s="51"/>
      <c r="AC5" s="51"/>
      <c r="AD5" s="51"/>
      <c r="AE5" s="51"/>
    </row>
    <row r="6" spans="1:32" s="767" customFormat="1" ht="24" customHeight="1" x14ac:dyDescent="0.2">
      <c r="A6" s="914" t="s">
        <v>13</v>
      </c>
      <c r="B6" s="821"/>
      <c r="C6" s="822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2"/>
      <c r="N6" s="59"/>
      <c r="P6" s="24" t="s">
        <v>15</v>
      </c>
      <c r="Q6" s="1187" t="str">
        <f>IF(Q5=0," ",CHOOSE(WEEKDAY(Q5,2),"Понедельник","Вторник","Среда","Четверг","Пятница","Суббота","Воскресенье"))</f>
        <v>Понедельник</v>
      </c>
      <c r="R6" s="778"/>
      <c r="T6" s="978" t="s">
        <v>16</v>
      </c>
      <c r="U6" s="969"/>
      <c r="V6" s="1059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0"/>
      <c r="W7" s="1061"/>
      <c r="AB7" s="51"/>
      <c r="AC7" s="51"/>
      <c r="AD7" s="51"/>
      <c r="AE7" s="51"/>
    </row>
    <row r="8" spans="1:32" s="767" customFormat="1" ht="25.5" customHeight="1" x14ac:dyDescent="0.2">
      <c r="A8" s="1201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8"/>
      <c r="T8" s="786"/>
      <c r="U8" s="969"/>
      <c r="V8" s="1060"/>
      <c r="W8" s="1061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7"/>
      <c r="R9" s="908"/>
      <c r="T9" s="786"/>
      <c r="U9" s="969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0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1"/>
      <c r="R11" s="912"/>
      <c r="U11" s="24" t="s">
        <v>27</v>
      </c>
      <c r="V11" s="1110" t="s">
        <v>28</v>
      </c>
      <c r="W11" s="908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6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24"/>
      <c r="R12" s="838"/>
      <c r="S12" s="23"/>
      <c r="U12" s="24"/>
      <c r="V12" s="808"/>
      <c r="W12" s="786"/>
      <c r="AB12" s="51"/>
      <c r="AC12" s="51"/>
      <c r="AD12" s="51"/>
      <c r="AE12" s="51"/>
    </row>
    <row r="13" spans="1:32" s="767" customFormat="1" ht="23.25" customHeight="1" x14ac:dyDescent="0.2">
      <c r="A13" s="96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10"/>
      <c r="R13" s="9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6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04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35" t="s">
        <v>38</v>
      </c>
      <c r="D17" s="823" t="s">
        <v>39</v>
      </c>
      <c r="E17" s="886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5"/>
      <c r="R17" s="885"/>
      <c r="S17" s="885"/>
      <c r="T17" s="886"/>
      <c r="U17" s="1205" t="s">
        <v>51</v>
      </c>
      <c r="V17" s="822"/>
      <c r="W17" s="823" t="s">
        <v>52</v>
      </c>
      <c r="X17" s="823" t="s">
        <v>53</v>
      </c>
      <c r="Y17" s="1203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87"/>
      <c r="E18" s="88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4"/>
      <c r="X18" s="824"/>
      <c r="Y18" s="1204"/>
      <c r="Z18" s="1074"/>
      <c r="AA18" s="1048"/>
      <c r="AB18" s="1048"/>
      <c r="AC18" s="1048"/>
      <c r="AD18" s="1154"/>
      <c r="AE18" s="1155"/>
      <c r="AF18" s="1156"/>
      <c r="AG18" s="66"/>
      <c r="BD18" s="65"/>
    </row>
    <row r="19" spans="1:68" ht="27.75" customHeight="1" x14ac:dyDescent="0.2">
      <c r="A19" s="868" t="s">
        <v>63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48"/>
      <c r="AB19" s="48"/>
      <c r="AC19" s="48"/>
    </row>
    <row r="20" spans="1:68" ht="16.5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3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6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8" t="s">
        <v>116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48"/>
      <c r="AB46" s="48"/>
      <c r="AC46" s="48"/>
    </row>
    <row r="47" spans="1:68" ht="16.5" customHeight="1" x14ac:dyDescent="0.25">
      <c r="A47" s="799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500</v>
      </c>
      <c r="Y49" s="774">
        <f t="shared" ref="Y49:Y54" si="6">IFERROR(IF(X49="",0,CEILING((X49/$H49),1)*$H49),"")</f>
        <v>507.6</v>
      </c>
      <c r="Z49" s="36">
        <f>IFERROR(IF(Y49=0,"",ROUNDUP(Y49/H49,0)*0.02175),"")</f>
        <v>1.0222499999999999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522.22222222222217</v>
      </c>
      <c r="BN49" s="64">
        <f t="shared" ref="BN49:BN54" si="8">IFERROR(Y49*I49/H49,"0")</f>
        <v>530.16</v>
      </c>
      <c r="BO49" s="64">
        <f t="shared" ref="BO49:BO54" si="9">IFERROR(1/J49*(X49/H49),"0")</f>
        <v>0.82671957671957652</v>
      </c>
      <c r="BP49" s="64">
        <f t="shared" ref="BP49:BP54" si="10">IFERROR(1/J49*(Y49/H49),"0")</f>
        <v>0.83928571428571419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67</v>
      </c>
      <c r="Y51" s="774">
        <f t="shared" si="6"/>
        <v>67.199999999999989</v>
      </c>
      <c r="Z51" s="36">
        <f>IFERROR(IF(Y51=0,"",ROUNDUP(Y51/H51,0)*0.02175),"")</f>
        <v>0.1305</v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69.871428571428567</v>
      </c>
      <c r="BN51" s="64">
        <f t="shared" si="8"/>
        <v>70.079999999999984</v>
      </c>
      <c r="BO51" s="64">
        <f t="shared" si="9"/>
        <v>0.10682397959183673</v>
      </c>
      <c r="BP51" s="64">
        <f t="shared" si="10"/>
        <v>0.10714285714285712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52.278439153439152</v>
      </c>
      <c r="Y55" s="775">
        <f>IFERROR(Y49/H49,"0")+IFERROR(Y50/H50,"0")+IFERROR(Y51/H51,"0")+IFERROR(Y52/H52,"0")+IFERROR(Y53/H53,"0")+IFERROR(Y54/H54,"0")</f>
        <v>53</v>
      </c>
      <c r="Z55" s="775">
        <f>IFERROR(IF(Z49="",0,Z49),"0")+IFERROR(IF(Z50="",0,Z50),"0")+IFERROR(IF(Z51="",0,Z51),"0")+IFERROR(IF(Z52="",0,Z52),"0")+IFERROR(IF(Z53="",0,Z53),"0")+IFERROR(IF(Z54="",0,Z54),"0")</f>
        <v>1.1527499999999999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567</v>
      </c>
      <c r="Y56" s="775">
        <f>IFERROR(SUM(Y49:Y54),"0")</f>
        <v>574.79999999999995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799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24</v>
      </c>
      <c r="Y69" s="774">
        <f t="shared" si="11"/>
        <v>24</v>
      </c>
      <c r="Z69" s="36">
        <f>IFERROR(IF(Y69=0,"",ROUNDUP(Y69/H69,0)*0.00902),"")</f>
        <v>5.4120000000000001E-2</v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25.259999999999998</v>
      </c>
      <c r="BN69" s="64">
        <f t="shared" si="13"/>
        <v>25.259999999999998</v>
      </c>
      <c r="BO69" s="64">
        <f t="shared" si="14"/>
        <v>4.5454545454545456E-2</v>
      </c>
      <c r="BP69" s="64">
        <f t="shared" si="15"/>
        <v>4.5454545454545456E-2</v>
      </c>
    </row>
    <row r="70" spans="1:68" ht="27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6</v>
      </c>
      <c r="Y73" s="775">
        <f>IFERROR(Y64/H64,"0")+IFERROR(Y65/H65,"0")+IFERROR(Y66/H66,"0")+IFERROR(Y67/H67,"0")+IFERROR(Y68/H68,"0")+IFERROR(Y69/H69,"0")+IFERROR(Y70/H70,"0")+IFERROR(Y71/H71,"0")+IFERROR(Y72/H72,"0")</f>
        <v>6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5.4120000000000001E-2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24</v>
      </c>
      <c r="Y74" s="775">
        <f>IFERROR(SUM(Y64:Y72),"0")</f>
        <v>24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3</v>
      </c>
      <c r="Y87" s="774">
        <f t="shared" si="16"/>
        <v>3.6</v>
      </c>
      <c r="Z87" s="36">
        <f>IFERROR(IF(Y87=0,"",ROUNDUP(Y87/H87,0)*0.00502),"")</f>
        <v>1.004E-2</v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3.1666666666666661</v>
      </c>
      <c r="BN87" s="64">
        <f t="shared" si="18"/>
        <v>3.8</v>
      </c>
      <c r="BO87" s="64">
        <f t="shared" si="19"/>
        <v>7.1225071225071226E-3</v>
      </c>
      <c r="BP87" s="64">
        <f t="shared" si="20"/>
        <v>8.5470085470085479E-3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2</v>
      </c>
      <c r="Y88" s="774">
        <f t="shared" si="16"/>
        <v>3.6</v>
      </c>
      <c r="Z88" s="36">
        <f>IFERROR(IF(Y88=0,"",ROUNDUP(Y88/H88,0)*0.00502),"")</f>
        <v>1.004E-2</v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2.1111111111111112</v>
      </c>
      <c r="BN88" s="64">
        <f t="shared" si="18"/>
        <v>3.8</v>
      </c>
      <c r="BO88" s="64">
        <f t="shared" si="19"/>
        <v>4.7483380816714157E-3</v>
      </c>
      <c r="BP88" s="64">
        <f t="shared" si="20"/>
        <v>8.5470085470085479E-3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2.7777777777777777</v>
      </c>
      <c r="Y89" s="775">
        <f>IFERROR(Y83/H83,"0")+IFERROR(Y84/H84,"0")+IFERROR(Y85/H85,"0")+IFERROR(Y86/H86,"0")+IFERROR(Y87/H87,"0")+IFERROR(Y88/H88,"0")</f>
        <v>4</v>
      </c>
      <c r="Z89" s="775">
        <f>IFERROR(IF(Z83="",0,Z83),"0")+IFERROR(IF(Z84="",0,Z84),"0")+IFERROR(IF(Z85="",0,Z85),"0")+IFERROR(IF(Z86="",0,Z86),"0")+IFERROR(IF(Z87="",0,Z87),"0")+IFERROR(IF(Z88="",0,Z88),"0")</f>
        <v>2.0080000000000001E-2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5</v>
      </c>
      <c r="Y90" s="775">
        <f>IFERROR(SUM(Y83:Y88),"0")</f>
        <v>7.2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5</v>
      </c>
      <c r="Y93" s="774">
        <f t="shared" si="21"/>
        <v>8.4</v>
      </c>
      <c r="Z93" s="36">
        <f>IFERROR(IF(Y93=0,"",ROUNDUP(Y93/H93,0)*0.02175),"")</f>
        <v>2.1749999999999999E-2</v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5.2857142857142865</v>
      </c>
      <c r="BN93" s="64">
        <f t="shared" si="23"/>
        <v>8.8800000000000008</v>
      </c>
      <c r="BO93" s="64">
        <f t="shared" si="24"/>
        <v>1.0629251700680272E-2</v>
      </c>
      <c r="BP93" s="64">
        <f t="shared" si="25"/>
        <v>1.7857142857142856E-2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0.59523809523809523</v>
      </c>
      <c r="Y98" s="775">
        <f>IFERROR(Y92/H92,"0")+IFERROR(Y93/H93,"0")+IFERROR(Y94/H94,"0")+IFERROR(Y95/H95,"0")+IFERROR(Y96/H96,"0")+IFERROR(Y97/H97,"0")</f>
        <v>1</v>
      </c>
      <c r="Z98" s="775">
        <f>IFERROR(IF(Z92="",0,Z92),"0")+IFERROR(IF(Z93="",0,Z93),"0")+IFERROR(IF(Z94="",0,Z94),"0")+IFERROR(IF(Z95="",0,Z95),"0")+IFERROR(IF(Z96="",0,Z96),"0")+IFERROR(IF(Z97="",0,Z97),"0")</f>
        <v>2.1749999999999999E-2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5</v>
      </c>
      <c r="Y99" s="775">
        <f>IFERROR(SUM(Y92:Y97),"0")</f>
        <v>8.4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39</v>
      </c>
      <c r="Y102" s="774">
        <f>IFERROR(IF(X102="",0,CEILING((X102/$H102),1)*$H102),"")</f>
        <v>42</v>
      </c>
      <c r="Z102" s="36">
        <f>IFERROR(IF(Y102=0,"",ROUNDUP(Y102/H102,0)*0.02175),"")</f>
        <v>0.10874999999999999</v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41.618571428571428</v>
      </c>
      <c r="BN102" s="64">
        <f>IFERROR(Y102*I102/H102,"0")</f>
        <v>44.82</v>
      </c>
      <c r="BO102" s="64">
        <f>IFERROR(1/J102*(X102/H102),"0")</f>
        <v>8.2908163265306103E-2</v>
      </c>
      <c r="BP102" s="64">
        <f>IFERROR(1/J102*(Y102/H102),"0")</f>
        <v>8.9285714285714274E-2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4.6428571428571423</v>
      </c>
      <c r="Y104" s="775">
        <f>IFERROR(Y101/H101,"0")+IFERROR(Y102/H102,"0")+IFERROR(Y103/H103,"0")</f>
        <v>5</v>
      </c>
      <c r="Z104" s="775">
        <f>IFERROR(IF(Z101="",0,Z101),"0")+IFERROR(IF(Z102="",0,Z102),"0")+IFERROR(IF(Z103="",0,Z103),"0")</f>
        <v>0.10874999999999999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39</v>
      </c>
      <c r="Y105" s="775">
        <f>IFERROR(SUM(Y101:Y103),"0")</f>
        <v>42</v>
      </c>
      <c r="Z105" s="37"/>
      <c r="AA105" s="776"/>
      <c r="AB105" s="776"/>
      <c r="AC105" s="776"/>
    </row>
    <row r="106" spans="1:68" ht="16.5" customHeight="1" x14ac:dyDescent="0.25">
      <c r="A106" s="799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112</v>
      </c>
      <c r="Y108" s="774">
        <f>IFERROR(IF(X108="",0,CEILING((X108/$H108),1)*$H108),"")</f>
        <v>118.80000000000001</v>
      </c>
      <c r="Z108" s="36">
        <f>IFERROR(IF(Y108=0,"",ROUNDUP(Y108/H108,0)*0.02175),"")</f>
        <v>0.23924999999999999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116.97777777777776</v>
      </c>
      <c r="BN108" s="64">
        <f>IFERROR(Y108*I108/H108,"0")</f>
        <v>124.08</v>
      </c>
      <c r="BO108" s="64">
        <f>IFERROR(1/J108*(X108/H108),"0")</f>
        <v>0.18518518518518517</v>
      </c>
      <c r="BP108" s="64">
        <f>IFERROR(1/J108*(Y108/H108),"0")</f>
        <v>0.19642857142857142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13</v>
      </c>
      <c r="Y110" s="774">
        <f>IFERROR(IF(X110="",0,CEILING((X110/$H110),1)*$H110),"")</f>
        <v>13.5</v>
      </c>
      <c r="Z110" s="36">
        <f>IFERROR(IF(Y110=0,"",ROUNDUP(Y110/H110,0)*0.00902),"")</f>
        <v>2.7060000000000001E-2</v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13.606666666666666</v>
      </c>
      <c r="BN110" s="64">
        <f>IFERROR(Y110*I110/H110,"0")</f>
        <v>14.13</v>
      </c>
      <c r="BO110" s="64">
        <f>IFERROR(1/J110*(X110/H110),"0")</f>
        <v>2.1885521885521887E-2</v>
      </c>
      <c r="BP110" s="64">
        <f>IFERROR(1/J110*(Y110/H110),"0")</f>
        <v>2.2727272727272728E-2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13.25925925925926</v>
      </c>
      <c r="Y111" s="775">
        <f>IFERROR(Y108/H108,"0")+IFERROR(Y109/H109,"0")+IFERROR(Y110/H110,"0")</f>
        <v>14</v>
      </c>
      <c r="Z111" s="775">
        <f>IFERROR(IF(Z108="",0,Z108),"0")+IFERROR(IF(Z109="",0,Z109),"0")+IFERROR(IF(Z110="",0,Z110),"0")</f>
        <v>0.26630999999999999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125</v>
      </c>
      <c r="Y112" s="775">
        <f>IFERROR(SUM(Y108:Y110),"0")</f>
        <v>132.30000000000001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380</v>
      </c>
      <c r="Y115" s="774">
        <f t="shared" si="26"/>
        <v>386.40000000000003</v>
      </c>
      <c r="Z115" s="36">
        <f>IFERROR(IF(Y115=0,"",ROUNDUP(Y115/H115,0)*0.02175),"")</f>
        <v>1.0004999999999999</v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405.51428571428573</v>
      </c>
      <c r="BN115" s="64">
        <f t="shared" si="28"/>
        <v>412.34400000000005</v>
      </c>
      <c r="BO115" s="64">
        <f t="shared" si="29"/>
        <v>0.80782312925170052</v>
      </c>
      <c r="BP115" s="64">
        <f t="shared" si="30"/>
        <v>0.8214285714285714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45.238095238095234</v>
      </c>
      <c r="Y120" s="775">
        <f>IFERROR(Y114/H114,"0")+IFERROR(Y115/H115,"0")+IFERROR(Y116/H116,"0")+IFERROR(Y117/H117,"0")+IFERROR(Y118/H118,"0")+IFERROR(Y119/H119,"0")</f>
        <v>46</v>
      </c>
      <c r="Z120" s="775">
        <f>IFERROR(IF(Z114="",0,Z114),"0")+IFERROR(IF(Z115="",0,Z115),"0")+IFERROR(IF(Z116="",0,Z116),"0")+IFERROR(IF(Z117="",0,Z117),"0")+IFERROR(IF(Z118="",0,Z118),"0")+IFERROR(IF(Z119="",0,Z119),"0")</f>
        <v>1.0004999999999999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380</v>
      </c>
      <c r="Y121" s="775">
        <f>IFERROR(SUM(Y114:Y119),"0")</f>
        <v>386.40000000000003</v>
      </c>
      <c r="Z121" s="37"/>
      <c r="AA121" s="776"/>
      <c r="AB121" s="776"/>
      <c r="AC121" s="776"/>
    </row>
    <row r="122" spans="1:68" ht="16.5" customHeight="1" x14ac:dyDescent="0.25">
      <c r="A122" s="799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85</v>
      </c>
      <c r="Y127" s="774">
        <f>IFERROR(IF(X127="",0,CEILING((X127/$H127),1)*$H127),"")</f>
        <v>85.5</v>
      </c>
      <c r="Z127" s="36">
        <f>IFERROR(IF(Y127=0,"",ROUNDUP(Y127/H127,0)*0.00902),"")</f>
        <v>0.17138</v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88.966666666666669</v>
      </c>
      <c r="BN127" s="64">
        <f>IFERROR(Y127*I127/H127,"0")</f>
        <v>89.49</v>
      </c>
      <c r="BO127" s="64">
        <f>IFERROR(1/J127*(X127/H127),"0")</f>
        <v>0.14309764309764311</v>
      </c>
      <c r="BP127" s="64">
        <f>IFERROR(1/J127*(Y127/H127),"0")</f>
        <v>0.14393939393939395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18.888888888888889</v>
      </c>
      <c r="Y129" s="775">
        <f>IFERROR(Y124/H124,"0")+IFERROR(Y125/H125,"0")+IFERROR(Y126/H126,"0")+IFERROR(Y127/H127,"0")+IFERROR(Y128/H128,"0")</f>
        <v>19</v>
      </c>
      <c r="Z129" s="775">
        <f>IFERROR(IF(Z124="",0,Z124),"0")+IFERROR(IF(Z125="",0,Z125),"0")+IFERROR(IF(Z126="",0,Z126),"0")+IFERROR(IF(Z127="",0,Z127),"0")+IFERROR(IF(Z128="",0,Z128),"0")</f>
        <v>0.17138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85</v>
      </c>
      <c r="Y130" s="775">
        <f>IFERROR(SUM(Y124:Y128),"0")</f>
        <v>85.5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17</v>
      </c>
      <c r="Y132" s="774">
        <f>IFERROR(IF(X132="",0,CEILING((X132/$H132),1)*$H132),"")</f>
        <v>21.6</v>
      </c>
      <c r="Z132" s="36">
        <f>IFERROR(IF(Y132=0,"",ROUNDUP(Y132/H132,0)*0.02175),"")</f>
        <v>4.3499999999999997E-2</v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17.755555555555553</v>
      </c>
      <c r="BN132" s="64">
        <f>IFERROR(Y132*I132/H132,"0")</f>
        <v>22.56</v>
      </c>
      <c r="BO132" s="64">
        <f>IFERROR(1/J132*(X132/H132),"0")</f>
        <v>2.8108465608465603E-2</v>
      </c>
      <c r="BP132" s="64">
        <f>IFERROR(1/J132*(Y132/H132),"0")</f>
        <v>3.5714285714285712E-2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3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3</v>
      </c>
      <c r="Y135" s="774">
        <f>IFERROR(IF(X135="",0,CEILING((X135/$H135),1)*$H135),"")</f>
        <v>4.8</v>
      </c>
      <c r="Z135" s="36">
        <f>IFERROR(IF(Y135=0,"",ROUNDUP(Y135/H135,0)*0.00651),"")</f>
        <v>1.302E-2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3.2250000000000001</v>
      </c>
      <c r="BN135" s="64">
        <f>IFERROR(Y135*I135/H135,"0")</f>
        <v>5.16</v>
      </c>
      <c r="BO135" s="64">
        <f>IFERROR(1/J135*(X135/H135),"0")</f>
        <v>6.8681318681318689E-3</v>
      </c>
      <c r="BP135" s="64">
        <f>IFERROR(1/J135*(Y135/H135),"0")</f>
        <v>1.098901098901099E-2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2.824074074074074</v>
      </c>
      <c r="Y136" s="775">
        <f>IFERROR(Y132/H132,"0")+IFERROR(Y133/H133,"0")+IFERROR(Y134/H134,"0")+IFERROR(Y135/H135,"0")</f>
        <v>4</v>
      </c>
      <c r="Z136" s="775">
        <f>IFERROR(IF(Z132="",0,Z132),"0")+IFERROR(IF(Z133="",0,Z133),"0")+IFERROR(IF(Z134="",0,Z134),"0")+IFERROR(IF(Z135="",0,Z135),"0")</f>
        <v>5.6520000000000001E-2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20</v>
      </c>
      <c r="Y137" s="775">
        <f>IFERROR(SUM(Y132:Y135),"0")</f>
        <v>26.400000000000002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380</v>
      </c>
      <c r="Y140" s="774">
        <f t="shared" si="31"/>
        <v>386.40000000000003</v>
      </c>
      <c r="Z140" s="36">
        <f>IFERROR(IF(Y140=0,"",ROUNDUP(Y140/H140,0)*0.02175),"")</f>
        <v>1.0004999999999999</v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405.24285714285713</v>
      </c>
      <c r="BN140" s="64">
        <f t="shared" si="33"/>
        <v>412.06800000000004</v>
      </c>
      <c r="BO140" s="64">
        <f t="shared" si="34"/>
        <v>0.80782312925170052</v>
      </c>
      <c r="BP140" s="64">
        <f t="shared" si="35"/>
        <v>0.8214285714285714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270</v>
      </c>
      <c r="Y143" s="774">
        <f t="shared" si="31"/>
        <v>270</v>
      </c>
      <c r="Z143" s="36">
        <f>IFERROR(IF(Y143=0,"",ROUNDUP(Y143/H143,0)*0.00651),"")</f>
        <v>0.65100000000000002</v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295.2</v>
      </c>
      <c r="BN143" s="64">
        <f t="shared" si="33"/>
        <v>295.2</v>
      </c>
      <c r="BO143" s="64">
        <f t="shared" si="34"/>
        <v>0.5494505494505495</v>
      </c>
      <c r="BP143" s="64">
        <f t="shared" si="35"/>
        <v>0.5494505494505495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145.23809523809524</v>
      </c>
      <c r="Y146" s="775">
        <f>IFERROR(Y139/H139,"0")+IFERROR(Y140/H140,"0")+IFERROR(Y141/H141,"0")+IFERROR(Y142/H142,"0")+IFERROR(Y143/H143,"0")+IFERROR(Y144/H144,"0")+IFERROR(Y145/H145,"0")</f>
        <v>146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1.6515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650</v>
      </c>
      <c r="Y147" s="775">
        <f>IFERROR(SUM(Y139:Y145),"0")</f>
        <v>656.40000000000009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9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799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8" t="s">
        <v>329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48"/>
      <c r="AB187" s="48"/>
      <c r="AC187" s="48"/>
    </row>
    <row r="188" spans="1:68" ht="16.5" customHeight="1" x14ac:dyDescent="0.25">
      <c r="A188" s="799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175</v>
      </c>
      <c r="Y199" s="774">
        <f t="shared" si="36"/>
        <v>176.4</v>
      </c>
      <c r="Z199" s="36">
        <f>IFERROR(IF(Y199=0,"",ROUNDUP(Y199/H199,0)*0.00502),"")</f>
        <v>0.42168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183.33333333333334</v>
      </c>
      <c r="BN199" s="64">
        <f t="shared" si="38"/>
        <v>184.8</v>
      </c>
      <c r="BO199" s="64">
        <f t="shared" si="39"/>
        <v>0.35612535612535612</v>
      </c>
      <c r="BP199" s="64">
        <f t="shared" si="40"/>
        <v>0.35897435897435903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83.333333333333329</v>
      </c>
      <c r="Y202" s="775">
        <f>IFERROR(Y194/H194,"0")+IFERROR(Y195/H195,"0")+IFERROR(Y196/H196,"0")+IFERROR(Y197/H197,"0")+IFERROR(Y198/H198,"0")+IFERROR(Y199/H199,"0")+IFERROR(Y200/H200,"0")+IFERROR(Y201/H201,"0")</f>
        <v>84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0.42168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175</v>
      </c>
      <c r="Y203" s="775">
        <f>IFERROR(SUM(Y194:Y201),"0")</f>
        <v>176.4</v>
      </c>
      <c r="Z203" s="37"/>
      <c r="AA203" s="776"/>
      <c r="AB203" s="776"/>
      <c r="AC203" s="776"/>
    </row>
    <row r="204" spans="1:68" ht="16.5" customHeight="1" x14ac:dyDescent="0.25">
      <c r="A204" s="799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50</v>
      </c>
      <c r="Y217" s="774">
        <f t="shared" si="41"/>
        <v>54</v>
      </c>
      <c r="Z217" s="36">
        <f>IFERROR(IF(Y217=0,"",ROUNDUP(Y217/H217,0)*0.00902),"")</f>
        <v>9.0200000000000002E-2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51.944444444444443</v>
      </c>
      <c r="BN217" s="64">
        <f t="shared" si="43"/>
        <v>56.099999999999994</v>
      </c>
      <c r="BO217" s="64">
        <f t="shared" si="44"/>
        <v>7.0145903479236812E-2</v>
      </c>
      <c r="BP217" s="64">
        <f t="shared" si="45"/>
        <v>7.575757575757576E-2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100</v>
      </c>
      <c r="Y219" s="774">
        <f t="shared" si="41"/>
        <v>102.60000000000001</v>
      </c>
      <c r="Z219" s="36">
        <f>IFERROR(IF(Y219=0,"",ROUNDUP(Y219/H219,0)*0.00902),"")</f>
        <v>0.17138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103.88888888888889</v>
      </c>
      <c r="BN219" s="64">
        <f t="shared" si="43"/>
        <v>106.59000000000002</v>
      </c>
      <c r="BO219" s="64">
        <f t="shared" si="44"/>
        <v>0.14029180695847362</v>
      </c>
      <c r="BP219" s="64">
        <f t="shared" si="45"/>
        <v>0.14393939393939395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30</v>
      </c>
      <c r="Y220" s="774">
        <f t="shared" si="41"/>
        <v>30.6</v>
      </c>
      <c r="Z220" s="36">
        <f>IFERROR(IF(Y220=0,"",ROUNDUP(Y220/H220,0)*0.00502),"")</f>
        <v>8.5339999999999999E-2</v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32.166666666666664</v>
      </c>
      <c r="BN220" s="64">
        <f t="shared" si="43"/>
        <v>32.81</v>
      </c>
      <c r="BO220" s="64">
        <f t="shared" si="44"/>
        <v>7.122507122507124E-2</v>
      </c>
      <c r="BP220" s="64">
        <f t="shared" si="45"/>
        <v>7.2649572649572655E-2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180</v>
      </c>
      <c r="Y221" s="774">
        <f t="shared" si="41"/>
        <v>180</v>
      </c>
      <c r="Z221" s="36">
        <f>IFERROR(IF(Y221=0,"",ROUNDUP(Y221/H221,0)*0.00502),"")</f>
        <v>0.502</v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190</v>
      </c>
      <c r="BN221" s="64">
        <f t="shared" si="43"/>
        <v>190</v>
      </c>
      <c r="BO221" s="64">
        <f t="shared" si="44"/>
        <v>0.42735042735042739</v>
      </c>
      <c r="BP221" s="64">
        <f t="shared" si="45"/>
        <v>0.42735042735042739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13</v>
      </c>
      <c r="Y223" s="774">
        <f t="shared" si="41"/>
        <v>14.4</v>
      </c>
      <c r="Z223" s="36">
        <f>IFERROR(IF(Y223=0,"",ROUNDUP(Y223/H223,0)*0.00502),"")</f>
        <v>4.0160000000000001E-2</v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13.722222222222221</v>
      </c>
      <c r="BN223" s="64">
        <f t="shared" si="43"/>
        <v>15.2</v>
      </c>
      <c r="BO223" s="64">
        <f t="shared" si="44"/>
        <v>3.0864197530864203E-2</v>
      </c>
      <c r="BP223" s="64">
        <f t="shared" si="45"/>
        <v>3.4188034188034191E-2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151.66666666666669</v>
      </c>
      <c r="Y224" s="775">
        <f>IFERROR(Y216/H216,"0")+IFERROR(Y217/H217,"0")+IFERROR(Y218/H218,"0")+IFERROR(Y219/H219,"0")+IFERROR(Y220/H220,"0")+IFERROR(Y221/H221,"0")+IFERROR(Y222/H222,"0")+IFERROR(Y223/H223,"0")</f>
        <v>154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0.88907999999999998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373</v>
      </c>
      <c r="Y225" s="775">
        <f>IFERROR(SUM(Y216:Y223),"0")</f>
        <v>381.6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570</v>
      </c>
      <c r="Y230" s="774">
        <f t="shared" si="46"/>
        <v>574.19999999999993</v>
      </c>
      <c r="Z230" s="36">
        <f>IFERROR(IF(Y230=0,"",ROUNDUP(Y230/H230,0)*0.02175),"")</f>
        <v>1.4355</v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606.95172413793102</v>
      </c>
      <c r="BN230" s="64">
        <f t="shared" si="48"/>
        <v>611.42399999999986</v>
      </c>
      <c r="BO230" s="64">
        <f t="shared" si="49"/>
        <v>1.1699507389162562</v>
      </c>
      <c r="BP230" s="64">
        <f t="shared" si="50"/>
        <v>1.1785714285714286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75</v>
      </c>
      <c r="Y231" s="774">
        <f t="shared" si="46"/>
        <v>76.8</v>
      </c>
      <c r="Z231" s="36">
        <f>IFERROR(IF(Y231=0,"",ROUNDUP(Y231/H231,0)*0.00651),"")</f>
        <v>0.20832000000000001</v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83.4375</v>
      </c>
      <c r="BN231" s="64">
        <f t="shared" si="48"/>
        <v>85.44</v>
      </c>
      <c r="BO231" s="64">
        <f t="shared" si="49"/>
        <v>0.1717032967032967</v>
      </c>
      <c r="BP231" s="64">
        <f t="shared" si="50"/>
        <v>0.17582417582417584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74</v>
      </c>
      <c r="Y234" s="774">
        <f t="shared" si="46"/>
        <v>74.399999999999991</v>
      </c>
      <c r="Z234" s="36">
        <f>IFERROR(IF(Y234=0,"",ROUNDUP(Y234/H234,0)*0.00753),"")</f>
        <v>0.23343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82.38666666666667</v>
      </c>
      <c r="BN234" s="64">
        <f t="shared" si="48"/>
        <v>82.831999999999994</v>
      </c>
      <c r="BO234" s="64">
        <f t="shared" si="49"/>
        <v>0.19764957264957267</v>
      </c>
      <c r="BP234" s="64">
        <f t="shared" si="50"/>
        <v>0.19871794871794868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51</v>
      </c>
      <c r="Y236" s="774">
        <f t="shared" si="46"/>
        <v>52.8</v>
      </c>
      <c r="Z236" s="36">
        <f>IFERROR(IF(Y236=0,"",ROUNDUP(Y236/H236,0)*0.00753),"")</f>
        <v>0.16566</v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56.780000000000008</v>
      </c>
      <c r="BN236" s="64">
        <f t="shared" si="48"/>
        <v>58.784000000000006</v>
      </c>
      <c r="BO236" s="64">
        <f t="shared" si="49"/>
        <v>0.13621794871794871</v>
      </c>
      <c r="BP236" s="64">
        <f t="shared" si="50"/>
        <v>0.14102564102564102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101</v>
      </c>
      <c r="Y237" s="774">
        <f t="shared" si="46"/>
        <v>103.2</v>
      </c>
      <c r="Z237" s="36">
        <f>IFERROR(IF(Y237=0,"",ROUNDUP(Y237/H237,0)*0.00651),"")</f>
        <v>0.27993000000000001</v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111.85749999999999</v>
      </c>
      <c r="BN237" s="64">
        <f t="shared" si="48"/>
        <v>114.29400000000001</v>
      </c>
      <c r="BO237" s="64">
        <f t="shared" si="49"/>
        <v>0.23122710622710627</v>
      </c>
      <c r="BP237" s="64">
        <f t="shared" si="50"/>
        <v>0.23626373626373628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190.93390804597703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194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2.3228400000000002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871</v>
      </c>
      <c r="Y239" s="775">
        <f>IFERROR(SUM(Y227:Y237),"0")</f>
        <v>881.39999999999986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73</v>
      </c>
      <c r="Y244" s="774">
        <f>IFERROR(IF(X244="",0,CEILING((X244/$H244),1)*$H244),"")</f>
        <v>74.399999999999991</v>
      </c>
      <c r="Z244" s="36">
        <f>IFERROR(IF(Y244=0,"",ROUNDUP(Y244/H244,0)*0.00753),"")</f>
        <v>0.23343</v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81.273333333333341</v>
      </c>
      <c r="BN244" s="64">
        <f>IFERROR(Y244*I244/H244,"0")</f>
        <v>82.831999999999994</v>
      </c>
      <c r="BO244" s="64">
        <f>IFERROR(1/J244*(X244/H244),"0")</f>
        <v>0.19497863247863248</v>
      </c>
      <c r="BP244" s="64">
        <f>IFERROR(1/J244*(Y244/H244),"0")</f>
        <v>0.19871794871794868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46</v>
      </c>
      <c r="Y245" s="774">
        <f>IFERROR(IF(X245="",0,CEILING((X245/$H245),1)*$H245),"")</f>
        <v>48</v>
      </c>
      <c r="Z245" s="36">
        <f>IFERROR(IF(Y245=0,"",ROUNDUP(Y245/H245,0)*0.00651),"")</f>
        <v>0.13020000000000001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50.830000000000005</v>
      </c>
      <c r="BN245" s="64">
        <f>IFERROR(Y245*I245/H245,"0")</f>
        <v>53.040000000000006</v>
      </c>
      <c r="BO245" s="64">
        <f>IFERROR(1/J245*(X245/H245),"0")</f>
        <v>0.10531135531135533</v>
      </c>
      <c r="BP245" s="64">
        <f>IFERROR(1/J245*(Y245/H245),"0")</f>
        <v>0.1098901098901099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49.583333333333336</v>
      </c>
      <c r="Y246" s="775">
        <f>IFERROR(Y241/H241,"0")+IFERROR(Y242/H242,"0")+IFERROR(Y243/H243,"0")+IFERROR(Y244/H244,"0")+IFERROR(Y245/H245,"0")</f>
        <v>51</v>
      </c>
      <c r="Z246" s="775">
        <f>IFERROR(IF(Z241="",0,Z241),"0")+IFERROR(IF(Z242="",0,Z242),"0")+IFERROR(IF(Z243="",0,Z243),"0")+IFERROR(IF(Z244="",0,Z244),"0")+IFERROR(IF(Z245="",0,Z245),"0")</f>
        <v>0.36363000000000001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119</v>
      </c>
      <c r="Y247" s="775">
        <f>IFERROR(SUM(Y241:Y245),"0")</f>
        <v>122.39999999999999</v>
      </c>
      <c r="Z247" s="37"/>
      <c r="AA247" s="776"/>
      <c r="AB247" s="776"/>
      <c r="AC247" s="776"/>
    </row>
    <row r="248" spans="1:68" ht="16.5" customHeight="1" x14ac:dyDescent="0.25">
      <c r="A248" s="799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9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9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5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9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9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9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57</v>
      </c>
      <c r="Y308" s="774">
        <f t="shared" si="66"/>
        <v>57.599999999999994</v>
      </c>
      <c r="Z308" s="36">
        <f>IFERROR(IF(Y308=0,"",ROUNDUP(Y308/H308,0)*0.00753),"")</f>
        <v>0.18071999999999999</v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63.46</v>
      </c>
      <c r="BN308" s="64">
        <f t="shared" si="68"/>
        <v>64.128</v>
      </c>
      <c r="BO308" s="64">
        <f t="shared" si="69"/>
        <v>0.15224358974358973</v>
      </c>
      <c r="BP308" s="64">
        <f t="shared" si="70"/>
        <v>0.15384615384615385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71</v>
      </c>
      <c r="Y309" s="774">
        <f t="shared" si="66"/>
        <v>72</v>
      </c>
      <c r="Z309" s="36">
        <f>IFERROR(IF(Y309=0,"",ROUNDUP(Y309/H309,0)*0.00753),"")</f>
        <v>0.22590000000000002</v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76.916666666666671</v>
      </c>
      <c r="BN309" s="64">
        <f t="shared" si="68"/>
        <v>78.000000000000014</v>
      </c>
      <c r="BO309" s="64">
        <f t="shared" si="69"/>
        <v>0.18963675213675216</v>
      </c>
      <c r="BP309" s="64">
        <f t="shared" si="70"/>
        <v>0.19230769230769229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53.333333333333336</v>
      </c>
      <c r="Y311" s="775">
        <f>IFERROR(Y305/H305,"0")+IFERROR(Y306/H306,"0")+IFERROR(Y307/H307,"0")+IFERROR(Y308/H308,"0")+IFERROR(Y309/H309,"0")+IFERROR(Y310/H310,"0")</f>
        <v>54</v>
      </c>
      <c r="Z311" s="775">
        <f>IFERROR(IF(Z305="",0,Z305),"0")+IFERROR(IF(Z306="",0,Z306),"0")+IFERROR(IF(Z307="",0,Z307),"0")+IFERROR(IF(Z308="",0,Z308),"0")+IFERROR(IF(Z309="",0,Z309),"0")+IFERROR(IF(Z310="",0,Z310),"0")</f>
        <v>0.40661999999999998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128</v>
      </c>
      <c r="Y312" s="775">
        <f>IFERROR(SUM(Y305:Y310),"0")</f>
        <v>129.6</v>
      </c>
      <c r="Z312" s="37"/>
      <c r="AA312" s="776"/>
      <c r="AB312" s="776"/>
      <c r="AC312" s="776"/>
    </row>
    <row r="313" spans="1:68" ht="16.5" customHeight="1" x14ac:dyDescent="0.25">
      <c r="A313" s="799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9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9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9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510</v>
      </c>
      <c r="Y385" s="774">
        <f>IFERROR(IF(X385="",0,CEILING((X385/$H385),1)*$H385),"")</f>
        <v>514.79999999999995</v>
      </c>
      <c r="Z385" s="36">
        <f>IFERROR(IF(Y385=0,"",ROUNDUP(Y385/H385,0)*0.02175),"")</f>
        <v>1.4355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546.87692307692316</v>
      </c>
      <c r="BN385" s="64">
        <f>IFERROR(Y385*I385/H385,"0")</f>
        <v>552.024</v>
      </c>
      <c r="BO385" s="64">
        <f>IFERROR(1/J385*(X385/H385),"0")</f>
        <v>1.1675824175824177</v>
      </c>
      <c r="BP385" s="64">
        <f>IFERROR(1/J385*(Y385/H385),"0")</f>
        <v>1.1785714285714286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65.384615384615387</v>
      </c>
      <c r="Y387" s="775">
        <f>IFERROR(Y384/H384,"0")+IFERROR(Y385/H385,"0")+IFERROR(Y386/H386,"0")</f>
        <v>66</v>
      </c>
      <c r="Z387" s="775">
        <f>IFERROR(IF(Z384="",0,Z384),"0")+IFERROR(IF(Z385="",0,Z385),"0")+IFERROR(IF(Z386="",0,Z386),"0")</f>
        <v>1.4355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510</v>
      </c>
      <c r="Y388" s="775">
        <f>IFERROR(SUM(Y384:Y386),"0")</f>
        <v>514.79999999999995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1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7</v>
      </c>
      <c r="Y392" s="774">
        <f>IFERROR(IF(X392="",0,CEILING((X392/$H392),1)*$H392),"")</f>
        <v>7.6499999999999995</v>
      </c>
      <c r="Z392" s="36">
        <f>IFERROR(IF(Y392=0,"",ROUNDUP(Y392/H392,0)*0.00753),"")</f>
        <v>2.2589999999999999E-2</v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8.1666666666666661</v>
      </c>
      <c r="BN392" s="64">
        <f>IFERROR(Y392*I392/H392,"0")</f>
        <v>8.9250000000000007</v>
      </c>
      <c r="BO392" s="64">
        <f>IFERROR(1/J392*(X392/H392),"0")</f>
        <v>1.7596782302664656E-2</v>
      </c>
      <c r="BP392" s="64">
        <f>IFERROR(1/J392*(Y392/H392),"0")</f>
        <v>1.9230769230769232E-2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13</v>
      </c>
      <c r="Y393" s="774">
        <f>IFERROR(IF(X393="",0,CEILING((X393/$H393),1)*$H393),"")</f>
        <v>15.299999999999999</v>
      </c>
      <c r="Z393" s="36">
        <f>IFERROR(IF(Y393=0,"",ROUNDUP(Y393/H393,0)*0.00753),"")</f>
        <v>4.5179999999999998E-2</v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14.784313725490195</v>
      </c>
      <c r="BN393" s="64">
        <f>IFERROR(Y393*I393/H393,"0")</f>
        <v>17.399999999999999</v>
      </c>
      <c r="BO393" s="64">
        <f>IFERROR(1/J393*(X393/H393),"0")</f>
        <v>3.2679738562091505E-2</v>
      </c>
      <c r="BP393" s="64">
        <f>IFERROR(1/J393*(Y393/H393),"0")</f>
        <v>3.8461538461538464E-2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7.8431372549019613</v>
      </c>
      <c r="Y394" s="775">
        <f>IFERROR(Y390/H390,"0")+IFERROR(Y391/H391,"0")+IFERROR(Y392/H392,"0")+IFERROR(Y393/H393,"0")</f>
        <v>9</v>
      </c>
      <c r="Z394" s="775">
        <f>IFERROR(IF(Z390="",0,Z390),"0")+IFERROR(IF(Z391="",0,Z391),"0")+IFERROR(IF(Z392="",0,Z392),"0")+IFERROR(IF(Z393="",0,Z393),"0")</f>
        <v>6.7769999999999997E-2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20</v>
      </c>
      <c r="Y395" s="775">
        <f>IFERROR(SUM(Y390:Y393),"0")</f>
        <v>22.95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9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2</v>
      </c>
      <c r="Y404" s="774">
        <f>IFERROR(IF(X404="",0,CEILING((X404/$H404),1)*$H404),"")</f>
        <v>3.6</v>
      </c>
      <c r="Z404" s="36">
        <f>IFERROR(IF(Y404=0,"",ROUNDUP(Y404/H404,0)*0.00753),"")</f>
        <v>1.506E-2</v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2.2755555555555556</v>
      </c>
      <c r="BN404" s="64">
        <f>IFERROR(Y404*I404/H404,"0")</f>
        <v>4.0960000000000001</v>
      </c>
      <c r="BO404" s="64">
        <f>IFERROR(1/J404*(X404/H404),"0")</f>
        <v>7.1225071225071226E-3</v>
      </c>
      <c r="BP404" s="64">
        <f>IFERROR(1/J404*(Y404/H404),"0")</f>
        <v>1.282051282051282E-2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1.1111111111111112</v>
      </c>
      <c r="Y405" s="775">
        <f>IFERROR(Y404/H404,"0")</f>
        <v>2</v>
      </c>
      <c r="Z405" s="775">
        <f>IFERROR(IF(Z404="",0,Z404),"0")</f>
        <v>1.506E-2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2</v>
      </c>
      <c r="Y406" s="775">
        <f>IFERROR(SUM(Y404:Y404),"0")</f>
        <v>3.6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customHeight="1" x14ac:dyDescent="0.2">
      <c r="A413" s="868" t="s">
        <v>660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48"/>
      <c r="AB413" s="48"/>
      <c r="AC413" s="48"/>
    </row>
    <row r="414" spans="1:68" ht="16.5" customHeight="1" x14ac:dyDescent="0.25">
      <c r="A414" s="799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1090</v>
      </c>
      <c r="Y417" s="774">
        <f t="shared" si="81"/>
        <v>1095</v>
      </c>
      <c r="Z417" s="36">
        <f>IFERROR(IF(Y417=0,"",ROUNDUP(Y417/H417,0)*0.02175),"")</f>
        <v>1.58775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1124.8800000000001</v>
      </c>
      <c r="BN417" s="64">
        <f t="shared" si="83"/>
        <v>1130.0400000000002</v>
      </c>
      <c r="BO417" s="64">
        <f t="shared" si="84"/>
        <v>1.5138888888888888</v>
      </c>
      <c r="BP417" s="64">
        <f t="shared" si="85"/>
        <v>1.5208333333333333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2000</v>
      </c>
      <c r="Y422" s="774">
        <f t="shared" si="81"/>
        <v>2010</v>
      </c>
      <c r="Z422" s="36">
        <f>IFERROR(IF(Y422=0,"",ROUNDUP(Y422/H422,0)*0.02175),"")</f>
        <v>2.9144999999999999</v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2064</v>
      </c>
      <c r="BN422" s="64">
        <f t="shared" si="83"/>
        <v>2074.3200000000002</v>
      </c>
      <c r="BO422" s="64">
        <f t="shared" si="84"/>
        <v>2.7777777777777777</v>
      </c>
      <c r="BP422" s="64">
        <f t="shared" si="85"/>
        <v>2.7916666666666665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206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207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4.5022500000000001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3090</v>
      </c>
      <c r="Y428" s="775">
        <f>IFERROR(SUM(Y416:Y426),"0")</f>
        <v>3105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1000</v>
      </c>
      <c r="Y430" s="774">
        <f>IFERROR(IF(X430="",0,CEILING((X430/$H430),1)*$H430),"")</f>
        <v>1005</v>
      </c>
      <c r="Z430" s="36">
        <f>IFERROR(IF(Y430=0,"",ROUNDUP(Y430/H430,0)*0.02175),"")</f>
        <v>1.4572499999999999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1032</v>
      </c>
      <c r="BN430" s="64">
        <f>IFERROR(Y430*I430/H430,"0")</f>
        <v>1037.1600000000001</v>
      </c>
      <c r="BO430" s="64">
        <f>IFERROR(1/J430*(X430/H430),"0")</f>
        <v>1.3888888888888888</v>
      </c>
      <c r="BP430" s="64">
        <f>IFERROR(1/J430*(Y430/H430),"0")</f>
        <v>1.3958333333333333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66.666666666666671</v>
      </c>
      <c r="Y432" s="775">
        <f>IFERROR(Y430/H430,"0")+IFERROR(Y431/H431,"0")</f>
        <v>67</v>
      </c>
      <c r="Z432" s="775">
        <f>IFERROR(IF(Z430="",0,Z430),"0")+IFERROR(IF(Z431="",0,Z431),"0")</f>
        <v>1.4572499999999999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1000</v>
      </c>
      <c r="Y433" s="775">
        <f>IFERROR(SUM(Y430:Y431),"0")</f>
        <v>1005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1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1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customHeight="1" x14ac:dyDescent="0.25">
      <c r="A443" s="799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2100</v>
      </c>
      <c r="Y461" s="774">
        <f>IFERROR(IF(X461="",0,CEILING((X461/$H461),1)*$H461),"")</f>
        <v>2106</v>
      </c>
      <c r="Z461" s="36">
        <f>IFERROR(IF(Y461=0,"",ROUNDUP(Y461/H461,0)*0.02175),"")</f>
        <v>5.0894999999999992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2231.6000000000004</v>
      </c>
      <c r="BN461" s="64">
        <f>IFERROR(Y461*I461/H461,"0")</f>
        <v>2237.9760000000001</v>
      </c>
      <c r="BO461" s="64">
        <f>IFERROR(1/J461*(X461/H461),"0")</f>
        <v>4.166666666666667</v>
      </c>
      <c r="BP461" s="64">
        <f>IFERROR(1/J461*(Y461/H461),"0")</f>
        <v>4.1785714285714279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91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233.33333333333334</v>
      </c>
      <c r="Y466" s="775">
        <f>IFERROR(Y461/H461,"0")+IFERROR(Y462/H462,"0")+IFERROR(Y463/H463,"0")+IFERROR(Y464/H464,"0")+IFERROR(Y465/H465,"0")</f>
        <v>234</v>
      </c>
      <c r="Z466" s="775">
        <f>IFERROR(IF(Z461="",0,Z461),"0")+IFERROR(IF(Z462="",0,Z462),"0")+IFERROR(IF(Z463="",0,Z463),"0")+IFERROR(IF(Z464="",0,Z464),"0")+IFERROR(IF(Z465="",0,Z465),"0")</f>
        <v>5.0894999999999992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2100</v>
      </c>
      <c r="Y467" s="775">
        <f>IFERROR(SUM(Y461:Y465),"0")</f>
        <v>2106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8" t="s">
        <v>749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48"/>
      <c r="AB472" s="48"/>
      <c r="AC472" s="48"/>
    </row>
    <row r="473" spans="1:68" ht="16.5" customHeight="1" x14ac:dyDescent="0.25">
      <c r="A473" s="799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0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6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17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2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3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799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4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4</v>
      </c>
      <c r="Y535" s="774">
        <f>IFERROR(IF(X535="",0,CEILING((X535/$H535),1)*$H535),"")</f>
        <v>6</v>
      </c>
      <c r="Z535" s="36">
        <f>IFERROR(IF(Y535=0,"",ROUNDUP(Y535/H535,0)*0.00627),"")</f>
        <v>1.2540000000000001E-2</v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4.8</v>
      </c>
      <c r="BN535" s="64">
        <f>IFERROR(Y535*I535/H535,"0")</f>
        <v>7.2</v>
      </c>
      <c r="BO535" s="64">
        <f>IFERROR(1/J535*(X535/H535),"0")</f>
        <v>6.6666666666666662E-3</v>
      </c>
      <c r="BP535" s="64">
        <f>IFERROR(1/J535*(Y535/H535),"0")</f>
        <v>0.01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1.3333333333333333</v>
      </c>
      <c r="Y536" s="775">
        <f>IFERROR(Y535/H535,"0")</f>
        <v>2</v>
      </c>
      <c r="Z536" s="775">
        <f>IFERROR(IF(Z535="",0,Z535),"0")</f>
        <v>1.2540000000000001E-2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4</v>
      </c>
      <c r="Y537" s="775">
        <f>IFERROR(SUM(Y535:Y535),"0")</f>
        <v>6</v>
      </c>
      <c r="Z537" s="37"/>
      <c r="AA537" s="776"/>
      <c r="AB537" s="776"/>
      <c r="AC537" s="776"/>
    </row>
    <row r="538" spans="1:68" ht="16.5" customHeight="1" x14ac:dyDescent="0.25">
      <c r="A538" s="799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799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8" t="s">
        <v>859</v>
      </c>
      <c r="B551" s="869"/>
      <c r="C551" s="869"/>
      <c r="D551" s="869"/>
      <c r="E551" s="869"/>
      <c r="F551" s="869"/>
      <c r="G551" s="869"/>
      <c r="H551" s="869"/>
      <c r="I551" s="869"/>
      <c r="J551" s="869"/>
      <c r="K551" s="869"/>
      <c r="L551" s="869"/>
      <c r="M551" s="869"/>
      <c r="N551" s="869"/>
      <c r="O551" s="869"/>
      <c r="P551" s="869"/>
      <c r="Q551" s="869"/>
      <c r="R551" s="869"/>
      <c r="S551" s="869"/>
      <c r="T551" s="869"/>
      <c r="U551" s="869"/>
      <c r="V551" s="869"/>
      <c r="W551" s="869"/>
      <c r="X551" s="869"/>
      <c r="Y551" s="869"/>
      <c r="Z551" s="869"/>
      <c r="AA551" s="48"/>
      <c r="AB551" s="48"/>
      <c r="AC551" s="48"/>
    </row>
    <row r="552" spans="1:68" ht="16.5" customHeight="1" x14ac:dyDescent="0.25">
      <c r="A552" s="799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40</v>
      </c>
      <c r="Y554" s="774">
        <f t="shared" ref="Y554:Y564" si="103">IFERROR(IF(X554="",0,CEILING((X554/$H554),1)*$H554),"")</f>
        <v>42.24</v>
      </c>
      <c r="Z554" s="36">
        <f t="shared" ref="Z554:Z559" si="104">IFERROR(IF(Y554=0,"",ROUNDUP(Y554/H554,0)*0.01196),"")</f>
        <v>9.5680000000000001E-2</v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42.727272727272727</v>
      </c>
      <c r="BN554" s="64">
        <f t="shared" ref="BN554:BN564" si="106">IFERROR(Y554*I554/H554,"0")</f>
        <v>45.12</v>
      </c>
      <c r="BO554" s="64">
        <f t="shared" ref="BO554:BO564" si="107">IFERROR(1/J554*(X554/H554),"0")</f>
        <v>7.2843822843822847E-2</v>
      </c>
      <c r="BP554" s="64">
        <f t="shared" ref="BP554:BP564" si="108">IFERROR(1/J554*(Y554/H554),"0")</f>
        <v>7.6923076923076927E-2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1000</v>
      </c>
      <c r="Y557" s="774">
        <f t="shared" si="103"/>
        <v>1003.2</v>
      </c>
      <c r="Z557" s="36">
        <f t="shared" si="104"/>
        <v>2.2724000000000002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1068.1818181818182</v>
      </c>
      <c r="BN557" s="64">
        <f t="shared" si="106"/>
        <v>1071.5999999999999</v>
      </c>
      <c r="BO557" s="64">
        <f t="shared" si="107"/>
        <v>1.821095571095571</v>
      </c>
      <c r="BP557" s="64">
        <f t="shared" si="108"/>
        <v>1.8269230769230771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102</v>
      </c>
      <c r="Y559" s="774">
        <f t="shared" si="103"/>
        <v>105.60000000000001</v>
      </c>
      <c r="Z559" s="36">
        <f t="shared" si="104"/>
        <v>0.2392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108.95454545454544</v>
      </c>
      <c r="BN559" s="64">
        <f t="shared" si="106"/>
        <v>112.80000000000001</v>
      </c>
      <c r="BO559" s="64">
        <f t="shared" si="107"/>
        <v>0.18575174825174826</v>
      </c>
      <c r="BP559" s="64">
        <f t="shared" si="108"/>
        <v>0.19230769230769232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5</v>
      </c>
      <c r="Y560" s="774">
        <f t="shared" si="103"/>
        <v>7.2</v>
      </c>
      <c r="Z560" s="36">
        <f>IFERROR(IF(Y560=0,"",ROUNDUP(Y560/H560,0)*0.00902),"")</f>
        <v>1.804E-2</v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5.291666666666667</v>
      </c>
      <c r="BN560" s="64">
        <f t="shared" si="106"/>
        <v>7.62</v>
      </c>
      <c r="BO560" s="64">
        <f t="shared" si="107"/>
        <v>1.0521885521885523E-2</v>
      </c>
      <c r="BP560" s="64">
        <f t="shared" si="108"/>
        <v>1.5151515151515152E-2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217.67676767676764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220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2.6253200000000003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1147</v>
      </c>
      <c r="Y566" s="775">
        <f>IFERROR(SUM(Y554:Y564),"0")</f>
        <v>1158.24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556</v>
      </c>
      <c r="Y568" s="774">
        <f>IFERROR(IF(X568="",0,CEILING((X568/$H568),1)*$H568),"")</f>
        <v>559.68000000000006</v>
      </c>
      <c r="Z568" s="36">
        <f>IFERROR(IF(Y568=0,"",ROUNDUP(Y568/H568,0)*0.01196),"")</f>
        <v>1.26776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593.90909090909088</v>
      </c>
      <c r="BN568" s="64">
        <f>IFERROR(Y568*I568/H568,"0")</f>
        <v>597.84</v>
      </c>
      <c r="BO568" s="64">
        <f>IFERROR(1/J568*(X568/H568),"0")</f>
        <v>1.0125291375291374</v>
      </c>
      <c r="BP568" s="64">
        <f>IFERROR(1/J568*(Y568/H568),"0")</f>
        <v>1.0192307692307694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8</v>
      </c>
      <c r="Y569" s="774">
        <f>IFERROR(IF(X569="",0,CEILING((X569/$H569),1)*$H569),"")</f>
        <v>10.8</v>
      </c>
      <c r="Z569" s="36">
        <f>IFERROR(IF(Y569=0,"",ROUNDUP(Y569/H569,0)*0.00902),"")</f>
        <v>2.7060000000000001E-2</v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8.4666666666666668</v>
      </c>
      <c r="BN569" s="64">
        <f>IFERROR(Y569*I569/H569,"0")</f>
        <v>11.430000000000001</v>
      </c>
      <c r="BO569" s="64">
        <f>IFERROR(1/J569*(X569/H569),"0")</f>
        <v>1.6835016835016835E-2</v>
      </c>
      <c r="BP569" s="64">
        <f>IFERROR(1/J569*(Y569/H569),"0")</f>
        <v>2.2727272727272728E-2</v>
      </c>
    </row>
    <row r="570" spans="1:68" ht="16.5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107.52525252525253</v>
      </c>
      <c r="Y571" s="775">
        <f>IFERROR(Y568/H568,"0")+IFERROR(Y569/H569,"0")+IFERROR(Y570/H570,"0")</f>
        <v>109</v>
      </c>
      <c r="Z571" s="775">
        <f>IFERROR(IF(Z568="",0,Z568),"0")+IFERROR(IF(Z569="",0,Z569),"0")+IFERROR(IF(Z570="",0,Z570),"0")</f>
        <v>1.2948200000000001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564</v>
      </c>
      <c r="Y572" s="775">
        <f>IFERROR(SUM(Y568:Y570),"0")</f>
        <v>570.48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600</v>
      </c>
      <c r="Y574" s="774">
        <f t="shared" ref="Y574:Y582" si="109">IFERROR(IF(X574="",0,CEILING((X574/$H574),1)*$H574),"")</f>
        <v>601.92000000000007</v>
      </c>
      <c r="Z574" s="36">
        <f>IFERROR(IF(Y574=0,"",ROUNDUP(Y574/H574,0)*0.01196),"")</f>
        <v>1.36344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640.90909090909088</v>
      </c>
      <c r="BN574" s="64">
        <f t="shared" ref="BN574:BN582" si="111">IFERROR(Y574*I574/H574,"0")</f>
        <v>642.96</v>
      </c>
      <c r="BO574" s="64">
        <f t="shared" ref="BO574:BO582" si="112">IFERROR(1/J574*(X574/H574),"0")</f>
        <v>1.0926573426573427</v>
      </c>
      <c r="BP574" s="64">
        <f t="shared" ref="BP574:BP582" si="113">IFERROR(1/J574*(Y574/H574),"0")</f>
        <v>1.0961538461538463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500</v>
      </c>
      <c r="Y575" s="774">
        <f t="shared" si="109"/>
        <v>501.6</v>
      </c>
      <c r="Z575" s="36">
        <f>IFERROR(IF(Y575=0,"",ROUNDUP(Y575/H575,0)*0.01196),"")</f>
        <v>1.1362000000000001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534.09090909090912</v>
      </c>
      <c r="BN575" s="64">
        <f t="shared" si="111"/>
        <v>535.79999999999995</v>
      </c>
      <c r="BO575" s="64">
        <f t="shared" si="112"/>
        <v>0.91054778554778548</v>
      </c>
      <c r="BP575" s="64">
        <f t="shared" si="113"/>
        <v>0.91346153846153855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0</v>
      </c>
      <c r="Y576" s="774">
        <f t="shared" si="109"/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208.33333333333331</v>
      </c>
      <c r="Y583" s="775">
        <f>IFERROR(Y574/H574,"0")+IFERROR(Y575/H575,"0")+IFERROR(Y576/H576,"0")+IFERROR(Y577/H577,"0")+IFERROR(Y578/H578,"0")+IFERROR(Y579/H579,"0")+IFERROR(Y580/H580,"0")+IFERROR(Y581/H581,"0")+IFERROR(Y582/H582,"0")</f>
        <v>209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2.4996400000000003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1100</v>
      </c>
      <c r="Y584" s="775">
        <f>IFERROR(SUM(Y574:Y582),"0")</f>
        <v>1103.52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8" t="s">
        <v>927</v>
      </c>
      <c r="B596" s="869"/>
      <c r="C596" s="869"/>
      <c r="D596" s="869"/>
      <c r="E596" s="869"/>
      <c r="F596" s="869"/>
      <c r="G596" s="869"/>
      <c r="H596" s="869"/>
      <c r="I596" s="869"/>
      <c r="J596" s="869"/>
      <c r="K596" s="869"/>
      <c r="L596" s="869"/>
      <c r="M596" s="869"/>
      <c r="N596" s="869"/>
      <c r="O596" s="869"/>
      <c r="P596" s="869"/>
      <c r="Q596" s="869"/>
      <c r="R596" s="869"/>
      <c r="S596" s="869"/>
      <c r="T596" s="869"/>
      <c r="U596" s="869"/>
      <c r="V596" s="869"/>
      <c r="W596" s="869"/>
      <c r="X596" s="869"/>
      <c r="Y596" s="869"/>
      <c r="Z596" s="869"/>
      <c r="AA596" s="48"/>
      <c r="AB596" s="48"/>
      <c r="AC596" s="48"/>
    </row>
    <row r="597" spans="1:68" ht="16.5" customHeight="1" x14ac:dyDescent="0.25">
      <c r="A597" s="799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59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17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1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09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0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8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3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6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1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90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5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3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9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920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08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6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5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7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20" t="s">
        <v>1048</v>
      </c>
      <c r="Q661" s="821"/>
      <c r="R661" s="821"/>
      <c r="S661" s="821"/>
      <c r="T661" s="821"/>
      <c r="U661" s="821"/>
      <c r="V661" s="82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13103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13230.390000000001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20" t="s">
        <v>1049</v>
      </c>
      <c r="Q662" s="821"/>
      <c r="R662" s="821"/>
      <c r="S662" s="821"/>
      <c r="T662" s="821"/>
      <c r="U662" s="821"/>
      <c r="V662" s="822"/>
      <c r="W662" s="37" t="s">
        <v>69</v>
      </c>
      <c r="X662" s="775">
        <f>IFERROR(SUM(BM22:BM658),"0")</f>
        <v>13836.887989800372</v>
      </c>
      <c r="Y662" s="775">
        <f>IFERROR(SUM(BN22:BN658),"0")</f>
        <v>13972.417000000001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20" t="s">
        <v>1050</v>
      </c>
      <c r="Q663" s="821"/>
      <c r="R663" s="821"/>
      <c r="S663" s="821"/>
      <c r="T663" s="821"/>
      <c r="U663" s="821"/>
      <c r="V663" s="822"/>
      <c r="W663" s="37" t="s">
        <v>1051</v>
      </c>
      <c r="X663" s="38">
        <f>ROUNDUP(SUM(BO22:BO658),0)</f>
        <v>24</v>
      </c>
      <c r="Y663" s="38">
        <f>ROUNDUP(SUM(BP22:BP658),0)</f>
        <v>24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20" t="s">
        <v>1052</v>
      </c>
      <c r="Q664" s="821"/>
      <c r="R664" s="821"/>
      <c r="S664" s="821"/>
      <c r="T664" s="821"/>
      <c r="U664" s="821"/>
      <c r="V664" s="822"/>
      <c r="W664" s="37" t="s">
        <v>69</v>
      </c>
      <c r="X664" s="775">
        <f>GrossWeightTotal+PalletQtyTotal*25</f>
        <v>14436.887989800372</v>
      </c>
      <c r="Y664" s="775">
        <f>GrossWeightTotalR+PalletQtyTotalR*25</f>
        <v>14572.417000000001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20" t="s">
        <v>1053</v>
      </c>
      <c r="Q665" s="821"/>
      <c r="R665" s="821"/>
      <c r="S665" s="821"/>
      <c r="T665" s="821"/>
      <c r="U665" s="821"/>
      <c r="V665" s="82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1935.8008501996837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1960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20" t="s">
        <v>1054</v>
      </c>
      <c r="Q666" s="821"/>
      <c r="R666" s="821"/>
      <c r="S666" s="821"/>
      <c r="T666" s="821"/>
      <c r="U666" s="821"/>
      <c r="V666" s="82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27.907160000000005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6" t="s">
        <v>116</v>
      </c>
      <c r="D668" s="881"/>
      <c r="E668" s="881"/>
      <c r="F668" s="881"/>
      <c r="G668" s="881"/>
      <c r="H668" s="818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18"/>
      <c r="W668" s="796" t="s">
        <v>660</v>
      </c>
      <c r="X668" s="818"/>
      <c r="Y668" s="796" t="s">
        <v>749</v>
      </c>
      <c r="Z668" s="881"/>
      <c r="AA668" s="881"/>
      <c r="AB668" s="818"/>
      <c r="AC668" s="770" t="s">
        <v>859</v>
      </c>
      <c r="AD668" s="796" t="s">
        <v>927</v>
      </c>
      <c r="AE668" s="818"/>
      <c r="AF668" s="771"/>
    </row>
    <row r="669" spans="1:68" ht="14.25" customHeight="1" thickTop="1" x14ac:dyDescent="0.2">
      <c r="A669" s="844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71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71"/>
    </row>
    <row r="670" spans="1:68" ht="13.5" customHeight="1" thickBot="1" x14ac:dyDescent="0.25">
      <c r="A670" s="845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71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574.79999999999995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81.599999999999994</v>
      </c>
      <c r="E671" s="46">
        <f>IFERROR(Y108*1,"0")+IFERROR(Y109*1,"0")+IFERROR(Y110*1,"0")+IFERROR(Y114*1,"0")+IFERROR(Y115*1,"0")+IFERROR(Y116*1,"0")+IFERROR(Y117*1,"0")+IFERROR(Y118*1,"0")+IFERROR(Y119*1,"0")</f>
        <v>518.70000000000005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768.3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176.4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1385.4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129.6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537.74999999999989</v>
      </c>
      <c r="V671" s="46">
        <f>IFERROR(Y404*1,"0")+IFERROR(Y408*1,"0")+IFERROR(Y409*1,"0")+IFERROR(Y410*1,"0")</f>
        <v>3.6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4110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2106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6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2832.2400000000002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2024-12-06T09:37:18Z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