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12,24 ПОКОМ КИ филиалы\5 машина Бердянск_Донецк_Мелитополь\"/>
    </mc:Choice>
  </mc:AlternateContent>
  <xr:revisionPtr revIDLastSave="0" documentId="13_ncr:1_{EFB3F0DC-14D9-48B3-A1D5-42F3EB39CA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1" i="1" l="1"/>
  <c r="X660" i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Z592" i="1"/>
  <c r="Y592" i="1"/>
  <c r="P592" i="1"/>
  <c r="X590" i="1"/>
  <c r="Y589" i="1"/>
  <c r="X589" i="1"/>
  <c r="BP588" i="1"/>
  <c r="BO588" i="1"/>
  <c r="BN588" i="1"/>
  <c r="BM588" i="1"/>
  <c r="Z588" i="1"/>
  <c r="Y588" i="1"/>
  <c r="P588" i="1"/>
  <c r="BO587" i="1"/>
  <c r="BM587" i="1"/>
  <c r="Y587" i="1"/>
  <c r="P587" i="1"/>
  <c r="BP586" i="1"/>
  <c r="BO586" i="1"/>
  <c r="BN586" i="1"/>
  <c r="BM586" i="1"/>
  <c r="Z586" i="1"/>
  <c r="Y586" i="1"/>
  <c r="Y590" i="1" s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P575" i="1"/>
  <c r="BP574" i="1"/>
  <c r="BO574" i="1"/>
  <c r="BN574" i="1"/>
  <c r="BM574" i="1"/>
  <c r="Z574" i="1"/>
  <c r="Y574" i="1"/>
  <c r="Y584" i="1" s="1"/>
  <c r="P574" i="1"/>
  <c r="X572" i="1"/>
  <c r="X571" i="1"/>
  <c r="BP570" i="1"/>
  <c r="BO570" i="1"/>
  <c r="BN570" i="1"/>
  <c r="BM570" i="1"/>
  <c r="Z570" i="1"/>
  <c r="Y570" i="1"/>
  <c r="P570" i="1"/>
  <c r="BO569" i="1"/>
  <c r="BM569" i="1"/>
  <c r="Y569" i="1"/>
  <c r="P569" i="1"/>
  <c r="BP568" i="1"/>
  <c r="BO568" i="1"/>
  <c r="BN568" i="1"/>
  <c r="BM568" i="1"/>
  <c r="Z568" i="1"/>
  <c r="Y568" i="1"/>
  <c r="P568" i="1"/>
  <c r="X566" i="1"/>
  <c r="X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P554" i="1"/>
  <c r="X550" i="1"/>
  <c r="Y549" i="1"/>
  <c r="X549" i="1"/>
  <c r="BP548" i="1"/>
  <c r="BO548" i="1"/>
  <c r="BN548" i="1"/>
  <c r="BM548" i="1"/>
  <c r="Z548" i="1"/>
  <c r="Z549" i="1" s="1"/>
  <c r="Y548" i="1"/>
  <c r="Y550" i="1" s="1"/>
  <c r="P548" i="1"/>
  <c r="X545" i="1"/>
  <c r="X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Y513" i="1" s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X504" i="1"/>
  <c r="X503" i="1"/>
  <c r="BO502" i="1"/>
  <c r="BM502" i="1"/>
  <c r="Y502" i="1"/>
  <c r="P502" i="1"/>
  <c r="BP501" i="1"/>
  <c r="BO501" i="1"/>
  <c r="BN501" i="1"/>
  <c r="BM501" i="1"/>
  <c r="Z501" i="1"/>
  <c r="Y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P480" i="1"/>
  <c r="BP479" i="1"/>
  <c r="BO479" i="1"/>
  <c r="BN479" i="1"/>
  <c r="BM479" i="1"/>
  <c r="Z479" i="1"/>
  <c r="Y479" i="1"/>
  <c r="Y503" i="1" s="1"/>
  <c r="P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X671" i="1" s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P436" i="1" s="1"/>
  <c r="BO435" i="1"/>
  <c r="BM435" i="1"/>
  <c r="Y435" i="1"/>
  <c r="Y437" i="1" s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Y433" i="1" s="1"/>
  <c r="P430" i="1"/>
  <c r="X428" i="1"/>
  <c r="X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W671" i="1" s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1" i="1" s="1"/>
  <c r="P408" i="1"/>
  <c r="X406" i="1"/>
  <c r="X405" i="1"/>
  <c r="BO404" i="1"/>
  <c r="BM404" i="1"/>
  <c r="Y404" i="1"/>
  <c r="V671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Y400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4" i="1" s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P385" i="1"/>
  <c r="BP384" i="1"/>
  <c r="BO384" i="1"/>
  <c r="BN384" i="1"/>
  <c r="BM384" i="1"/>
  <c r="Z384" i="1"/>
  <c r="Y384" i="1"/>
  <c r="Y388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2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T671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71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Y301" i="1" s="1"/>
  <c r="P298" i="1"/>
  <c r="X295" i="1"/>
  <c r="X294" i="1"/>
  <c r="BO293" i="1"/>
  <c r="BM293" i="1"/>
  <c r="Y293" i="1"/>
  <c r="O671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71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6" i="1" s="1"/>
  <c r="P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8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4" i="1" s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Y167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7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Y136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9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P26" i="1"/>
  <c r="X24" i="1"/>
  <c r="X661" i="1" s="1"/>
  <c r="Y23" i="1"/>
  <c r="X23" i="1"/>
  <c r="X665" i="1" s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665" i="1" s="1"/>
  <c r="Y56" i="1"/>
  <c r="Y60" i="1"/>
  <c r="Y74" i="1"/>
  <c r="Y80" i="1"/>
  <c r="Y90" i="1"/>
  <c r="Y98" i="1"/>
  <c r="Y104" i="1"/>
  <c r="Y111" i="1"/>
  <c r="Y120" i="1"/>
  <c r="Y129" i="1"/>
  <c r="Y137" i="1"/>
  <c r="Y146" i="1"/>
  <c r="BP150" i="1"/>
  <c r="BN150" i="1"/>
  <c r="Z150" i="1"/>
  <c r="Z151" i="1" s="1"/>
  <c r="Y152" i="1"/>
  <c r="Y158" i="1"/>
  <c r="BP155" i="1"/>
  <c r="BN155" i="1"/>
  <c r="Z155" i="1"/>
  <c r="Z157" i="1" s="1"/>
  <c r="G671" i="1"/>
  <c r="BP176" i="1"/>
  <c r="BN176" i="1"/>
  <c r="Z176" i="1"/>
  <c r="Y180" i="1"/>
  <c r="BP184" i="1"/>
  <c r="BN184" i="1"/>
  <c r="Z184" i="1"/>
  <c r="Z185" i="1" s="1"/>
  <c r="Y186" i="1"/>
  <c r="I671" i="1"/>
  <c r="Y191" i="1"/>
  <c r="BP190" i="1"/>
  <c r="BN190" i="1"/>
  <c r="Z190" i="1"/>
  <c r="Z191" i="1" s="1"/>
  <c r="Y192" i="1"/>
  <c r="Y203" i="1"/>
  <c r="BP194" i="1"/>
  <c r="BN194" i="1"/>
  <c r="Z194" i="1"/>
  <c r="BP198" i="1"/>
  <c r="BN198" i="1"/>
  <c r="Z198" i="1"/>
  <c r="Y202" i="1"/>
  <c r="BP207" i="1"/>
  <c r="BN207" i="1"/>
  <c r="Z207" i="1"/>
  <c r="Z208" i="1" s="1"/>
  <c r="Y209" i="1"/>
  <c r="H9" i="1"/>
  <c r="B671" i="1"/>
  <c r="X662" i="1"/>
  <c r="X663" i="1"/>
  <c r="Y24" i="1"/>
  <c r="Z27" i="1"/>
  <c r="Z36" i="1" s="1"/>
  <c r="BN27" i="1"/>
  <c r="Y662" i="1" s="1"/>
  <c r="Y664" i="1" s="1"/>
  <c r="Z31" i="1"/>
  <c r="BN31" i="1"/>
  <c r="Z32" i="1"/>
  <c r="BN32" i="1"/>
  <c r="Z34" i="1"/>
  <c r="BN34" i="1"/>
  <c r="C671" i="1"/>
  <c r="Z50" i="1"/>
  <c r="Z55" i="1" s="1"/>
  <c r="BN50" i="1"/>
  <c r="Z52" i="1"/>
  <c r="BN52" i="1"/>
  <c r="Z54" i="1"/>
  <c r="BN54" i="1"/>
  <c r="Y55" i="1"/>
  <c r="Z58" i="1"/>
  <c r="Z60" i="1" s="1"/>
  <c r="BN58" i="1"/>
  <c r="BP58" i="1"/>
  <c r="Y663" i="1" s="1"/>
  <c r="D671" i="1"/>
  <c r="Z65" i="1"/>
  <c r="Z73" i="1" s="1"/>
  <c r="BN65" i="1"/>
  <c r="Z67" i="1"/>
  <c r="BN67" i="1"/>
  <c r="Z70" i="1"/>
  <c r="BN70" i="1"/>
  <c r="Z72" i="1"/>
  <c r="BN72" i="1"/>
  <c r="Y73" i="1"/>
  <c r="Z76" i="1"/>
  <c r="Z80" i="1" s="1"/>
  <c r="BN76" i="1"/>
  <c r="BP76" i="1"/>
  <c r="Z78" i="1"/>
  <c r="BN78" i="1"/>
  <c r="Z84" i="1"/>
  <c r="Z89" i="1" s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Z104" i="1" s="1"/>
  <c r="BN102" i="1"/>
  <c r="E671" i="1"/>
  <c r="Z109" i="1"/>
  <c r="Z111" i="1" s="1"/>
  <c r="BN109" i="1"/>
  <c r="Y112" i="1"/>
  <c r="Z115" i="1"/>
  <c r="Z120" i="1" s="1"/>
  <c r="BN115" i="1"/>
  <c r="Z117" i="1"/>
  <c r="BN117" i="1"/>
  <c r="F671" i="1"/>
  <c r="Z125" i="1"/>
  <c r="Z129" i="1" s="1"/>
  <c r="BN125" i="1"/>
  <c r="Z127" i="1"/>
  <c r="BN127" i="1"/>
  <c r="Y130" i="1"/>
  <c r="Z133" i="1"/>
  <c r="Z136" i="1" s="1"/>
  <c r="BN133" i="1"/>
  <c r="Z135" i="1"/>
  <c r="BN135" i="1"/>
  <c r="Z139" i="1"/>
  <c r="Z146" i="1" s="1"/>
  <c r="BN139" i="1"/>
  <c r="BP139" i="1"/>
  <c r="Z141" i="1"/>
  <c r="BN141" i="1"/>
  <c r="Z143" i="1"/>
  <c r="BN143" i="1"/>
  <c r="BP144" i="1"/>
  <c r="BN144" i="1"/>
  <c r="Z144" i="1"/>
  <c r="Y151" i="1"/>
  <c r="Y157" i="1"/>
  <c r="BP161" i="1"/>
  <c r="BN161" i="1"/>
  <c r="Z161" i="1"/>
  <c r="Z162" i="1" s="1"/>
  <c r="Y163" i="1"/>
  <c r="Y168" i="1"/>
  <c r="BP165" i="1"/>
  <c r="BN165" i="1"/>
  <c r="Z165" i="1"/>
  <c r="Z167" i="1" s="1"/>
  <c r="Y181" i="1"/>
  <c r="BP178" i="1"/>
  <c r="BN178" i="1"/>
  <c r="Z178" i="1"/>
  <c r="Z180" i="1" s="1"/>
  <c r="Y185" i="1"/>
  <c r="BP196" i="1"/>
  <c r="BN196" i="1"/>
  <c r="Z196" i="1"/>
  <c r="BP200" i="1"/>
  <c r="BN200" i="1"/>
  <c r="Z200" i="1"/>
  <c r="Y213" i="1"/>
  <c r="Y225" i="1"/>
  <c r="Y239" i="1"/>
  <c r="Y247" i="1"/>
  <c r="Y258" i="1"/>
  <c r="Y271" i="1"/>
  <c r="Y290" i="1"/>
  <c r="Y295" i="1"/>
  <c r="Y302" i="1"/>
  <c r="Y311" i="1"/>
  <c r="Y339" i="1"/>
  <c r="Y344" i="1"/>
  <c r="Y348" i="1"/>
  <c r="Y365" i="1"/>
  <c r="Y373" i="1"/>
  <c r="Y381" i="1"/>
  <c r="Y387" i="1"/>
  <c r="Y395" i="1"/>
  <c r="Y401" i="1"/>
  <c r="Y406" i="1"/>
  <c r="Y412" i="1"/>
  <c r="Y428" i="1"/>
  <c r="Y432" i="1"/>
  <c r="Y438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1" i="1"/>
  <c r="BN481" i="1"/>
  <c r="Z48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BP502" i="1"/>
  <c r="BN502" i="1"/>
  <c r="Z502" i="1"/>
  <c r="Y504" i="1"/>
  <c r="Y509" i="1"/>
  <c r="BP506" i="1"/>
  <c r="BN506" i="1"/>
  <c r="Z506" i="1"/>
  <c r="Z508" i="1" s="1"/>
  <c r="BP522" i="1"/>
  <c r="BN522" i="1"/>
  <c r="Z522" i="1"/>
  <c r="BP525" i="1"/>
  <c r="BN525" i="1"/>
  <c r="Z525" i="1"/>
  <c r="BP542" i="1"/>
  <c r="BN542" i="1"/>
  <c r="Z542" i="1"/>
  <c r="BP557" i="1"/>
  <c r="BN557" i="1"/>
  <c r="Z557" i="1"/>
  <c r="BP561" i="1"/>
  <c r="BN561" i="1"/>
  <c r="Z561" i="1"/>
  <c r="Y565" i="1"/>
  <c r="BP569" i="1"/>
  <c r="BN569" i="1"/>
  <c r="Z569" i="1"/>
  <c r="Z571" i="1" s="1"/>
  <c r="BP577" i="1"/>
  <c r="BN577" i="1"/>
  <c r="Z577" i="1"/>
  <c r="BP581" i="1"/>
  <c r="BN581" i="1"/>
  <c r="Z581" i="1"/>
  <c r="BP610" i="1"/>
  <c r="BN610" i="1"/>
  <c r="Z610" i="1"/>
  <c r="BP612" i="1"/>
  <c r="BN612" i="1"/>
  <c r="Z612" i="1"/>
  <c r="Y614" i="1"/>
  <c r="Y634" i="1"/>
  <c r="BP626" i="1"/>
  <c r="BN626" i="1"/>
  <c r="Z626" i="1"/>
  <c r="Y635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48" i="1"/>
  <c r="Y655" i="1"/>
  <c r="BP654" i="1"/>
  <c r="BN654" i="1"/>
  <c r="Z654" i="1"/>
  <c r="Z655" i="1" s="1"/>
  <c r="Y656" i="1"/>
  <c r="P671" i="1"/>
  <c r="H671" i="1"/>
  <c r="Y173" i="1"/>
  <c r="J671" i="1"/>
  <c r="Y208" i="1"/>
  <c r="Z211" i="1"/>
  <c r="Z213" i="1" s="1"/>
  <c r="BN211" i="1"/>
  <c r="BP211" i="1"/>
  <c r="Z217" i="1"/>
  <c r="Z224" i="1" s="1"/>
  <c r="BN217" i="1"/>
  <c r="Z219" i="1"/>
  <c r="BN219" i="1"/>
  <c r="Z221" i="1"/>
  <c r="BN221" i="1"/>
  <c r="Z223" i="1"/>
  <c r="BN223" i="1"/>
  <c r="Z227" i="1"/>
  <c r="Z238" i="1" s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Z241" i="1"/>
  <c r="BN241" i="1"/>
  <c r="BP241" i="1"/>
  <c r="Z243" i="1"/>
  <c r="BN243" i="1"/>
  <c r="Z245" i="1"/>
  <c r="BN245" i="1"/>
  <c r="Z250" i="1"/>
  <c r="Z258" i="1" s="1"/>
  <c r="BN250" i="1"/>
  <c r="BP250" i="1"/>
  <c r="Z252" i="1"/>
  <c r="BN252" i="1"/>
  <c r="Z254" i="1"/>
  <c r="BN254" i="1"/>
  <c r="Z256" i="1"/>
  <c r="BN256" i="1"/>
  <c r="Y259" i="1"/>
  <c r="L671" i="1"/>
  <c r="Z263" i="1"/>
  <c r="Z271" i="1" s="1"/>
  <c r="BN263" i="1"/>
  <c r="Z265" i="1"/>
  <c r="BN265" i="1"/>
  <c r="Z267" i="1"/>
  <c r="BN267" i="1"/>
  <c r="Z269" i="1"/>
  <c r="BN269" i="1"/>
  <c r="Y272" i="1"/>
  <c r="M671" i="1"/>
  <c r="Z280" i="1"/>
  <c r="Z289" i="1" s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Z305" i="1"/>
  <c r="BN305" i="1"/>
  <c r="BP305" i="1"/>
  <c r="Z307" i="1"/>
  <c r="BN307" i="1"/>
  <c r="Z309" i="1"/>
  <c r="BN309" i="1"/>
  <c r="Y312" i="1"/>
  <c r="Y317" i="1"/>
  <c r="S671" i="1"/>
  <c r="Y330" i="1"/>
  <c r="Z337" i="1"/>
  <c r="Z338" i="1" s="1"/>
  <c r="BN337" i="1"/>
  <c r="Z342" i="1"/>
  <c r="Z343" i="1" s="1"/>
  <c r="BN342" i="1"/>
  <c r="BP342" i="1"/>
  <c r="Y343" i="1"/>
  <c r="Z346" i="1"/>
  <c r="Z348" i="1" s="1"/>
  <c r="BN346" i="1"/>
  <c r="BP346" i="1"/>
  <c r="U671" i="1"/>
  <c r="Z357" i="1"/>
  <c r="Z365" i="1" s="1"/>
  <c r="BN357" i="1"/>
  <c r="Z359" i="1"/>
  <c r="BN359" i="1"/>
  <c r="Z361" i="1"/>
  <c r="BN361" i="1"/>
  <c r="Z363" i="1"/>
  <c r="BN363" i="1"/>
  <c r="Y366" i="1"/>
  <c r="Z369" i="1"/>
  <c r="Z372" i="1" s="1"/>
  <c r="BN369" i="1"/>
  <c r="Z371" i="1"/>
  <c r="BN371" i="1"/>
  <c r="Z375" i="1"/>
  <c r="BN375" i="1"/>
  <c r="BP375" i="1"/>
  <c r="Z377" i="1"/>
  <c r="BN377" i="1"/>
  <c r="Z379" i="1"/>
  <c r="BN379" i="1"/>
  <c r="Z385" i="1"/>
  <c r="Z387" i="1" s="1"/>
  <c r="BN385" i="1"/>
  <c r="Z390" i="1"/>
  <c r="Z394" i="1" s="1"/>
  <c r="BN390" i="1"/>
  <c r="BP390" i="1"/>
  <c r="Z391" i="1"/>
  <c r="BN391" i="1"/>
  <c r="Z393" i="1"/>
  <c r="BN393" i="1"/>
  <c r="Z397" i="1"/>
  <c r="BN397" i="1"/>
  <c r="BP397" i="1"/>
  <c r="Z399" i="1"/>
  <c r="BN399" i="1"/>
  <c r="Z404" i="1"/>
  <c r="Z405" i="1" s="1"/>
  <c r="BN404" i="1"/>
  <c r="BP404" i="1"/>
  <c r="Y405" i="1"/>
  <c r="Z408" i="1"/>
  <c r="Z411" i="1" s="1"/>
  <c r="BN408" i="1"/>
  <c r="BP408" i="1"/>
  <c r="Z410" i="1"/>
  <c r="BN410" i="1"/>
  <c r="Z416" i="1"/>
  <c r="BN416" i="1"/>
  <c r="BP416" i="1"/>
  <c r="Z418" i="1"/>
  <c r="BN418" i="1"/>
  <c r="Z420" i="1"/>
  <c r="BN420" i="1"/>
  <c r="Z422" i="1"/>
  <c r="BN422" i="1"/>
  <c r="Z424" i="1"/>
  <c r="BN424" i="1"/>
  <c r="Z426" i="1"/>
  <c r="BN426" i="1"/>
  <c r="Y427" i="1"/>
  <c r="Z430" i="1"/>
  <c r="Z432" i="1" s="1"/>
  <c r="BN430" i="1"/>
  <c r="BP430" i="1"/>
  <c r="Z435" i="1"/>
  <c r="Z437" i="1" s="1"/>
  <c r="BN435" i="1"/>
  <c r="BP435" i="1"/>
  <c r="Z436" i="1"/>
  <c r="BN436" i="1"/>
  <c r="Y454" i="1"/>
  <c r="Z446" i="1"/>
  <c r="Z453" i="1" s="1"/>
  <c r="BN446" i="1"/>
  <c r="BP447" i="1"/>
  <c r="BN447" i="1"/>
  <c r="Z447" i="1"/>
  <c r="BP451" i="1"/>
  <c r="BN451" i="1"/>
  <c r="Z451" i="1"/>
  <c r="Y458" i="1"/>
  <c r="Y466" i="1"/>
  <c r="BP465" i="1"/>
  <c r="BN465" i="1"/>
  <c r="Z465" i="1"/>
  <c r="Y467" i="1"/>
  <c r="BP480" i="1"/>
  <c r="BN480" i="1"/>
  <c r="Z480" i="1"/>
  <c r="BP484" i="1"/>
  <c r="BN484" i="1"/>
  <c r="Z484" i="1"/>
  <c r="BP487" i="1"/>
  <c r="BN487" i="1"/>
  <c r="Z487" i="1"/>
  <c r="BP491" i="1"/>
  <c r="BN491" i="1"/>
  <c r="Z491" i="1"/>
  <c r="BP494" i="1"/>
  <c r="BN494" i="1"/>
  <c r="Z494" i="1"/>
  <c r="BP499" i="1"/>
  <c r="BN499" i="1"/>
  <c r="Z499" i="1"/>
  <c r="Y508" i="1"/>
  <c r="BP512" i="1"/>
  <c r="BN512" i="1"/>
  <c r="Z512" i="1"/>
  <c r="Z513" i="1" s="1"/>
  <c r="Y514" i="1"/>
  <c r="Z671" i="1"/>
  <c r="Y518" i="1"/>
  <c r="BP517" i="1"/>
  <c r="BN517" i="1"/>
  <c r="Z517" i="1"/>
  <c r="Z518" i="1" s="1"/>
  <c r="Y519" i="1"/>
  <c r="Y528" i="1"/>
  <c r="BP521" i="1"/>
  <c r="BN521" i="1"/>
  <c r="Z521" i="1"/>
  <c r="BP524" i="1"/>
  <c r="BN524" i="1"/>
  <c r="Z524" i="1"/>
  <c r="BP527" i="1"/>
  <c r="BN527" i="1"/>
  <c r="Z527" i="1"/>
  <c r="Y529" i="1"/>
  <c r="Y532" i="1"/>
  <c r="BP531" i="1"/>
  <c r="BN531" i="1"/>
  <c r="Z531" i="1"/>
  <c r="Z532" i="1" s="1"/>
  <c r="Y533" i="1"/>
  <c r="Y536" i="1"/>
  <c r="BP535" i="1"/>
  <c r="BN535" i="1"/>
  <c r="Z535" i="1"/>
  <c r="Z536" i="1" s="1"/>
  <c r="Y537" i="1"/>
  <c r="AA671" i="1"/>
  <c r="Y545" i="1"/>
  <c r="BP540" i="1"/>
  <c r="BN540" i="1"/>
  <c r="Z540" i="1"/>
  <c r="Z544" i="1" s="1"/>
  <c r="Y544" i="1"/>
  <c r="BP555" i="1"/>
  <c r="BN555" i="1"/>
  <c r="Z555" i="1"/>
  <c r="BP559" i="1"/>
  <c r="BN559" i="1"/>
  <c r="Z559" i="1"/>
  <c r="Z565" i="1" s="1"/>
  <c r="BP563" i="1"/>
  <c r="BN563" i="1"/>
  <c r="Z563" i="1"/>
  <c r="Y572" i="1"/>
  <c r="Y571" i="1"/>
  <c r="BP575" i="1"/>
  <c r="BN575" i="1"/>
  <c r="Z575" i="1"/>
  <c r="BP579" i="1"/>
  <c r="BN579" i="1"/>
  <c r="Z579" i="1"/>
  <c r="Z583" i="1" s="1"/>
  <c r="Y583" i="1"/>
  <c r="Z589" i="1"/>
  <c r="BP587" i="1"/>
  <c r="BN587" i="1"/>
  <c r="Z587" i="1"/>
  <c r="Y671" i="1"/>
  <c r="Y477" i="1"/>
  <c r="AC671" i="1"/>
  <c r="Y566" i="1"/>
  <c r="Y594" i="1"/>
  <c r="BP592" i="1"/>
  <c r="BN592" i="1"/>
  <c r="BP593" i="1"/>
  <c r="BN593" i="1"/>
  <c r="Z593" i="1"/>
  <c r="Z594" i="1" s="1"/>
  <c r="Y595" i="1"/>
  <c r="Y613" i="1"/>
  <c r="BP609" i="1"/>
  <c r="BN609" i="1"/>
  <c r="Z609" i="1"/>
  <c r="Z613" i="1" s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AE671" i="1"/>
  <c r="Y647" i="1"/>
  <c r="BP645" i="1"/>
  <c r="BN645" i="1"/>
  <c r="Z645" i="1"/>
  <c r="Z647" i="1" s="1"/>
  <c r="AD671" i="1"/>
  <c r="Z427" i="1" l="1"/>
  <c r="Z400" i="1"/>
  <c r="Z381" i="1"/>
  <c r="Z311" i="1"/>
  <c r="Z246" i="1"/>
  <c r="Z98" i="1"/>
  <c r="Z666" i="1" s="1"/>
  <c r="Z528" i="1"/>
  <c r="Z503" i="1"/>
  <c r="Z634" i="1"/>
  <c r="Y661" i="1"/>
  <c r="X664" i="1"/>
  <c r="Z202" i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<sst xmlns="http://schemas.openxmlformats.org/spreadsheetml/2006/main" count="3120" uniqueCount="1074">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</sst>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54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59" t="s">
        <v>0</v>
      </c>
      <c r="E1" s="808"/>
      <c r="F1" s="808"/>
      <c r="G1" s="12" t="s">
        <v>1</v>
      </c>
      <c r="H1" s="859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4" t="s">
        <v>8</v>
      </c>
      <c r="B5" s="821"/>
      <c r="C5" s="822"/>
      <c r="D5" s="863"/>
      <c r="E5" s="864"/>
      <c r="F5" s="1157" t="s">
        <v>9</v>
      </c>
      <c r="G5" s="822"/>
      <c r="H5" s="863"/>
      <c r="I5" s="1076"/>
      <c r="J5" s="1076"/>
      <c r="K5" s="1076"/>
      <c r="L5" s="1076"/>
      <c r="M5" s="864"/>
      <c r="N5" s="58"/>
      <c r="P5" s="24" t="s">
        <v>10</v>
      </c>
      <c r="Q5" s="1178">
        <v>45635</v>
      </c>
      <c r="R5" s="912"/>
      <c r="T5" s="968" t="s">
        <v>11</v>
      </c>
      <c r="U5" s="969"/>
      <c r="V5" s="972" t="s">
        <v>12</v>
      </c>
      <c r="W5" s="912"/>
      <c r="AB5" s="51"/>
      <c r="AC5" s="51"/>
      <c r="AD5" s="51"/>
      <c r="AE5" s="51"/>
    </row>
    <row r="6" spans="1:32" s="767" customFormat="1" ht="24" customHeight="1" x14ac:dyDescent="0.2">
      <c r="A6" s="914" t="s">
        <v>13</v>
      </c>
      <c r="B6" s="821"/>
      <c r="C6" s="822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2"/>
      <c r="N6" s="59"/>
      <c r="P6" s="24" t="s">
        <v>15</v>
      </c>
      <c r="Q6" s="1187" t="str">
        <f>IF(Q5=0," ",CHOOSE(WEEKDAY(Q5,2),"Понедельник","Вторник","Среда","Четверг","Пятница","Суббота","Воскресенье"))</f>
        <v>Понедельник</v>
      </c>
      <c r="R6" s="778"/>
      <c r="T6" s="978" t="s">
        <v>16</v>
      </c>
      <c r="U6" s="969"/>
      <c r="V6" s="1059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0"/>
      <c r="W7" s="1061"/>
      <c r="AB7" s="51"/>
      <c r="AC7" s="51"/>
      <c r="AD7" s="51"/>
      <c r="AE7" s="51"/>
    </row>
    <row r="8" spans="1:32" s="767" customFormat="1" ht="25.5" customHeight="1" x14ac:dyDescent="0.2">
      <c r="A8" s="1201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8"/>
      <c r="T8" s="786"/>
      <c r="U8" s="969"/>
      <c r="V8" s="1060"/>
      <c r="W8" s="1061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7"/>
      <c r="R9" s="908"/>
      <c r="T9" s="786"/>
      <c r="U9" s="969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0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1"/>
      <c r="R11" s="912"/>
      <c r="U11" s="24" t="s">
        <v>27</v>
      </c>
      <c r="V11" s="1110" t="s">
        <v>28</v>
      </c>
      <c r="W11" s="908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6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24"/>
      <c r="R12" s="838"/>
      <c r="S12" s="23"/>
      <c r="U12" s="24"/>
      <c r="V12" s="808"/>
      <c r="W12" s="786"/>
      <c r="AB12" s="51"/>
      <c r="AC12" s="51"/>
      <c r="AD12" s="51"/>
      <c r="AE12" s="51"/>
    </row>
    <row r="13" spans="1:32" s="767" customFormat="1" ht="23.25" customHeight="1" x14ac:dyDescent="0.2">
      <c r="A13" s="96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10"/>
      <c r="R13" s="9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6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04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35" t="s">
        <v>38</v>
      </c>
      <c r="D17" s="823" t="s">
        <v>39</v>
      </c>
      <c r="E17" s="886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5"/>
      <c r="R17" s="885"/>
      <c r="S17" s="885"/>
      <c r="T17" s="886"/>
      <c r="U17" s="1205" t="s">
        <v>51</v>
      </c>
      <c r="V17" s="822"/>
      <c r="W17" s="823" t="s">
        <v>52</v>
      </c>
      <c r="X17" s="823" t="s">
        <v>53</v>
      </c>
      <c r="Y17" s="1203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87"/>
      <c r="E18" s="889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4"/>
      <c r="X18" s="824"/>
      <c r="Y18" s="1204"/>
      <c r="Z18" s="1074"/>
      <c r="AA18" s="1048"/>
      <c r="AB18" s="1048"/>
      <c r="AC18" s="1048"/>
      <c r="AD18" s="1154"/>
      <c r="AE18" s="1155"/>
      <c r="AF18" s="1156"/>
      <c r="AG18" s="66"/>
      <c r="BD18" s="65"/>
    </row>
    <row r="19" spans="1:68" ht="27.75" customHeight="1" x14ac:dyDescent="0.2">
      <c r="A19" s="868" t="s">
        <v>63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48"/>
      <c r="AB19" s="48"/>
      <c r="AC19" s="48"/>
    </row>
    <row r="20" spans="1:68" ht="16.5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3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6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8" t="s">
        <v>116</v>
      </c>
      <c r="B46" s="869"/>
      <c r="C46" s="869"/>
      <c r="D46" s="869"/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869"/>
      <c r="R46" s="869"/>
      <c r="S46" s="869"/>
      <c r="T46" s="869"/>
      <c r="U46" s="869"/>
      <c r="V46" s="869"/>
      <c r="W46" s="869"/>
      <c r="X46" s="869"/>
      <c r="Y46" s="869"/>
      <c r="Z46" s="869"/>
      <c r="AA46" s="48"/>
      <c r="AB46" s="48"/>
      <c r="AC46" s="48"/>
    </row>
    <row r="47" spans="1:68" ht="16.5" customHeight="1" x14ac:dyDescent="0.25">
      <c r="A47" s="799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5</v>
      </c>
      <c r="Y49" s="774">
        <f t="shared" ref="Y49:Y54" si="6">IFERROR(IF(X49="",0,CEILING((X49/$H49),1)*$H49),"")</f>
        <v>10.8</v>
      </c>
      <c r="Z49" s="36">
        <f>IFERROR(IF(Y49=0,"",ROUNDUP(Y49/H49,0)*0.02175),"")</f>
        <v>2.1749999999999999E-2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5.2222222222222214</v>
      </c>
      <c r="BN49" s="64">
        <f t="shared" ref="BN49:BN54" si="8">IFERROR(Y49*I49/H49,"0")</f>
        <v>11.28</v>
      </c>
      <c r="BO49" s="64">
        <f t="shared" ref="BO49:BO54" si="9">IFERROR(1/J49*(X49/H49),"0")</f>
        <v>8.267195767195765E-3</v>
      </c>
      <c r="BP49" s="64">
        <f t="shared" ref="BP49:BP54" si="10">IFERROR(1/J49*(Y49/H49),"0")</f>
        <v>1.7857142857142856E-2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0.46296296296296291</v>
      </c>
      <c r="Y55" s="775">
        <f>IFERROR(Y49/H49,"0")+IFERROR(Y50/H50,"0")+IFERROR(Y51/H51,"0")+IFERROR(Y52/H52,"0")+IFERROR(Y53/H53,"0")+IFERROR(Y54/H54,"0")</f>
        <v>1</v>
      </c>
      <c r="Z55" s="775">
        <f>IFERROR(IF(Z49="",0,Z49),"0")+IFERROR(IF(Z50="",0,Z50),"0")+IFERROR(IF(Z51="",0,Z51),"0")+IFERROR(IF(Z52="",0,Z52),"0")+IFERROR(IF(Z53="",0,Z53),"0")+IFERROR(IF(Z54="",0,Z54),"0")</f>
        <v>2.1749999999999999E-2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5</v>
      </c>
      <c r="Y56" s="775">
        <f>IFERROR(SUM(Y49:Y54),"0")</f>
        <v>10.8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799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2</v>
      </c>
      <c r="Y69" s="774">
        <f t="shared" si="11"/>
        <v>4</v>
      </c>
      <c r="Z69" s="36">
        <f>IFERROR(IF(Y69=0,"",ROUNDUP(Y69/H69,0)*0.00902),"")</f>
        <v>9.0200000000000002E-3</v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2.105</v>
      </c>
      <c r="BN69" s="64">
        <f t="shared" si="13"/>
        <v>4.21</v>
      </c>
      <c r="BO69" s="64">
        <f t="shared" si="14"/>
        <v>3.787878787878788E-3</v>
      </c>
      <c r="BP69" s="64">
        <f t="shared" si="15"/>
        <v>7.575757575757576E-3</v>
      </c>
    </row>
    <row r="70" spans="1:68" ht="27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0.5</v>
      </c>
      <c r="Y73" s="775">
        <f>IFERROR(Y64/H64,"0")+IFERROR(Y65/H65,"0")+IFERROR(Y66/H66,"0")+IFERROR(Y67/H67,"0")+IFERROR(Y68/H68,"0")+IFERROR(Y69/H69,"0")+IFERROR(Y70/H70,"0")+IFERROR(Y71/H71,"0")+IFERROR(Y72/H72,"0")</f>
        <v>1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9.0200000000000002E-3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2</v>
      </c>
      <c r="Y74" s="775">
        <f>IFERROR(SUM(Y64:Y72),"0")</f>
        <v>4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33</v>
      </c>
      <c r="Y76" s="774">
        <f>IFERROR(IF(X76="",0,CEILING((X76/$H76),1)*$H76),"")</f>
        <v>43.2</v>
      </c>
      <c r="Z76" s="36">
        <f>IFERROR(IF(Y76=0,"",ROUNDUP(Y76/H76,0)*0.02175),"")</f>
        <v>8.6999999999999994E-2</v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34.466666666666661</v>
      </c>
      <c r="BN76" s="64">
        <f>IFERROR(Y76*I76/H76,"0")</f>
        <v>45.12</v>
      </c>
      <c r="BO76" s="64">
        <f>IFERROR(1/J76*(X76/H76),"0")</f>
        <v>5.4563492063492057E-2</v>
      </c>
      <c r="BP76" s="64">
        <f>IFERROR(1/J76*(Y76/H76),"0")</f>
        <v>7.1428571428571425E-2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3.0555555555555554</v>
      </c>
      <c r="Y80" s="775">
        <f>IFERROR(Y76/H76,"0")+IFERROR(Y77/H77,"0")+IFERROR(Y78/H78,"0")+IFERROR(Y79/H79,"0")</f>
        <v>4</v>
      </c>
      <c r="Z80" s="775">
        <f>IFERROR(IF(Z76="",0,Z76),"0")+IFERROR(IF(Z77="",0,Z77),"0")+IFERROR(IF(Z78="",0,Z78),"0")+IFERROR(IF(Z79="",0,Z79),"0")</f>
        <v>8.6999999999999994E-2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33</v>
      </c>
      <c r="Y81" s="775">
        <f>IFERROR(SUM(Y76:Y79),"0")</f>
        <v>43.2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customHeight="1" x14ac:dyDescent="0.25">
      <c r="A106" s="799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6</v>
      </c>
      <c r="Y108" s="774">
        <f>IFERROR(IF(X108="",0,CEILING((X108/$H108),1)*$H108),"")</f>
        <v>10.8</v>
      </c>
      <c r="Z108" s="36">
        <f>IFERROR(IF(Y108=0,"",ROUNDUP(Y108/H108,0)*0.02175),"")</f>
        <v>2.1749999999999999E-2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6.2666666666666657</v>
      </c>
      <c r="BN108" s="64">
        <f>IFERROR(Y108*I108/H108,"0")</f>
        <v>11.28</v>
      </c>
      <c r="BO108" s="64">
        <f>IFERROR(1/J108*(X108/H108),"0")</f>
        <v>9.9206349206349183E-3</v>
      </c>
      <c r="BP108" s="64">
        <f>IFERROR(1/J108*(Y108/H108),"0")</f>
        <v>1.7857142857142856E-2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0.55555555555555547</v>
      </c>
      <c r="Y111" s="775">
        <f>IFERROR(Y108/H108,"0")+IFERROR(Y109/H109,"0")+IFERROR(Y110/H110,"0")</f>
        <v>1</v>
      </c>
      <c r="Z111" s="775">
        <f>IFERROR(IF(Z108="",0,Z108),"0")+IFERROR(IF(Z109="",0,Z109),"0")+IFERROR(IF(Z110="",0,Z110),"0")</f>
        <v>2.1749999999999999E-2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6</v>
      </c>
      <c r="Y112" s="775">
        <f>IFERROR(SUM(Y108:Y110),"0")</f>
        <v>10.8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105</v>
      </c>
      <c r="Y115" s="774">
        <f t="shared" si="26"/>
        <v>109.2</v>
      </c>
      <c r="Z115" s="36">
        <f>IFERROR(IF(Y115=0,"",ROUNDUP(Y115/H115,0)*0.02175),"")</f>
        <v>0.28275</v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112.05</v>
      </c>
      <c r="BN115" s="64">
        <f t="shared" si="28"/>
        <v>116.53200000000001</v>
      </c>
      <c r="BO115" s="64">
        <f t="shared" si="29"/>
        <v>0.2232142857142857</v>
      </c>
      <c r="BP115" s="64">
        <f t="shared" si="30"/>
        <v>0.23214285714285712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20</v>
      </c>
      <c r="Y116" s="774">
        <f t="shared" si="26"/>
        <v>21.6</v>
      </c>
      <c r="Z116" s="36">
        <f>IFERROR(IF(Y116=0,"",ROUNDUP(Y116/H116,0)*0.00651),"")</f>
        <v>5.2080000000000001E-2</v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21.866666666666664</v>
      </c>
      <c r="BN116" s="64">
        <f t="shared" si="28"/>
        <v>23.616</v>
      </c>
      <c r="BO116" s="64">
        <f t="shared" si="29"/>
        <v>4.0700040700040699E-2</v>
      </c>
      <c r="BP116" s="64">
        <f t="shared" si="30"/>
        <v>4.3956043956043959E-2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10</v>
      </c>
      <c r="Y118" s="774">
        <f t="shared" si="26"/>
        <v>10.8</v>
      </c>
      <c r="Z118" s="36">
        <f>IFERROR(IF(Y118=0,"",ROUNDUP(Y118/H118,0)*0.00902),"")</f>
        <v>3.6080000000000001E-2</v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11.066666666666666</v>
      </c>
      <c r="BN118" s="64">
        <f t="shared" si="28"/>
        <v>11.952</v>
      </c>
      <c r="BO118" s="64">
        <f t="shared" si="29"/>
        <v>2.8058361391694722E-2</v>
      </c>
      <c r="BP118" s="64">
        <f t="shared" si="30"/>
        <v>3.0303030303030304E-2</v>
      </c>
    </row>
    <row r="119" spans="1:68" ht="27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23.611111111111107</v>
      </c>
      <c r="Y120" s="775">
        <f>IFERROR(Y114/H114,"0")+IFERROR(Y115/H115,"0")+IFERROR(Y116/H116,"0")+IFERROR(Y117/H117,"0")+IFERROR(Y118/H118,"0")+IFERROR(Y119/H119,"0")</f>
        <v>25</v>
      </c>
      <c r="Z120" s="775">
        <f>IFERROR(IF(Z114="",0,Z114),"0")+IFERROR(IF(Z115="",0,Z115),"0")+IFERROR(IF(Z116="",0,Z116),"0")+IFERROR(IF(Z117="",0,Z117),"0")+IFERROR(IF(Z118="",0,Z118),"0")+IFERROR(IF(Z119="",0,Z119),"0")</f>
        <v>0.37091000000000002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135</v>
      </c>
      <c r="Y121" s="775">
        <f>IFERROR(SUM(Y114:Y119),"0")</f>
        <v>141.60000000000002</v>
      </c>
      <c r="Z121" s="37"/>
      <c r="AA121" s="776"/>
      <c r="AB121" s="776"/>
      <c r="AC121" s="776"/>
    </row>
    <row r="122" spans="1:68" ht="16.5" customHeight="1" x14ac:dyDescent="0.25">
      <c r="A122" s="799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12</v>
      </c>
      <c r="Y125" s="774">
        <f>IFERROR(IF(X125="",0,CEILING((X125/$H125),1)*$H125),"")</f>
        <v>22.4</v>
      </c>
      <c r="Z125" s="36">
        <f>IFERROR(IF(Y125=0,"",ROUNDUP(Y125/H125,0)*0.02175),"")</f>
        <v>4.3499999999999997E-2</v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12.514285714285714</v>
      </c>
      <c r="BN125" s="64">
        <f>IFERROR(Y125*I125/H125,"0")</f>
        <v>23.360000000000003</v>
      </c>
      <c r="BO125" s="64">
        <f>IFERROR(1/J125*(X125/H125),"0")</f>
        <v>1.9132653061224487E-2</v>
      </c>
      <c r="BP125" s="64">
        <f>IFERROR(1/J125*(Y125/H125),"0")</f>
        <v>3.5714285714285712E-2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1.0714285714285714</v>
      </c>
      <c r="Y129" s="775">
        <f>IFERROR(Y124/H124,"0")+IFERROR(Y125/H125,"0")+IFERROR(Y126/H126,"0")+IFERROR(Y127/H127,"0")+IFERROR(Y128/H128,"0")</f>
        <v>2</v>
      </c>
      <c r="Z129" s="775">
        <f>IFERROR(IF(Z124="",0,Z124),"0")+IFERROR(IF(Z125="",0,Z125),"0")+IFERROR(IF(Z126="",0,Z126),"0")+IFERROR(IF(Z127="",0,Z127),"0")+IFERROR(IF(Z128="",0,Z128),"0")</f>
        <v>4.3499999999999997E-2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12</v>
      </c>
      <c r="Y130" s="775">
        <f>IFERROR(SUM(Y124:Y128),"0")</f>
        <v>22.4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9</v>
      </c>
      <c r="Y132" s="774">
        <f>IFERROR(IF(X132="",0,CEILING((X132/$H132),1)*$H132),"")</f>
        <v>10.8</v>
      </c>
      <c r="Z132" s="36">
        <f>IFERROR(IF(Y132=0,"",ROUNDUP(Y132/H132,0)*0.02175),"")</f>
        <v>2.1749999999999999E-2</v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9.3999999999999986</v>
      </c>
      <c r="BN132" s="64">
        <f>IFERROR(Y132*I132/H132,"0")</f>
        <v>11.28</v>
      </c>
      <c r="BO132" s="64">
        <f>IFERROR(1/J132*(X132/H132),"0")</f>
        <v>1.4880952380952378E-2</v>
      </c>
      <c r="BP132" s="64">
        <f>IFERROR(1/J132*(Y132/H132),"0")</f>
        <v>1.7857142857142856E-2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3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2</v>
      </c>
      <c r="Y135" s="774">
        <f>IFERROR(IF(X135="",0,CEILING((X135/$H135),1)*$H135),"")</f>
        <v>2.4</v>
      </c>
      <c r="Z135" s="36">
        <f>IFERROR(IF(Y135=0,"",ROUNDUP(Y135/H135,0)*0.00651),"")</f>
        <v>6.5100000000000002E-3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2.1500000000000004</v>
      </c>
      <c r="BN135" s="64">
        <f>IFERROR(Y135*I135/H135,"0")</f>
        <v>2.58</v>
      </c>
      <c r="BO135" s="64">
        <f>IFERROR(1/J135*(X135/H135),"0")</f>
        <v>4.578754578754579E-3</v>
      </c>
      <c r="BP135" s="64">
        <f>IFERROR(1/J135*(Y135/H135),"0")</f>
        <v>5.4945054945054949E-3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1.6666666666666665</v>
      </c>
      <c r="Y136" s="775">
        <f>IFERROR(Y132/H132,"0")+IFERROR(Y133/H133,"0")+IFERROR(Y134/H134,"0")+IFERROR(Y135/H135,"0")</f>
        <v>2</v>
      </c>
      <c r="Z136" s="775">
        <f>IFERROR(IF(Z132="",0,Z132),"0")+IFERROR(IF(Z133="",0,Z133),"0")+IFERROR(IF(Z134="",0,Z134),"0")+IFERROR(IF(Z135="",0,Z135),"0")</f>
        <v>2.826E-2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11</v>
      </c>
      <c r="Y137" s="775">
        <f>IFERROR(SUM(Y132:Y135),"0")</f>
        <v>13.200000000000001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27</v>
      </c>
      <c r="Y143" s="774">
        <f t="shared" si="31"/>
        <v>27</v>
      </c>
      <c r="Z143" s="36">
        <f>IFERROR(IF(Y143=0,"",ROUNDUP(Y143/H143,0)*0.00651),"")</f>
        <v>6.5100000000000005E-2</v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29.519999999999996</v>
      </c>
      <c r="BN143" s="64">
        <f t="shared" si="33"/>
        <v>29.519999999999996</v>
      </c>
      <c r="BO143" s="64">
        <f t="shared" si="34"/>
        <v>5.4945054945054951E-2</v>
      </c>
      <c r="BP143" s="64">
        <f t="shared" si="35"/>
        <v>5.4945054945054951E-2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10</v>
      </c>
      <c r="Y146" s="775">
        <f>IFERROR(Y139/H139,"0")+IFERROR(Y140/H140,"0")+IFERROR(Y141/H141,"0")+IFERROR(Y142/H142,"0")+IFERROR(Y143/H143,"0")+IFERROR(Y144/H144,"0")+IFERROR(Y145/H145,"0")</f>
        <v>10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6.5100000000000005E-2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27</v>
      </c>
      <c r="Y147" s="775">
        <f>IFERROR(SUM(Y139:Y145),"0")</f>
        <v>27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799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799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8" t="s">
        <v>329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48"/>
      <c r="AB187" s="48"/>
      <c r="AC187" s="48"/>
    </row>
    <row r="188" spans="1:68" ht="16.5" customHeight="1" x14ac:dyDescent="0.25">
      <c r="A188" s="799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3</v>
      </c>
      <c r="Y190" s="774">
        <f>IFERROR(IF(X190="",0,CEILING((X190/$H190),1)*$H190),"")</f>
        <v>3.96</v>
      </c>
      <c r="Z190" s="36">
        <f>IFERROR(IF(Y190=0,"",ROUNDUP(Y190/H190,0)*0.00502),"")</f>
        <v>1.004E-2</v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3.1515151515151518</v>
      </c>
      <c r="BN190" s="64">
        <f>IFERROR(Y190*I190/H190,"0")</f>
        <v>4.16</v>
      </c>
      <c r="BO190" s="64">
        <f>IFERROR(1/J190*(X190/H190),"0")</f>
        <v>6.4750064750064753E-3</v>
      </c>
      <c r="BP190" s="64">
        <f>IFERROR(1/J190*(Y190/H190),"0")</f>
        <v>8.5470085470085479E-3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1.5151515151515151</v>
      </c>
      <c r="Y191" s="775">
        <f>IFERROR(Y190/H190,"0")</f>
        <v>2</v>
      </c>
      <c r="Z191" s="775">
        <f>IFERROR(IF(Z190="",0,Z190),"0")</f>
        <v>1.004E-2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3</v>
      </c>
      <c r="Y192" s="775">
        <f>IFERROR(SUM(Y190:Y190),"0")</f>
        <v>3.96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86</v>
      </c>
      <c r="Y194" s="774">
        <f t="shared" ref="Y194:Y201" si="36">IFERROR(IF(X194="",0,CEILING((X194/$H194),1)*$H194),"")</f>
        <v>88.2</v>
      </c>
      <c r="Z194" s="36">
        <f>IFERROR(IF(Y194=0,"",ROUNDUP(Y194/H194,0)*0.00753),"")</f>
        <v>0.15812999999999999</v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91.323809523809516</v>
      </c>
      <c r="BN194" s="64">
        <f t="shared" ref="BN194:BN201" si="38">IFERROR(Y194*I194/H194,"0")</f>
        <v>93.66</v>
      </c>
      <c r="BO194" s="64">
        <f t="shared" ref="BO194:BO201" si="39">IFERROR(1/J194*(X194/H194),"0")</f>
        <v>0.13125763125763124</v>
      </c>
      <c r="BP194" s="64">
        <f t="shared" ref="BP194:BP201" si="40">IFERROR(1/J194*(Y194/H194),"0")</f>
        <v>0.13461538461538461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57</v>
      </c>
      <c r="Y196" s="774">
        <f t="shared" si="36"/>
        <v>58.800000000000004</v>
      </c>
      <c r="Z196" s="36">
        <f>IFERROR(IF(Y196=0,"",ROUNDUP(Y196/H196,0)*0.00753),"")</f>
        <v>0.10542</v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59.714285714285715</v>
      </c>
      <c r="BN196" s="64">
        <f t="shared" si="38"/>
        <v>61.6</v>
      </c>
      <c r="BO196" s="64">
        <f t="shared" si="39"/>
        <v>8.6996336996336993E-2</v>
      </c>
      <c r="BP196" s="64">
        <f t="shared" si="40"/>
        <v>8.9743589743589744E-2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12</v>
      </c>
      <c r="Y197" s="774">
        <f t="shared" si="36"/>
        <v>12.600000000000001</v>
      </c>
      <c r="Z197" s="36">
        <f>IFERROR(IF(Y197=0,"",ROUNDUP(Y197/H197,0)*0.00502),"")</f>
        <v>3.0120000000000001E-2</v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12.742857142857142</v>
      </c>
      <c r="BN197" s="64">
        <f t="shared" si="38"/>
        <v>13.38</v>
      </c>
      <c r="BO197" s="64">
        <f t="shared" si="39"/>
        <v>2.4420024420024423E-2</v>
      </c>
      <c r="BP197" s="64">
        <f t="shared" si="40"/>
        <v>2.5641025641025644E-2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56</v>
      </c>
      <c r="Y199" s="774">
        <f t="shared" si="36"/>
        <v>56.7</v>
      </c>
      <c r="Z199" s="36">
        <f>IFERROR(IF(Y199=0,"",ROUNDUP(Y199/H199,0)*0.00502),"")</f>
        <v>0.13553999999999999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58.666666666666671</v>
      </c>
      <c r="BN199" s="64">
        <f t="shared" si="38"/>
        <v>59.400000000000006</v>
      </c>
      <c r="BO199" s="64">
        <f t="shared" si="39"/>
        <v>0.11396011396011396</v>
      </c>
      <c r="BP199" s="64">
        <f t="shared" si="40"/>
        <v>0.11538461538461539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66.428571428571416</v>
      </c>
      <c r="Y202" s="775">
        <f>IFERROR(Y194/H194,"0")+IFERROR(Y195/H195,"0")+IFERROR(Y196/H196,"0")+IFERROR(Y197/H197,"0")+IFERROR(Y198/H198,"0")+IFERROR(Y199/H199,"0")+IFERROR(Y200/H200,"0")+IFERROR(Y201/H201,"0")</f>
        <v>68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0.42920999999999998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211</v>
      </c>
      <c r="Y203" s="775">
        <f>IFERROR(SUM(Y194:Y201),"0")</f>
        <v>216.3</v>
      </c>
      <c r="Z203" s="37"/>
      <c r="AA203" s="776"/>
      <c r="AB203" s="776"/>
      <c r="AC203" s="776"/>
    </row>
    <row r="204" spans="1:68" ht="16.5" customHeight="1" x14ac:dyDescent="0.25">
      <c r="A204" s="799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107</v>
      </c>
      <c r="Y217" s="774">
        <f t="shared" si="41"/>
        <v>108</v>
      </c>
      <c r="Z217" s="36">
        <f>IFERROR(IF(Y217=0,"",ROUNDUP(Y217/H217,0)*0.00902),"")</f>
        <v>0.1804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111.1611111111111</v>
      </c>
      <c r="BN217" s="64">
        <f t="shared" si="43"/>
        <v>112.19999999999999</v>
      </c>
      <c r="BO217" s="64">
        <f t="shared" si="44"/>
        <v>0.15011223344556676</v>
      </c>
      <c r="BP217" s="64">
        <f t="shared" si="45"/>
        <v>0.15151515151515152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107</v>
      </c>
      <c r="Y219" s="774">
        <f t="shared" si="41"/>
        <v>108</v>
      </c>
      <c r="Z219" s="36">
        <f>IFERROR(IF(Y219=0,"",ROUNDUP(Y219/H219,0)*0.00902),"")</f>
        <v>0.1804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111.1611111111111</v>
      </c>
      <c r="BN219" s="64">
        <f t="shared" si="43"/>
        <v>112.19999999999999</v>
      </c>
      <c r="BO219" s="64">
        <f t="shared" si="44"/>
        <v>0.15011223344556676</v>
      </c>
      <c r="BP219" s="64">
        <f t="shared" si="45"/>
        <v>0.15151515151515152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120</v>
      </c>
      <c r="Y221" s="774">
        <f t="shared" si="41"/>
        <v>120.60000000000001</v>
      </c>
      <c r="Z221" s="36">
        <f>IFERROR(IF(Y221=0,"",ROUNDUP(Y221/H221,0)*0.00502),"")</f>
        <v>0.33634000000000003</v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126.66666666666666</v>
      </c>
      <c r="BN221" s="64">
        <f t="shared" si="43"/>
        <v>127.30000000000001</v>
      </c>
      <c r="BO221" s="64">
        <f t="shared" si="44"/>
        <v>0.28490028490028496</v>
      </c>
      <c r="BP221" s="64">
        <f t="shared" si="45"/>
        <v>0.28632478632478636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106.2962962962963</v>
      </c>
      <c r="Y224" s="775">
        <f>IFERROR(Y216/H216,"0")+IFERROR(Y217/H217,"0")+IFERROR(Y218/H218,"0")+IFERROR(Y219/H219,"0")+IFERROR(Y220/H220,"0")+IFERROR(Y221/H221,"0")+IFERROR(Y222/H222,"0")+IFERROR(Y223/H223,"0")</f>
        <v>107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0.69714000000000009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334</v>
      </c>
      <c r="Y225" s="775">
        <f>IFERROR(SUM(Y216:Y223),"0")</f>
        <v>336.6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84</v>
      </c>
      <c r="Y228" s="774">
        <f t="shared" si="46"/>
        <v>85.8</v>
      </c>
      <c r="Z228" s="36">
        <f>IFERROR(IF(Y228=0,"",ROUNDUP(Y228/H228,0)*0.02175),"")</f>
        <v>0.23924999999999999</v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90.073846153846162</v>
      </c>
      <c r="BN228" s="64">
        <f t="shared" si="48"/>
        <v>92.004000000000005</v>
      </c>
      <c r="BO228" s="64">
        <f t="shared" si="49"/>
        <v>0.19230769230769232</v>
      </c>
      <c r="BP228" s="64">
        <f t="shared" si="50"/>
        <v>0.19642857142857142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101</v>
      </c>
      <c r="Y230" s="774">
        <f t="shared" si="46"/>
        <v>104.39999999999999</v>
      </c>
      <c r="Z230" s="36">
        <f>IFERROR(IF(Y230=0,"",ROUNDUP(Y230/H230,0)*0.02175),"")</f>
        <v>0.26100000000000001</v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107.54758620689655</v>
      </c>
      <c r="BN230" s="64">
        <f t="shared" si="48"/>
        <v>111.16799999999999</v>
      </c>
      <c r="BO230" s="64">
        <f t="shared" si="49"/>
        <v>0.20730706075533661</v>
      </c>
      <c r="BP230" s="64">
        <f t="shared" si="50"/>
        <v>0.21428571428571427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60</v>
      </c>
      <c r="Y231" s="774">
        <f t="shared" si="46"/>
        <v>60</v>
      </c>
      <c r="Z231" s="36">
        <f>IFERROR(IF(Y231=0,"",ROUNDUP(Y231/H231,0)*0.00651),"")</f>
        <v>0.16275000000000001</v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66.75</v>
      </c>
      <c r="BN231" s="64">
        <f t="shared" si="48"/>
        <v>66.75</v>
      </c>
      <c r="BO231" s="64">
        <f t="shared" si="49"/>
        <v>0.13736263736263737</v>
      </c>
      <c r="BP231" s="64">
        <f t="shared" si="50"/>
        <v>0.13736263736263737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57</v>
      </c>
      <c r="Y233" s="774">
        <f t="shared" si="46"/>
        <v>57.599999999999994</v>
      </c>
      <c r="Z233" s="36">
        <f>IFERROR(IF(Y233=0,"",ROUNDUP(Y233/H233,0)*0.00753),"")</f>
        <v>0.18071999999999999</v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63.46</v>
      </c>
      <c r="BN233" s="64">
        <f t="shared" si="48"/>
        <v>64.128</v>
      </c>
      <c r="BO233" s="64">
        <f t="shared" si="49"/>
        <v>0.15224358974358973</v>
      </c>
      <c r="BP233" s="64">
        <f t="shared" si="50"/>
        <v>0.15384615384615385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50</v>
      </c>
      <c r="Y234" s="774">
        <f t="shared" si="46"/>
        <v>50.4</v>
      </c>
      <c r="Z234" s="36">
        <f>IFERROR(IF(Y234=0,"",ROUNDUP(Y234/H234,0)*0.00753),"")</f>
        <v>0.15812999999999999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55.666666666666664</v>
      </c>
      <c r="BN234" s="64">
        <f t="shared" si="48"/>
        <v>56.112000000000002</v>
      </c>
      <c r="BO234" s="64">
        <f t="shared" si="49"/>
        <v>0.13354700854700854</v>
      </c>
      <c r="BP234" s="64">
        <f t="shared" si="50"/>
        <v>0.13461538461538461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28</v>
      </c>
      <c r="Y236" s="774">
        <f t="shared" si="46"/>
        <v>28.799999999999997</v>
      </c>
      <c r="Z236" s="36">
        <f>IFERROR(IF(Y236=0,"",ROUNDUP(Y236/H236,0)*0.00753),"")</f>
        <v>9.0359999999999996E-2</v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31.173333333333336</v>
      </c>
      <c r="BN236" s="64">
        <f t="shared" si="48"/>
        <v>32.064</v>
      </c>
      <c r="BO236" s="64">
        <f t="shared" si="49"/>
        <v>7.4786324786324798E-2</v>
      </c>
      <c r="BP236" s="64">
        <f t="shared" si="50"/>
        <v>7.6923076923076927E-2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29</v>
      </c>
      <c r="Y237" s="774">
        <f t="shared" si="46"/>
        <v>31.2</v>
      </c>
      <c r="Z237" s="36">
        <f>IFERROR(IF(Y237=0,"",ROUNDUP(Y237/H237,0)*0.00651),"")</f>
        <v>8.4629999999999997E-2</v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32.1175</v>
      </c>
      <c r="BN237" s="64">
        <f t="shared" si="48"/>
        <v>34.554000000000002</v>
      </c>
      <c r="BO237" s="64">
        <f t="shared" si="49"/>
        <v>6.6391941391941406E-2</v>
      </c>
      <c r="BP237" s="64">
        <f t="shared" si="50"/>
        <v>7.1428571428571438E-2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115.71175950486295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118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1.1768400000000001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409</v>
      </c>
      <c r="Y239" s="775">
        <f>IFERROR(SUM(Y227:Y237),"0")</f>
        <v>418.19999999999993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customHeight="1" x14ac:dyDescent="0.25">
      <c r="A248" s="799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799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799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5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799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799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799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89</v>
      </c>
      <c r="Y309" s="774">
        <f t="shared" si="66"/>
        <v>91.2</v>
      </c>
      <c r="Z309" s="36">
        <f>IFERROR(IF(Y309=0,"",ROUNDUP(Y309/H309,0)*0.00753),"")</f>
        <v>0.28614000000000001</v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96.416666666666671</v>
      </c>
      <c r="BN309" s="64">
        <f t="shared" si="68"/>
        <v>98.800000000000011</v>
      </c>
      <c r="BO309" s="64">
        <f t="shared" si="69"/>
        <v>0.23771367521367523</v>
      </c>
      <c r="BP309" s="64">
        <f t="shared" si="70"/>
        <v>0.24358974358974358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37.083333333333336</v>
      </c>
      <c r="Y311" s="775">
        <f>IFERROR(Y305/H305,"0")+IFERROR(Y306/H306,"0")+IFERROR(Y307/H307,"0")+IFERROR(Y308/H308,"0")+IFERROR(Y309/H309,"0")+IFERROR(Y310/H310,"0")</f>
        <v>38</v>
      </c>
      <c r="Z311" s="775">
        <f>IFERROR(IF(Z305="",0,Z305),"0")+IFERROR(IF(Z306="",0,Z306),"0")+IFERROR(IF(Z307="",0,Z307),"0")+IFERROR(IF(Z308="",0,Z308),"0")+IFERROR(IF(Z309="",0,Z309),"0")+IFERROR(IF(Z310="",0,Z310),"0")</f>
        <v>0.28614000000000001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89</v>
      </c>
      <c r="Y312" s="775">
        <f>IFERROR(SUM(Y305:Y310),"0")</f>
        <v>91.2</v>
      </c>
      <c r="Z312" s="37"/>
      <c r="AA312" s="776"/>
      <c r="AB312" s="776"/>
      <c r="AC312" s="776"/>
    </row>
    <row r="313" spans="1:68" ht="16.5" customHeight="1" x14ac:dyDescent="0.25">
      <c r="A313" s="799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799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799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799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17</v>
      </c>
      <c r="Y359" s="774">
        <f t="shared" si="71"/>
        <v>21.6</v>
      </c>
      <c r="Z359" s="36">
        <f>IFERROR(IF(Y359=0,"",ROUNDUP(Y359/H359,0)*0.02175),"")</f>
        <v>4.3499999999999997E-2</v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17.755555555555553</v>
      </c>
      <c r="BN359" s="64">
        <f t="shared" si="73"/>
        <v>22.56</v>
      </c>
      <c r="BO359" s="64">
        <f t="shared" si="74"/>
        <v>2.8108465608465603E-2</v>
      </c>
      <c r="BP359" s="64">
        <f t="shared" si="75"/>
        <v>3.5714285714285712E-2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1.574074074074074</v>
      </c>
      <c r="Y365" s="775">
        <f>IFERROR(Y356/H356,"0")+IFERROR(Y357/H357,"0")+IFERROR(Y358/H358,"0")+IFERROR(Y359/H359,"0")+IFERROR(Y360/H360,"0")+IFERROR(Y361/H361,"0")+IFERROR(Y362/H362,"0")+IFERROR(Y363/H363,"0")+IFERROR(Y364/H364,"0")</f>
        <v>2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4.3499999999999997E-2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17</v>
      </c>
      <c r="Y366" s="775">
        <f>IFERROR(SUM(Y356:Y364),"0")</f>
        <v>21.6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49</v>
      </c>
      <c r="Y385" s="774">
        <f>IFERROR(IF(X385="",0,CEILING((X385/$H385),1)*$H385),"")</f>
        <v>54.6</v>
      </c>
      <c r="Z385" s="36">
        <f>IFERROR(IF(Y385=0,"",ROUNDUP(Y385/H385,0)*0.02175),"")</f>
        <v>0.15225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52.543076923076924</v>
      </c>
      <c r="BN385" s="64">
        <f>IFERROR(Y385*I385/H385,"0")</f>
        <v>58.548000000000009</v>
      </c>
      <c r="BO385" s="64">
        <f>IFERROR(1/J385*(X385/H385),"0")</f>
        <v>0.11217948717948717</v>
      </c>
      <c r="BP385" s="64">
        <f>IFERROR(1/J385*(Y385/H385),"0")</f>
        <v>0.125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16</v>
      </c>
      <c r="Y386" s="774">
        <f>IFERROR(IF(X386="",0,CEILING((X386/$H386),1)*$H386),"")</f>
        <v>16.8</v>
      </c>
      <c r="Z386" s="36">
        <f>IFERROR(IF(Y386=0,"",ROUNDUP(Y386/H386,0)*0.02175),"")</f>
        <v>4.3499999999999997E-2</v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17.074285714285715</v>
      </c>
      <c r="BN386" s="64">
        <f>IFERROR(Y386*I386/H386,"0")</f>
        <v>17.928000000000001</v>
      </c>
      <c r="BO386" s="64">
        <f>IFERROR(1/J386*(X386/H386),"0")</f>
        <v>3.4013605442176867E-2</v>
      </c>
      <c r="BP386" s="64">
        <f>IFERROR(1/J386*(Y386/H386),"0")</f>
        <v>3.5714285714285712E-2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8.1868131868131861</v>
      </c>
      <c r="Y387" s="775">
        <f>IFERROR(Y384/H384,"0")+IFERROR(Y385/H385,"0")+IFERROR(Y386/H386,"0")</f>
        <v>9</v>
      </c>
      <c r="Z387" s="775">
        <f>IFERROR(IF(Z384="",0,Z384),"0")+IFERROR(IF(Z385="",0,Z385),"0")+IFERROR(IF(Z386="",0,Z386),"0")</f>
        <v>0.19574999999999998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65</v>
      </c>
      <c r="Y388" s="775">
        <f>IFERROR(SUM(Y384:Y386),"0")</f>
        <v>71.400000000000006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1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2</v>
      </c>
      <c r="Y392" s="774">
        <f>IFERROR(IF(X392="",0,CEILING((X392/$H392),1)*$H392),"")</f>
        <v>2.5499999999999998</v>
      </c>
      <c r="Z392" s="36">
        <f>IFERROR(IF(Y392=0,"",ROUNDUP(Y392/H392,0)*0.00753),"")</f>
        <v>7.5300000000000002E-3</v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2.3333333333333335</v>
      </c>
      <c r="BN392" s="64">
        <f>IFERROR(Y392*I392/H392,"0")</f>
        <v>2.9750000000000001</v>
      </c>
      <c r="BO392" s="64">
        <f>IFERROR(1/J392*(X392/H392),"0")</f>
        <v>5.0276520864756162E-3</v>
      </c>
      <c r="BP392" s="64">
        <f>IFERROR(1/J392*(Y392/H392),"0")</f>
        <v>6.41025641025641E-3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2</v>
      </c>
      <c r="Y393" s="774">
        <f>IFERROR(IF(X393="",0,CEILING((X393/$H393),1)*$H393),"")</f>
        <v>2.5499999999999998</v>
      </c>
      <c r="Z393" s="36">
        <f>IFERROR(IF(Y393=0,"",ROUNDUP(Y393/H393,0)*0.00753),"")</f>
        <v>7.5300000000000002E-3</v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2.2745098039215685</v>
      </c>
      <c r="BN393" s="64">
        <f>IFERROR(Y393*I393/H393,"0")</f>
        <v>2.9</v>
      </c>
      <c r="BO393" s="64">
        <f>IFERROR(1/J393*(X393/H393),"0")</f>
        <v>5.0276520864756162E-3</v>
      </c>
      <c r="BP393" s="64">
        <f>IFERROR(1/J393*(Y393/H393),"0")</f>
        <v>6.41025641025641E-3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1.5686274509803924</v>
      </c>
      <c r="Y394" s="775">
        <f>IFERROR(Y390/H390,"0")+IFERROR(Y391/H391,"0")+IFERROR(Y392/H392,"0")+IFERROR(Y393/H393,"0")</f>
        <v>2</v>
      </c>
      <c r="Z394" s="775">
        <f>IFERROR(IF(Z390="",0,Z390),"0")+IFERROR(IF(Z391="",0,Z391),"0")+IFERROR(IF(Z392="",0,Z392),"0")+IFERROR(IF(Z393="",0,Z393),"0")</f>
        <v>1.506E-2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4</v>
      </c>
      <c r="Y395" s="775">
        <f>IFERROR(SUM(Y390:Y393),"0")</f>
        <v>5.0999999999999996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799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10</v>
      </c>
      <c r="Y404" s="774">
        <f>IFERROR(IF(X404="",0,CEILING((X404/$H404),1)*$H404),"")</f>
        <v>10.8</v>
      </c>
      <c r="Z404" s="36">
        <f>IFERROR(IF(Y404=0,"",ROUNDUP(Y404/H404,0)*0.00753),"")</f>
        <v>4.5179999999999998E-2</v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11.377777777777778</v>
      </c>
      <c r="BN404" s="64">
        <f>IFERROR(Y404*I404/H404,"0")</f>
        <v>12.288</v>
      </c>
      <c r="BO404" s="64">
        <f>IFERROR(1/J404*(X404/H404),"0")</f>
        <v>3.5612535612535613E-2</v>
      </c>
      <c r="BP404" s="64">
        <f>IFERROR(1/J404*(Y404/H404),"0")</f>
        <v>3.8461538461538464E-2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5.5555555555555554</v>
      </c>
      <c r="Y405" s="775">
        <f>IFERROR(Y404/H404,"0")</f>
        <v>6</v>
      </c>
      <c r="Z405" s="775">
        <f>IFERROR(IF(Z404="",0,Z404),"0")</f>
        <v>4.5179999999999998E-2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10</v>
      </c>
      <c r="Y406" s="775">
        <f>IFERROR(SUM(Y404:Y404),"0")</f>
        <v>10.8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customHeight="1" x14ac:dyDescent="0.2">
      <c r="A413" s="868" t="s">
        <v>660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48"/>
      <c r="AB413" s="48"/>
      <c r="AC413" s="48"/>
    </row>
    <row r="414" spans="1:68" ht="16.5" customHeight="1" x14ac:dyDescent="0.25">
      <c r="A414" s="799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700</v>
      </c>
      <c r="Y417" s="774">
        <f t="shared" si="81"/>
        <v>705</v>
      </c>
      <c r="Z417" s="36">
        <f>IFERROR(IF(Y417=0,"",ROUNDUP(Y417/H417,0)*0.02175),"")</f>
        <v>1.0222499999999999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722.4</v>
      </c>
      <c r="BN417" s="64">
        <f t="shared" si="83"/>
        <v>727.56</v>
      </c>
      <c r="BO417" s="64">
        <f t="shared" si="84"/>
        <v>0.9722222222222221</v>
      </c>
      <c r="BP417" s="64">
        <f t="shared" si="85"/>
        <v>0.97916666666666663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450</v>
      </c>
      <c r="Y419" s="774">
        <f t="shared" si="81"/>
        <v>450</v>
      </c>
      <c r="Z419" s="36">
        <f>IFERROR(IF(Y419=0,"",ROUNDUP(Y419/H419,0)*0.02175),"")</f>
        <v>0.65249999999999997</v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464.4</v>
      </c>
      <c r="BN419" s="64">
        <f t="shared" si="83"/>
        <v>464.4</v>
      </c>
      <c r="BO419" s="64">
        <f t="shared" si="84"/>
        <v>0.625</v>
      </c>
      <c r="BP419" s="64">
        <f t="shared" si="85"/>
        <v>0.625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400</v>
      </c>
      <c r="Y422" s="774">
        <f t="shared" si="81"/>
        <v>405</v>
      </c>
      <c r="Z422" s="36">
        <f>IFERROR(IF(Y422=0,"",ROUNDUP(Y422/H422,0)*0.02175),"")</f>
        <v>0.58724999999999994</v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412.8</v>
      </c>
      <c r="BN422" s="64">
        <f t="shared" si="83"/>
        <v>417.96000000000004</v>
      </c>
      <c r="BO422" s="64">
        <f t="shared" si="84"/>
        <v>0.55555555555555558</v>
      </c>
      <c r="BP422" s="64">
        <f t="shared" si="85"/>
        <v>0.5625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103.33333333333333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104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2.262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1550</v>
      </c>
      <c r="Y428" s="775">
        <f>IFERROR(SUM(Y416:Y426),"0")</f>
        <v>1560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600</v>
      </c>
      <c r="Y430" s="774">
        <f>IFERROR(IF(X430="",0,CEILING((X430/$H430),1)*$H430),"")</f>
        <v>600</v>
      </c>
      <c r="Z430" s="36">
        <f>IFERROR(IF(Y430=0,"",ROUNDUP(Y430/H430,0)*0.02175),"")</f>
        <v>0.86999999999999988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619.20000000000005</v>
      </c>
      <c r="BN430" s="64">
        <f>IFERROR(Y430*I430/H430,"0")</f>
        <v>619.20000000000005</v>
      </c>
      <c r="BO430" s="64">
        <f>IFERROR(1/J430*(X430/H430),"0")</f>
        <v>0.83333333333333326</v>
      </c>
      <c r="BP430" s="64">
        <f>IFERROR(1/J430*(Y430/H430),"0")</f>
        <v>0.83333333333333326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40</v>
      </c>
      <c r="Y432" s="775">
        <f>IFERROR(Y430/H430,"0")+IFERROR(Y431/H431,"0")</f>
        <v>40</v>
      </c>
      <c r="Z432" s="775">
        <f>IFERROR(IF(Z430="",0,Z430),"0")+IFERROR(IF(Z431="",0,Z431),"0")</f>
        <v>0.86999999999999988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600</v>
      </c>
      <c r="Y433" s="775">
        <f>IFERROR(SUM(Y430:Y431),"0")</f>
        <v>600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1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69</v>
      </c>
      <c r="Y436" s="774">
        <f>IFERROR(IF(X436="",0,CEILING((X436/$H436),1)*$H436),"")</f>
        <v>72</v>
      </c>
      <c r="Z436" s="36">
        <f>IFERROR(IF(Y436=0,"",ROUNDUP(Y436/H436,0)*0.02175),"")</f>
        <v>0.17399999999999999</v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73.324000000000012</v>
      </c>
      <c r="BN436" s="64">
        <f>IFERROR(Y436*I436/H436,"0")</f>
        <v>76.512</v>
      </c>
      <c r="BO436" s="64">
        <f>IFERROR(1/J436*(X436/H436),"0")</f>
        <v>0.13690476190476189</v>
      </c>
      <c r="BP436" s="64">
        <f>IFERROR(1/J436*(Y436/H436),"0")</f>
        <v>0.14285714285714285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7.666666666666667</v>
      </c>
      <c r="Y437" s="775">
        <f>IFERROR(Y435/H435,"0")+IFERROR(Y436/H436,"0")</f>
        <v>8</v>
      </c>
      <c r="Z437" s="775">
        <f>IFERROR(IF(Z435="",0,Z435),"0")+IFERROR(IF(Z436="",0,Z436),"0")</f>
        <v>0.17399999999999999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69</v>
      </c>
      <c r="Y438" s="775">
        <f>IFERROR(SUM(Y435:Y436),"0")</f>
        <v>72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1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45</v>
      </c>
      <c r="Y440" s="774">
        <f>IFERROR(IF(X440="",0,CEILING((X440/$H440),1)*$H440),"")</f>
        <v>45</v>
      </c>
      <c r="Z440" s="36">
        <f>IFERROR(IF(Y440=0,"",ROUNDUP(Y440/H440,0)*0.02175),"")</f>
        <v>0.10874999999999999</v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47.82</v>
      </c>
      <c r="BN440" s="64">
        <f>IFERROR(Y440*I440/H440,"0")</f>
        <v>47.82</v>
      </c>
      <c r="BO440" s="64">
        <f>IFERROR(1/J440*(X440/H440),"0")</f>
        <v>8.9285714285714274E-2</v>
      </c>
      <c r="BP440" s="64">
        <f>IFERROR(1/J440*(Y440/H440),"0")</f>
        <v>8.9285714285714274E-2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5</v>
      </c>
      <c r="Y441" s="775">
        <f>IFERROR(Y440/H440,"0")</f>
        <v>5</v>
      </c>
      <c r="Z441" s="775">
        <f>IFERROR(IF(Z440="",0,Z440),"0")</f>
        <v>0.10874999999999999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45</v>
      </c>
      <c r="Y442" s="775">
        <f>IFERROR(SUM(Y440:Y440),"0")</f>
        <v>45</v>
      </c>
      <c r="Z442" s="37"/>
      <c r="AA442" s="776"/>
      <c r="AB442" s="776"/>
      <c r="AC442" s="776"/>
    </row>
    <row r="443" spans="1:68" ht="16.5" customHeight="1" x14ac:dyDescent="0.25">
      <c r="A443" s="799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173</v>
      </c>
      <c r="Y461" s="774">
        <f>IFERROR(IF(X461="",0,CEILING((X461/$H461),1)*$H461),"")</f>
        <v>180</v>
      </c>
      <c r="Z461" s="36">
        <f>IFERROR(IF(Y461=0,"",ROUNDUP(Y461/H461,0)*0.02175),"")</f>
        <v>0.43499999999999994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183.84133333333335</v>
      </c>
      <c r="BN461" s="64">
        <f>IFERROR(Y461*I461/H461,"0")</f>
        <v>191.28</v>
      </c>
      <c r="BO461" s="64">
        <f>IFERROR(1/J461*(X461/H461),"0")</f>
        <v>0.3432539682539682</v>
      </c>
      <c r="BP461" s="64">
        <f>IFERROR(1/J461*(Y461/H461),"0")</f>
        <v>0.3571428571428571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91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19.222222222222221</v>
      </c>
      <c r="Y466" s="775">
        <f>IFERROR(Y461/H461,"0")+IFERROR(Y462/H462,"0")+IFERROR(Y463/H463,"0")+IFERROR(Y464/H464,"0")+IFERROR(Y465/H465,"0")</f>
        <v>20</v>
      </c>
      <c r="Z466" s="775">
        <f>IFERROR(IF(Z461="",0,Z461),"0")+IFERROR(IF(Z462="",0,Z462),"0")+IFERROR(IF(Z463="",0,Z463),"0")+IFERROR(IF(Z464="",0,Z464),"0")+IFERROR(IF(Z465="",0,Z465),"0")</f>
        <v>0.43499999999999994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173</v>
      </c>
      <c r="Y467" s="775">
        <f>IFERROR(SUM(Y461:Y465),"0")</f>
        <v>180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8" t="s">
        <v>749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48"/>
      <c r="AB472" s="48"/>
      <c r="AC472" s="48"/>
    </row>
    <row r="473" spans="1:68" ht="16.5" customHeight="1" x14ac:dyDescent="0.25">
      <c r="A473" s="799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0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6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17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2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3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799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44</v>
      </c>
      <c r="Y521" s="774">
        <f t="shared" ref="Y521:Y527" si="98">IFERROR(IF(X521="",0,CEILING((X521/$H521),1)*$H521),"")</f>
        <v>46.2</v>
      </c>
      <c r="Z521" s="36">
        <f>IFERROR(IF(Y521=0,"",ROUNDUP(Y521/H521,0)*0.00753),"")</f>
        <v>8.2830000000000001E-2</v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46.409523809523805</v>
      </c>
      <c r="BN521" s="64">
        <f t="shared" ref="BN521:BN527" si="100">IFERROR(Y521*I521/H521,"0")</f>
        <v>48.73</v>
      </c>
      <c r="BO521" s="64">
        <f t="shared" ref="BO521:BO527" si="101">IFERROR(1/J521*(X521/H521),"0")</f>
        <v>6.7155067155067152E-2</v>
      </c>
      <c r="BP521" s="64">
        <f t="shared" ref="BP521:BP527" si="102">IFERROR(1/J521*(Y521/H521),"0")</f>
        <v>7.0512820512820512E-2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4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4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10.476190476190476</v>
      </c>
      <c r="Y528" s="775">
        <f>IFERROR(Y521/H521,"0")+IFERROR(Y522/H522,"0")+IFERROR(Y523/H523,"0")+IFERROR(Y524/H524,"0")+IFERROR(Y525/H525,"0")+IFERROR(Y526/H526,"0")+IFERROR(Y527/H527,"0")</f>
        <v>11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8.2830000000000001E-2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44</v>
      </c>
      <c r="Y529" s="775">
        <f>IFERROR(SUM(Y521:Y527),"0")</f>
        <v>46.2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799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799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8" t="s">
        <v>859</v>
      </c>
      <c r="B551" s="869"/>
      <c r="C551" s="869"/>
      <c r="D551" s="869"/>
      <c r="E551" s="869"/>
      <c r="F551" s="869"/>
      <c r="G551" s="869"/>
      <c r="H551" s="869"/>
      <c r="I551" s="869"/>
      <c r="J551" s="869"/>
      <c r="K551" s="869"/>
      <c r="L551" s="869"/>
      <c r="M551" s="869"/>
      <c r="N551" s="869"/>
      <c r="O551" s="869"/>
      <c r="P551" s="869"/>
      <c r="Q551" s="869"/>
      <c r="R551" s="869"/>
      <c r="S551" s="869"/>
      <c r="T551" s="869"/>
      <c r="U551" s="869"/>
      <c r="V551" s="869"/>
      <c r="W551" s="869"/>
      <c r="X551" s="869"/>
      <c r="Y551" s="869"/>
      <c r="Z551" s="869"/>
      <c r="AA551" s="48"/>
      <c r="AB551" s="48"/>
      <c r="AC551" s="48"/>
    </row>
    <row r="552" spans="1:68" ht="16.5" customHeight="1" x14ac:dyDescent="0.25">
      <c r="A552" s="799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8</v>
      </c>
      <c r="Y554" s="774">
        <f t="shared" ref="Y554:Y564" si="103">IFERROR(IF(X554="",0,CEILING((X554/$H554),1)*$H554),"")</f>
        <v>10.56</v>
      </c>
      <c r="Z554" s="36">
        <f t="shared" ref="Z554:Z559" si="104">IFERROR(IF(Y554=0,"",ROUNDUP(Y554/H554,0)*0.01196),"")</f>
        <v>2.392E-2</v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8.545454545454545</v>
      </c>
      <c r="BN554" s="64">
        <f t="shared" ref="BN554:BN564" si="106">IFERROR(Y554*I554/H554,"0")</f>
        <v>11.28</v>
      </c>
      <c r="BO554" s="64">
        <f t="shared" ref="BO554:BO564" si="107">IFERROR(1/J554*(X554/H554),"0")</f>
        <v>1.456876456876457E-2</v>
      </c>
      <c r="BP554" s="64">
        <f t="shared" ref="BP554:BP564" si="108">IFERROR(1/J554*(Y554/H554),"0")</f>
        <v>1.9230769230769232E-2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5</v>
      </c>
      <c r="Y555" s="774">
        <f t="shared" si="103"/>
        <v>5.28</v>
      </c>
      <c r="Z555" s="36">
        <f t="shared" si="104"/>
        <v>1.196E-2</v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5.3409090909090908</v>
      </c>
      <c r="BN555" s="64">
        <f t="shared" si="106"/>
        <v>5.64</v>
      </c>
      <c r="BO555" s="64">
        <f t="shared" si="107"/>
        <v>9.1054778554778559E-3</v>
      </c>
      <c r="BP555" s="64">
        <f t="shared" si="108"/>
        <v>9.6153846153846159E-3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99</v>
      </c>
      <c r="Y557" s="774">
        <f t="shared" si="103"/>
        <v>100.32000000000001</v>
      </c>
      <c r="Z557" s="36">
        <f t="shared" si="104"/>
        <v>0.22724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105.75</v>
      </c>
      <c r="BN557" s="64">
        <f t="shared" si="106"/>
        <v>107.16</v>
      </c>
      <c r="BO557" s="64">
        <f t="shared" si="107"/>
        <v>0.18028846153846154</v>
      </c>
      <c r="BP557" s="64">
        <f t="shared" si="108"/>
        <v>0.18269230769230771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21.212121212121211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22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0.26312000000000002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112</v>
      </c>
      <c r="Y566" s="775">
        <f>IFERROR(SUM(Y554:Y564),"0")</f>
        <v>116.16000000000001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40</v>
      </c>
      <c r="Y568" s="774">
        <f>IFERROR(IF(X568="",0,CEILING((X568/$H568),1)*$H568),"")</f>
        <v>42.24</v>
      </c>
      <c r="Z568" s="36">
        <f>IFERROR(IF(Y568=0,"",ROUNDUP(Y568/H568,0)*0.01196),"")</f>
        <v>9.5680000000000001E-2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42.727272727272727</v>
      </c>
      <c r="BN568" s="64">
        <f>IFERROR(Y568*I568/H568,"0")</f>
        <v>45.12</v>
      </c>
      <c r="BO568" s="64">
        <f>IFERROR(1/J568*(X568/H568),"0")</f>
        <v>7.2843822843822847E-2</v>
      </c>
      <c r="BP568" s="64">
        <f>IFERROR(1/J568*(Y568/H568),"0")</f>
        <v>7.6923076923076927E-2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7.5757575757575752</v>
      </c>
      <c r="Y571" s="775">
        <f>IFERROR(Y568/H568,"0")+IFERROR(Y569/H569,"0")+IFERROR(Y570/H570,"0")</f>
        <v>8</v>
      </c>
      <c r="Z571" s="775">
        <f>IFERROR(IF(Z568="",0,Z568),"0")+IFERROR(IF(Z569="",0,Z569),"0")+IFERROR(IF(Z570="",0,Z570),"0")</f>
        <v>9.5680000000000001E-2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40</v>
      </c>
      <c r="Y572" s="775">
        <f>IFERROR(SUM(Y568:Y570),"0")</f>
        <v>42.24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64</v>
      </c>
      <c r="Y574" s="774">
        <f t="shared" ref="Y574:Y582" si="109">IFERROR(IF(X574="",0,CEILING((X574/$H574),1)*$H574),"")</f>
        <v>68.64</v>
      </c>
      <c r="Z574" s="36">
        <f>IFERROR(IF(Y574=0,"",ROUNDUP(Y574/H574,0)*0.01196),"")</f>
        <v>0.15548000000000001</v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68.36363636363636</v>
      </c>
      <c r="BN574" s="64">
        <f t="shared" ref="BN574:BN582" si="111">IFERROR(Y574*I574/H574,"0")</f>
        <v>73.319999999999993</v>
      </c>
      <c r="BO574" s="64">
        <f t="shared" ref="BO574:BO582" si="112">IFERROR(1/J574*(X574/H574),"0")</f>
        <v>0.11655011655011656</v>
      </c>
      <c r="BP574" s="64">
        <f t="shared" ref="BP574:BP582" si="113">IFERROR(1/J574*(Y574/H574),"0")</f>
        <v>0.125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64</v>
      </c>
      <c r="Y575" s="774">
        <f t="shared" si="109"/>
        <v>68.64</v>
      </c>
      <c r="Z575" s="36">
        <f>IFERROR(IF(Y575=0,"",ROUNDUP(Y575/H575,0)*0.01196),"")</f>
        <v>0.15548000000000001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68.36363636363636</v>
      </c>
      <c r="BN575" s="64">
        <f t="shared" si="111"/>
        <v>73.319999999999993</v>
      </c>
      <c r="BO575" s="64">
        <f t="shared" si="112"/>
        <v>0.11655011655011656</v>
      </c>
      <c r="BP575" s="64">
        <f t="shared" si="113"/>
        <v>0.125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180</v>
      </c>
      <c r="Y576" s="774">
        <f t="shared" si="109"/>
        <v>184.8</v>
      </c>
      <c r="Z576" s="36">
        <f>IFERROR(IF(Y576=0,"",ROUNDUP(Y576/H576,0)*0.01196),"")</f>
        <v>0.41860000000000003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192.27272727272725</v>
      </c>
      <c r="BN576" s="64">
        <f t="shared" si="111"/>
        <v>197.39999999999998</v>
      </c>
      <c r="BO576" s="64">
        <f t="shared" si="112"/>
        <v>0.32779720279720276</v>
      </c>
      <c r="BP576" s="64">
        <f t="shared" si="113"/>
        <v>0.33653846153846156</v>
      </c>
    </row>
    <row r="577" spans="1:68" ht="27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58.333333333333329</v>
      </c>
      <c r="Y583" s="775">
        <f>IFERROR(Y574/H574,"0")+IFERROR(Y575/H575,"0")+IFERROR(Y576/H576,"0")+IFERROR(Y577/H577,"0")+IFERROR(Y578/H578,"0")+IFERROR(Y579/H579,"0")+IFERROR(Y580/H580,"0")+IFERROR(Y581/H581,"0")+IFERROR(Y582/H582,"0")</f>
        <v>61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0.72955999999999999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308</v>
      </c>
      <c r="Y584" s="775">
        <f>IFERROR(SUM(Y574:Y582),"0")</f>
        <v>322.08000000000004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8" t="s">
        <v>927</v>
      </c>
      <c r="B596" s="869"/>
      <c r="C596" s="869"/>
      <c r="D596" s="869"/>
      <c r="E596" s="869"/>
      <c r="F596" s="869"/>
      <c r="G596" s="869"/>
      <c r="H596" s="869"/>
      <c r="I596" s="869"/>
      <c r="J596" s="869"/>
      <c r="K596" s="869"/>
      <c r="L596" s="869"/>
      <c r="M596" s="869"/>
      <c r="N596" s="869"/>
      <c r="O596" s="869"/>
      <c r="P596" s="869"/>
      <c r="Q596" s="869"/>
      <c r="R596" s="869"/>
      <c r="S596" s="869"/>
      <c r="T596" s="869"/>
      <c r="U596" s="869"/>
      <c r="V596" s="869"/>
      <c r="W596" s="869"/>
      <c r="X596" s="869"/>
      <c r="Y596" s="869"/>
      <c r="Z596" s="869"/>
      <c r="AA596" s="48"/>
      <c r="AB596" s="48"/>
      <c r="AC596" s="48"/>
    </row>
    <row r="597" spans="1:68" ht="16.5" customHeight="1" x14ac:dyDescent="0.25">
      <c r="A597" s="799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59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17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1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09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0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8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113</v>
      </c>
      <c r="Y626" s="774">
        <f t="shared" ref="Y626:Y633" si="124">IFERROR(IF(X626="",0,CEILING((X626/$H626),1)*$H626),"")</f>
        <v>117</v>
      </c>
      <c r="Z626" s="36">
        <f>IFERROR(IF(Y626=0,"",ROUNDUP(Y626/H626,0)*0.02175),"")</f>
        <v>0.32624999999999998</v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121.17076923076924</v>
      </c>
      <c r="BN626" s="64">
        <f t="shared" ref="BN626:BN633" si="126">IFERROR(Y626*I626/H626,"0")</f>
        <v>125.46000000000001</v>
      </c>
      <c r="BO626" s="64">
        <f t="shared" ref="BO626:BO633" si="127">IFERROR(1/J626*(X626/H626),"0")</f>
        <v>0.25869963369963367</v>
      </c>
      <c r="BP626" s="64">
        <f t="shared" ref="BP626:BP633" si="128">IFERROR(1/J626*(Y626/H626),"0")</f>
        <v>0.26785714285714285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3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6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1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90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14.487179487179487</v>
      </c>
      <c r="Y634" s="775">
        <f>IFERROR(Y626/H626,"0")+IFERROR(Y627/H627,"0")+IFERROR(Y628/H628,"0")+IFERROR(Y629/H629,"0")+IFERROR(Y630/H630,"0")+IFERROR(Y631/H631,"0")+IFERROR(Y632/H632,"0")+IFERROR(Y633/H633,"0")</f>
        <v>15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0.32624999999999998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113</v>
      </c>
      <c r="Y635" s="775">
        <f>IFERROR(SUM(Y626:Y633),"0")</f>
        <v>117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5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3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799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920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08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6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5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7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20" t="s">
        <v>1048</v>
      </c>
      <c r="Q661" s="821"/>
      <c r="R661" s="821"/>
      <c r="S661" s="821"/>
      <c r="T661" s="821"/>
      <c r="U661" s="821"/>
      <c r="V661" s="82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4427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4548.8399999999992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20" t="s">
        <v>1049</v>
      </c>
      <c r="Q662" s="821"/>
      <c r="R662" s="821"/>
      <c r="S662" s="821"/>
      <c r="T662" s="821"/>
      <c r="U662" s="821"/>
      <c r="V662" s="822"/>
      <c r="W662" s="37" t="s">
        <v>69</v>
      </c>
      <c r="X662" s="775">
        <f>IFERROR(SUM(BM22:BM658),"0")</f>
        <v>4650.5095985638209</v>
      </c>
      <c r="Y662" s="775">
        <f>IFERROR(SUM(BN22:BN658),"0")</f>
        <v>4779.5709999999999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20" t="s">
        <v>1050</v>
      </c>
      <c r="Q663" s="821"/>
      <c r="R663" s="821"/>
      <c r="S663" s="821"/>
      <c r="T663" s="821"/>
      <c r="U663" s="821"/>
      <c r="V663" s="822"/>
      <c r="W663" s="37" t="s">
        <v>1051</v>
      </c>
      <c r="X663" s="38">
        <f>ROUNDUP(SUM(BO22:BO658),0)</f>
        <v>8</v>
      </c>
      <c r="Y663" s="38">
        <f>ROUNDUP(SUM(BP22:BP658),0)</f>
        <v>8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20" t="s">
        <v>1052</v>
      </c>
      <c r="Q664" s="821"/>
      <c r="R664" s="821"/>
      <c r="S664" s="821"/>
      <c r="T664" s="821"/>
      <c r="U664" s="821"/>
      <c r="V664" s="822"/>
      <c r="W664" s="37" t="s">
        <v>69</v>
      </c>
      <c r="X664" s="775">
        <f>GrossWeightTotal+PalletQtyTotal*25</f>
        <v>4850.5095985638209</v>
      </c>
      <c r="Y664" s="775">
        <f>GrossWeightTotalR+PalletQtyTotalR*25</f>
        <v>4979.5709999999999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20" t="s">
        <v>1053</v>
      </c>
      <c r="Q665" s="821"/>
      <c r="R665" s="821"/>
      <c r="S665" s="821"/>
      <c r="T665" s="821"/>
      <c r="U665" s="821"/>
      <c r="V665" s="82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672.15026707572338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692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20" t="s">
        <v>1054</v>
      </c>
      <c r="Q666" s="821"/>
      <c r="R666" s="821"/>
      <c r="S666" s="821"/>
      <c r="T666" s="821"/>
      <c r="U666" s="821"/>
      <c r="V666" s="82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8.8933399999999985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6" t="s">
        <v>116</v>
      </c>
      <c r="D668" s="881"/>
      <c r="E668" s="881"/>
      <c r="F668" s="881"/>
      <c r="G668" s="881"/>
      <c r="H668" s="818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18"/>
      <c r="W668" s="796" t="s">
        <v>660</v>
      </c>
      <c r="X668" s="818"/>
      <c r="Y668" s="796" t="s">
        <v>749</v>
      </c>
      <c r="Z668" s="881"/>
      <c r="AA668" s="881"/>
      <c r="AB668" s="818"/>
      <c r="AC668" s="770" t="s">
        <v>859</v>
      </c>
      <c r="AD668" s="796" t="s">
        <v>927</v>
      </c>
      <c r="AE668" s="818"/>
      <c r="AF668" s="771"/>
    </row>
    <row r="669" spans="1:68" ht="14.25" customHeight="1" thickTop="1" x14ac:dyDescent="0.2">
      <c r="A669" s="844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71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71"/>
    </row>
    <row r="670" spans="1:68" ht="13.5" customHeight="1" thickBot="1" x14ac:dyDescent="0.25">
      <c r="A670" s="845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71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10.8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47.2</v>
      </c>
      <c r="E671" s="46">
        <f>IFERROR(Y108*1,"0")+IFERROR(Y109*1,"0")+IFERROR(Y110*1,"0")+IFERROR(Y114*1,"0")+IFERROR(Y115*1,"0")+IFERROR(Y116*1,"0")+IFERROR(Y117*1,"0")+IFERROR(Y118*1,"0")+IFERROR(Y119*1,"0")</f>
        <v>152.4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62.6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220.26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754.80000000000007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91.2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98.1</v>
      </c>
      <c r="V671" s="46">
        <f>IFERROR(Y404*1,"0")+IFERROR(Y408*1,"0")+IFERROR(Y409*1,"0")+IFERROR(Y410*1,"0")</f>
        <v>10.8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2277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180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46.2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480.48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117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2024-12-06T09:43:35Z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