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3790A60-DC88-4E2E-89FD-7286E40899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Z641" i="1" s="1"/>
  <c r="Y637" i="1"/>
  <c r="Y642" i="1" s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Z623" i="1" s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P569" i="1"/>
  <c r="BO569" i="1"/>
  <c r="BN569" i="1"/>
  <c r="BM569" i="1"/>
  <c r="Z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X519" i="1"/>
  <c r="Y518" i="1"/>
  <c r="X518" i="1"/>
  <c r="BP517" i="1"/>
  <c r="BO517" i="1"/>
  <c r="BN517" i="1"/>
  <c r="BM517" i="1"/>
  <c r="Z517" i="1"/>
  <c r="Z518" i="1" s="1"/>
  <c r="Y517" i="1"/>
  <c r="Y519" i="1" s="1"/>
  <c r="P517" i="1"/>
  <c r="X514" i="1"/>
  <c r="Y513" i="1"/>
  <c r="X513" i="1"/>
  <c r="BP512" i="1"/>
  <c r="BO512" i="1"/>
  <c r="BN512" i="1"/>
  <c r="BM512" i="1"/>
  <c r="Z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Y508" i="1" s="1"/>
  <c r="P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Y458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N245" i="1"/>
  <c r="BM245" i="1"/>
  <c r="Z245" i="1"/>
  <c r="Y245" i="1"/>
  <c r="BP245" i="1" s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Y239" i="1" s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5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J671" i="1" s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Y202" i="1" s="1"/>
  <c r="P194" i="1"/>
  <c r="X192" i="1"/>
  <c r="Y191" i="1"/>
  <c r="X191" i="1"/>
  <c r="BP190" i="1"/>
  <c r="BO190" i="1"/>
  <c r="BN190" i="1"/>
  <c r="BM190" i="1"/>
  <c r="Z190" i="1"/>
  <c r="Z191" i="1" s="1"/>
  <c r="Y190" i="1"/>
  <c r="Y192" i="1" s="1"/>
  <c r="P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71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Y136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9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1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X61" i="1"/>
  <c r="X60" i="1"/>
  <c r="BP59" i="1"/>
  <c r="BO59" i="1"/>
  <c r="BN59" i="1"/>
  <c r="BM59" i="1"/>
  <c r="Z59" i="1"/>
  <c r="Y59" i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P26" i="1"/>
  <c r="X24" i="1"/>
  <c r="X661" i="1" s="1"/>
  <c r="Y23" i="1"/>
  <c r="X23" i="1"/>
  <c r="BP22" i="1"/>
  <c r="BO22" i="1"/>
  <c r="BN22" i="1"/>
  <c r="BM22" i="1"/>
  <c r="X662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73" i="1" l="1"/>
  <c r="Z157" i="1"/>
  <c r="Z202" i="1"/>
  <c r="Z246" i="1"/>
  <c r="Z36" i="1"/>
  <c r="Z213" i="1"/>
  <c r="Y36" i="1"/>
  <c r="Y56" i="1"/>
  <c r="Y60" i="1"/>
  <c r="Y74" i="1"/>
  <c r="Y80" i="1"/>
  <c r="Y90" i="1"/>
  <c r="Y98" i="1"/>
  <c r="Y104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7" i="1" s="1"/>
  <c r="BP391" i="1"/>
  <c r="BN391" i="1"/>
  <c r="Z391" i="1"/>
  <c r="BP399" i="1"/>
  <c r="BN399" i="1"/>
  <c r="Z399" i="1"/>
  <c r="Y401" i="1"/>
  <c r="V671" i="1"/>
  <c r="Y405" i="1"/>
  <c r="BP404" i="1"/>
  <c r="BN404" i="1"/>
  <c r="Z404" i="1"/>
  <c r="Z405" i="1" s="1"/>
  <c r="Y406" i="1"/>
  <c r="Y411" i="1"/>
  <c r="BP408" i="1"/>
  <c r="BN408" i="1"/>
  <c r="Z408" i="1"/>
  <c r="Y412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Y432" i="1"/>
  <c r="BP482" i="1"/>
  <c r="BN482" i="1"/>
  <c r="Z482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1" i="1"/>
  <c r="BN501" i="1"/>
  <c r="Z501" i="1"/>
  <c r="I671" i="1"/>
  <c r="H9" i="1"/>
  <c r="B671" i="1"/>
  <c r="X663" i="1"/>
  <c r="X664" i="1" s="1"/>
  <c r="X665" i="1"/>
  <c r="Y24" i="1"/>
  <c r="Z27" i="1"/>
  <c r="BN27" i="1"/>
  <c r="Y662" i="1" s="1"/>
  <c r="Y664" i="1" s="1"/>
  <c r="Z31" i="1"/>
  <c r="BN31" i="1"/>
  <c r="Z32" i="1"/>
  <c r="BN32" i="1"/>
  <c r="Z34" i="1"/>
  <c r="BN34" i="1"/>
  <c r="C671" i="1"/>
  <c r="Z50" i="1"/>
  <c r="Z55" i="1" s="1"/>
  <c r="BN50" i="1"/>
  <c r="Z52" i="1"/>
  <c r="BN52" i="1"/>
  <c r="Z54" i="1"/>
  <c r="BN54" i="1"/>
  <c r="Y55" i="1"/>
  <c r="Y665" i="1" s="1"/>
  <c r="Z58" i="1"/>
  <c r="Z60" i="1" s="1"/>
  <c r="BN58" i="1"/>
  <c r="BP58" i="1"/>
  <c r="Y663" i="1" s="1"/>
  <c r="D671" i="1"/>
  <c r="Z65" i="1"/>
  <c r="BN65" i="1"/>
  <c r="Z67" i="1"/>
  <c r="BN67" i="1"/>
  <c r="Z70" i="1"/>
  <c r="BN70" i="1"/>
  <c r="Z72" i="1"/>
  <c r="BN72" i="1"/>
  <c r="Y73" i="1"/>
  <c r="Z76" i="1"/>
  <c r="Z80" i="1" s="1"/>
  <c r="BN76" i="1"/>
  <c r="BP76" i="1"/>
  <c r="Z78" i="1"/>
  <c r="BN78" i="1"/>
  <c r="Z84" i="1"/>
  <c r="Z89" i="1" s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Z104" i="1" s="1"/>
  <c r="BN102" i="1"/>
  <c r="E671" i="1"/>
  <c r="Z109" i="1"/>
  <c r="Z111" i="1" s="1"/>
  <c r="BN109" i="1"/>
  <c r="Y112" i="1"/>
  <c r="Z115" i="1"/>
  <c r="Z120" i="1" s="1"/>
  <c r="BN115" i="1"/>
  <c r="Z117" i="1"/>
  <c r="BN117" i="1"/>
  <c r="F671" i="1"/>
  <c r="Z125" i="1"/>
  <c r="Z129" i="1" s="1"/>
  <c r="BN125" i="1"/>
  <c r="Z127" i="1"/>
  <c r="BN127" i="1"/>
  <c r="Y130" i="1"/>
  <c r="Z133" i="1"/>
  <c r="Z136" i="1" s="1"/>
  <c r="BN133" i="1"/>
  <c r="Z135" i="1"/>
  <c r="BN135" i="1"/>
  <c r="Z139" i="1"/>
  <c r="Z146" i="1" s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BN212" i="1"/>
  <c r="Z216" i="1"/>
  <c r="BN216" i="1"/>
  <c r="BP216" i="1"/>
  <c r="Z218" i="1"/>
  <c r="BN218" i="1"/>
  <c r="Z220" i="1"/>
  <c r="BN220" i="1"/>
  <c r="Z222" i="1"/>
  <c r="BN222" i="1"/>
  <c r="Z228" i="1"/>
  <c r="Z238" i="1" s="1"/>
  <c r="BN228" i="1"/>
  <c r="Z230" i="1"/>
  <c r="BN230" i="1"/>
  <c r="Z232" i="1"/>
  <c r="BN232" i="1"/>
  <c r="Z234" i="1"/>
  <c r="BN234" i="1"/>
  <c r="Z236" i="1"/>
  <c r="BN236" i="1"/>
  <c r="Y246" i="1"/>
  <c r="Z242" i="1"/>
  <c r="BN242" i="1"/>
  <c r="Z244" i="1"/>
  <c r="BN244" i="1"/>
  <c r="Y247" i="1"/>
  <c r="K671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Z365" i="1" s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Z381" i="1" s="1"/>
  <c r="BP379" i="1"/>
  <c r="BN379" i="1"/>
  <c r="Z379" i="1"/>
  <c r="Y388" i="1"/>
  <c r="Y387" i="1"/>
  <c r="Y394" i="1"/>
  <c r="Y395" i="1"/>
  <c r="BP390" i="1"/>
  <c r="BN390" i="1"/>
  <c r="Z390" i="1"/>
  <c r="Z394" i="1" s="1"/>
  <c r="BP393" i="1"/>
  <c r="BN393" i="1"/>
  <c r="Z393" i="1"/>
  <c r="BP436" i="1"/>
  <c r="BN436" i="1"/>
  <c r="Z436" i="1"/>
  <c r="Y438" i="1"/>
  <c r="BP446" i="1"/>
  <c r="BN446" i="1"/>
  <c r="Z446" i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Z528" i="1"/>
  <c r="BP523" i="1"/>
  <c r="BN523" i="1"/>
  <c r="Z523" i="1"/>
  <c r="Y528" i="1"/>
  <c r="BP541" i="1"/>
  <c r="BN541" i="1"/>
  <c r="Z541" i="1"/>
  <c r="Z544" i="1" s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Y400" i="1"/>
  <c r="BP397" i="1"/>
  <c r="BN397" i="1"/>
  <c r="Z397" i="1"/>
  <c r="BP410" i="1"/>
  <c r="BN410" i="1"/>
  <c r="Z410" i="1"/>
  <c r="W671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BP448" i="1"/>
  <c r="BN448" i="1"/>
  <c r="Z448" i="1"/>
  <c r="Z453" i="1" s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Y504" i="1"/>
  <c r="BP479" i="1"/>
  <c r="BN479" i="1"/>
  <c r="Z479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3" i="1"/>
  <c r="BP507" i="1"/>
  <c r="BN507" i="1"/>
  <c r="Z507" i="1"/>
  <c r="Z508" i="1" s="1"/>
  <c r="Y509" i="1"/>
  <c r="Y514" i="1"/>
  <c r="BP511" i="1"/>
  <c r="BN511" i="1"/>
  <c r="Z511" i="1"/>
  <c r="Z513" i="1" s="1"/>
  <c r="Y529" i="1"/>
  <c r="BP526" i="1"/>
  <c r="BN526" i="1"/>
  <c r="Z526" i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634" i="1" l="1"/>
  <c r="Z647" i="1"/>
  <c r="Z583" i="1"/>
  <c r="Z594" i="1"/>
  <c r="Z311" i="1"/>
  <c r="Z565" i="1"/>
  <c r="Z503" i="1"/>
  <c r="Z437" i="1"/>
  <c r="Z427" i="1"/>
  <c r="Z400" i="1"/>
  <c r="Z571" i="1"/>
  <c r="Z466" i="1"/>
  <c r="Z301" i="1"/>
  <c r="Z224" i="1"/>
  <c r="Z180" i="1"/>
  <c r="Z98" i="1"/>
  <c r="Z666" i="1" s="1"/>
  <c r="Z411" i="1"/>
  <c r="Z613" i="1"/>
  <c r="Y661" i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<sst xmlns="http://schemas.openxmlformats.org/spreadsheetml/2006/main" count="3120" uniqueCount="1074">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</sst>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54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59" t="s">
        <v>0</v>
      </c>
      <c r="E1" s="808"/>
      <c r="F1" s="808"/>
      <c r="G1" s="12" t="s">
        <v>1</v>
      </c>
      <c r="H1" s="859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4" t="s">
        <v>8</v>
      </c>
      <c r="B5" s="821"/>
      <c r="C5" s="822"/>
      <c r="D5" s="863"/>
      <c r="E5" s="864"/>
      <c r="F5" s="1157" t="s">
        <v>9</v>
      </c>
      <c r="G5" s="822"/>
      <c r="H5" s="863"/>
      <c r="I5" s="1076"/>
      <c r="J5" s="1076"/>
      <c r="K5" s="1076"/>
      <c r="L5" s="1076"/>
      <c r="M5" s="864"/>
      <c r="N5" s="58"/>
      <c r="P5" s="24" t="s">
        <v>10</v>
      </c>
      <c r="Q5" s="1178">
        <v>45635</v>
      </c>
      <c r="R5" s="912"/>
      <c r="T5" s="968" t="s">
        <v>11</v>
      </c>
      <c r="U5" s="969"/>
      <c r="V5" s="972" t="s">
        <v>12</v>
      </c>
      <c r="W5" s="912"/>
      <c r="AB5" s="51"/>
      <c r="AC5" s="51"/>
      <c r="AD5" s="51"/>
      <c r="AE5" s="51"/>
    </row>
    <row r="6" spans="1:32" s="767" customFormat="1" ht="24" customHeight="1" x14ac:dyDescent="0.2">
      <c r="A6" s="914" t="s">
        <v>13</v>
      </c>
      <c r="B6" s="821"/>
      <c r="C6" s="822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12"/>
      <c r="N6" s="59"/>
      <c r="P6" s="24" t="s">
        <v>15</v>
      </c>
      <c r="Q6" s="1187" t="str">
        <f>IF(Q5=0," ",CHOOSE(WEEKDAY(Q5,2),"Понедельник","Вторник","Среда","Четверг","Пятница","Суббота","Воскресенье"))</f>
        <v>Понедельник</v>
      </c>
      <c r="R6" s="778"/>
      <c r="T6" s="978" t="s">
        <v>16</v>
      </c>
      <c r="U6" s="969"/>
      <c r="V6" s="1059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0"/>
      <c r="W7" s="1061"/>
      <c r="AB7" s="51"/>
      <c r="AC7" s="51"/>
      <c r="AD7" s="51"/>
      <c r="AE7" s="51"/>
    </row>
    <row r="8" spans="1:32" s="767" customFormat="1" ht="25.5" customHeight="1" x14ac:dyDescent="0.2">
      <c r="A8" s="1201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4">
        <v>0.41666666666666669</v>
      </c>
      <c r="R8" s="838"/>
      <c r="T8" s="786"/>
      <c r="U8" s="969"/>
      <c r="V8" s="1060"/>
      <c r="W8" s="1061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7"/>
      <c r="R9" s="908"/>
      <c r="T9" s="786"/>
      <c r="U9" s="969"/>
      <c r="V9" s="1062"/>
      <c r="W9" s="1063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0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1"/>
      <c r="R11" s="912"/>
      <c r="U11" s="24" t="s">
        <v>27</v>
      </c>
      <c r="V11" s="1110" t="s">
        <v>28</v>
      </c>
      <c r="W11" s="908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6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24"/>
      <c r="R12" s="838"/>
      <c r="S12" s="23"/>
      <c r="U12" s="24"/>
      <c r="V12" s="808"/>
      <c r="W12" s="786"/>
      <c r="AB12" s="51"/>
      <c r="AC12" s="51"/>
      <c r="AD12" s="51"/>
      <c r="AE12" s="51"/>
    </row>
    <row r="13" spans="1:32" s="767" customFormat="1" ht="23.25" customHeight="1" x14ac:dyDescent="0.2">
      <c r="A13" s="96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10"/>
      <c r="R13" s="9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6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04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54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5"/>
      <c r="Q16" s="955"/>
      <c r="R16" s="955"/>
      <c r="S16" s="955"/>
      <c r="T16" s="9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35" t="s">
        <v>38</v>
      </c>
      <c r="D17" s="823" t="s">
        <v>39</v>
      </c>
      <c r="E17" s="886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5"/>
      <c r="R17" s="885"/>
      <c r="S17" s="885"/>
      <c r="T17" s="886"/>
      <c r="U17" s="1205" t="s">
        <v>51</v>
      </c>
      <c r="V17" s="822"/>
      <c r="W17" s="823" t="s">
        <v>52</v>
      </c>
      <c r="X17" s="823" t="s">
        <v>53</v>
      </c>
      <c r="Y17" s="1203" t="s">
        <v>54</v>
      </c>
      <c r="Z17" s="1073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87"/>
      <c r="E18" s="889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87"/>
      <c r="Q18" s="888"/>
      <c r="R18" s="888"/>
      <c r="S18" s="888"/>
      <c r="T18" s="889"/>
      <c r="U18" s="67" t="s">
        <v>61</v>
      </c>
      <c r="V18" s="67" t="s">
        <v>62</v>
      </c>
      <c r="W18" s="824"/>
      <c r="X18" s="824"/>
      <c r="Y18" s="1204"/>
      <c r="Z18" s="1074"/>
      <c r="AA18" s="1048"/>
      <c r="AB18" s="1048"/>
      <c r="AC18" s="1048"/>
      <c r="AD18" s="1154"/>
      <c r="AE18" s="1155"/>
      <c r="AF18" s="1156"/>
      <c r="AG18" s="66"/>
      <c r="BD18" s="65"/>
    </row>
    <row r="19" spans="1:68" ht="27.75" customHeight="1" x14ac:dyDescent="0.2">
      <c r="A19" s="868" t="s">
        <v>63</v>
      </c>
      <c r="B19" s="869"/>
      <c r="C19" s="869"/>
      <c r="D19" s="869"/>
      <c r="E19" s="869"/>
      <c r="F19" s="869"/>
      <c r="G19" s="869"/>
      <c r="H19" s="869"/>
      <c r="I19" s="869"/>
      <c r="J19" s="869"/>
      <c r="K19" s="869"/>
      <c r="L19" s="869"/>
      <c r="M19" s="869"/>
      <c r="N19" s="869"/>
      <c r="O19" s="869"/>
      <c r="P19" s="869"/>
      <c r="Q19" s="869"/>
      <c r="R19" s="869"/>
      <c r="S19" s="869"/>
      <c r="T19" s="869"/>
      <c r="U19" s="869"/>
      <c r="V19" s="869"/>
      <c r="W19" s="869"/>
      <c r="X19" s="869"/>
      <c r="Y19" s="869"/>
      <c r="Z19" s="869"/>
      <c r="AA19" s="48"/>
      <c r="AB19" s="48"/>
      <c r="AC19" s="48"/>
    </row>
    <row r="20" spans="1:68" ht="16.5" customHeight="1" x14ac:dyDescent="0.25">
      <c r="A20" s="799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3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6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customHeight="1" x14ac:dyDescent="0.2">
      <c r="A46" s="868" t="s">
        <v>116</v>
      </c>
      <c r="B46" s="869"/>
      <c r="C46" s="869"/>
      <c r="D46" s="869"/>
      <c r="E46" s="869"/>
      <c r="F46" s="869"/>
      <c r="G46" s="869"/>
      <c r="H46" s="869"/>
      <c r="I46" s="869"/>
      <c r="J46" s="869"/>
      <c r="K46" s="869"/>
      <c r="L46" s="869"/>
      <c r="M46" s="869"/>
      <c r="N46" s="869"/>
      <c r="O46" s="869"/>
      <c r="P46" s="869"/>
      <c r="Q46" s="869"/>
      <c r="R46" s="869"/>
      <c r="S46" s="869"/>
      <c r="T46" s="869"/>
      <c r="U46" s="869"/>
      <c r="V46" s="869"/>
      <c r="W46" s="869"/>
      <c r="X46" s="869"/>
      <c r="Y46" s="869"/>
      <c r="Z46" s="869"/>
      <c r="AA46" s="48"/>
      <c r="AB46" s="48"/>
      <c r="AC46" s="48"/>
    </row>
    <row r="47" spans="1:68" ht="16.5" customHeight="1" x14ac:dyDescent="0.25">
      <c r="A47" s="799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customHeight="1" x14ac:dyDescent="0.25">
      <c r="A62" s="799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8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2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customHeight="1" x14ac:dyDescent="0.25">
      <c r="A106" s="799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customHeight="1" x14ac:dyDescent="0.25">
      <c r="A122" s="799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0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3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customHeight="1" x14ac:dyDescent="0.25">
      <c r="A153" s="799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customHeight="1" x14ac:dyDescent="0.25">
      <c r="A169" s="799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customHeight="1" x14ac:dyDescent="0.2">
      <c r="A187" s="868" t="s">
        <v>329</v>
      </c>
      <c r="B187" s="869"/>
      <c r="C187" s="869"/>
      <c r="D187" s="869"/>
      <c r="E187" s="869"/>
      <c r="F187" s="869"/>
      <c r="G187" s="869"/>
      <c r="H187" s="869"/>
      <c r="I187" s="869"/>
      <c r="J187" s="869"/>
      <c r="K187" s="869"/>
      <c r="L187" s="869"/>
      <c r="M187" s="869"/>
      <c r="N187" s="869"/>
      <c r="O187" s="869"/>
      <c r="P187" s="869"/>
      <c r="Q187" s="869"/>
      <c r="R187" s="869"/>
      <c r="S187" s="869"/>
      <c r="T187" s="869"/>
      <c r="U187" s="869"/>
      <c r="V187" s="869"/>
      <c r="W187" s="869"/>
      <c r="X187" s="869"/>
      <c r="Y187" s="869"/>
      <c r="Z187" s="869"/>
      <c r="AA187" s="48"/>
      <c r="AB187" s="48"/>
      <c r="AC187" s="48"/>
    </row>
    <row r="188" spans="1:68" ht="16.5" customHeight="1" x14ac:dyDescent="0.25">
      <c r="A188" s="799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customHeight="1" x14ac:dyDescent="0.25">
      <c r="A204" s="799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0</v>
      </c>
      <c r="Y239" s="775">
        <f>IFERROR(SUM(Y227:Y237),"0")</f>
        <v>0</v>
      </c>
      <c r="Z239" s="37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customHeight="1" x14ac:dyDescent="0.25">
      <c r="A248" s="799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5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customHeight="1" x14ac:dyDescent="0.25">
      <c r="A260" s="799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4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customHeight="1" x14ac:dyDescent="0.25">
      <c r="A277" s="799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5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customHeight="1" x14ac:dyDescent="0.25">
      <c r="A291" s="799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customHeight="1" x14ac:dyDescent="0.25">
      <c r="A296" s="799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customHeight="1" x14ac:dyDescent="0.25">
      <c r="A303" s="799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customHeight="1" x14ac:dyDescent="0.25">
      <c r="A313" s="799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customHeight="1" x14ac:dyDescent="0.25">
      <c r="A326" s="799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customHeight="1" x14ac:dyDescent="0.25">
      <c r="A340" s="799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6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customHeight="1" x14ac:dyDescent="0.25">
      <c r="A354" s="799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2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0</v>
      </c>
      <c r="Y388" s="775">
        <f>IFERROR(SUM(Y384:Y386),"0")</f>
        <v>0</v>
      </c>
      <c r="Z388" s="37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1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customHeight="1" x14ac:dyDescent="0.25">
      <c r="A402" s="799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customHeight="1" x14ac:dyDescent="0.2">
      <c r="A413" s="868" t="s">
        <v>660</v>
      </c>
      <c r="B413" s="869"/>
      <c r="C413" s="869"/>
      <c r="D413" s="869"/>
      <c r="E413" s="869"/>
      <c r="F413" s="869"/>
      <c r="G413" s="869"/>
      <c r="H413" s="869"/>
      <c r="I413" s="869"/>
      <c r="J413" s="869"/>
      <c r="K413" s="869"/>
      <c r="L413" s="869"/>
      <c r="M413" s="869"/>
      <c r="N413" s="869"/>
      <c r="O413" s="869"/>
      <c r="P413" s="869"/>
      <c r="Q413" s="869"/>
      <c r="R413" s="869"/>
      <c r="S413" s="869"/>
      <c r="T413" s="869"/>
      <c r="U413" s="869"/>
      <c r="V413" s="869"/>
      <c r="W413" s="869"/>
      <c r="X413" s="869"/>
      <c r="Y413" s="869"/>
      <c r="Z413" s="869"/>
      <c r="AA413" s="48"/>
      <c r="AB413" s="48"/>
      <c r="AC413" s="48"/>
    </row>
    <row r="414" spans="1:68" ht="16.5" customHeight="1" x14ac:dyDescent="0.25">
      <c r="A414" s="799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1410</v>
      </c>
      <c r="Y417" s="774">
        <f t="shared" si="81"/>
        <v>1410</v>
      </c>
      <c r="Z417" s="36">
        <f>IFERROR(IF(Y417=0,"",ROUNDUP(Y417/H417,0)*0.02175),"")</f>
        <v>2.0444999999999998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1455.12</v>
      </c>
      <c r="BN417" s="64">
        <f t="shared" si="83"/>
        <v>1455.12</v>
      </c>
      <c r="BO417" s="64">
        <f t="shared" si="84"/>
        <v>1.9583333333333333</v>
      </c>
      <c r="BP417" s="64">
        <f t="shared" si="85"/>
        <v>1.9583333333333333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2000</v>
      </c>
      <c r="Y422" s="774">
        <f t="shared" si="81"/>
        <v>2010</v>
      </c>
      <c r="Z422" s="36">
        <f>IFERROR(IF(Y422=0,"",ROUNDUP(Y422/H422,0)*0.02175),"")</f>
        <v>2.9144999999999999</v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2064</v>
      </c>
      <c r="BN422" s="64">
        <f t="shared" si="83"/>
        <v>2074.3200000000002</v>
      </c>
      <c r="BO422" s="64">
        <f t="shared" si="84"/>
        <v>2.7777777777777777</v>
      </c>
      <c r="BP422" s="64">
        <f t="shared" si="85"/>
        <v>2.7916666666666665</v>
      </c>
    </row>
    <row r="423" spans="1:68" ht="27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227.33333333333334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228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4.9589999999999996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3410</v>
      </c>
      <c r="Y428" s="775">
        <f>IFERROR(SUM(Y416:Y426),"0")</f>
        <v>3420</v>
      </c>
      <c r="Z428" s="37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3000</v>
      </c>
      <c r="Y430" s="774">
        <f>IFERROR(IF(X430="",0,CEILING((X430/$H430),1)*$H430),"")</f>
        <v>3000</v>
      </c>
      <c r="Z430" s="36">
        <f>IFERROR(IF(Y430=0,"",ROUNDUP(Y430/H430,0)*0.02175),"")</f>
        <v>4.3499999999999996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3096</v>
      </c>
      <c r="BN430" s="64">
        <f>IFERROR(Y430*I430/H430,"0")</f>
        <v>3096</v>
      </c>
      <c r="BO430" s="64">
        <f>IFERROR(1/J430*(X430/H430),"0")</f>
        <v>4.1666666666666661</v>
      </c>
      <c r="BP430" s="64">
        <f>IFERROR(1/J430*(Y430/H430),"0")</f>
        <v>4.1666666666666661</v>
      </c>
    </row>
    <row r="431" spans="1:68" ht="27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200</v>
      </c>
      <c r="Y432" s="775">
        <f>IFERROR(Y430/H430,"0")+IFERROR(Y431/H431,"0")</f>
        <v>200</v>
      </c>
      <c r="Z432" s="775">
        <f>IFERROR(IF(Z430="",0,Z430),"0")+IFERROR(IF(Z431="",0,Z431),"0")</f>
        <v>4.3499999999999996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3000</v>
      </c>
      <c r="Y433" s="775">
        <f>IFERROR(SUM(Y430:Y431),"0")</f>
        <v>3000</v>
      </c>
      <c r="Z433" s="37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91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1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customHeight="1" x14ac:dyDescent="0.25">
      <c r="A443" s="799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9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7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91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customHeight="1" x14ac:dyDescent="0.2">
      <c r="A472" s="868" t="s">
        <v>749</v>
      </c>
      <c r="B472" s="869"/>
      <c r="C472" s="869"/>
      <c r="D472" s="869"/>
      <c r="E472" s="869"/>
      <c r="F472" s="869"/>
      <c r="G472" s="869"/>
      <c r="H472" s="869"/>
      <c r="I472" s="869"/>
      <c r="J472" s="869"/>
      <c r="K472" s="869"/>
      <c r="L472" s="869"/>
      <c r="M472" s="869"/>
      <c r="N472" s="869"/>
      <c r="O472" s="869"/>
      <c r="P472" s="869"/>
      <c r="Q472" s="869"/>
      <c r="R472" s="869"/>
      <c r="S472" s="869"/>
      <c r="T472" s="869"/>
      <c r="U472" s="869"/>
      <c r="V472" s="869"/>
      <c r="W472" s="869"/>
      <c r="X472" s="869"/>
      <c r="Y472" s="869"/>
      <c r="Z472" s="869"/>
      <c r="AA472" s="48"/>
      <c r="AB472" s="48"/>
      <c r="AC472" s="48"/>
    </row>
    <row r="473" spans="1:68" ht="16.5" customHeight="1" x14ac:dyDescent="0.25">
      <c r="A473" s="799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0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6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17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4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2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3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customHeight="1" x14ac:dyDescent="0.25">
      <c r="A515" s="799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4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4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customHeight="1" x14ac:dyDescent="0.25">
      <c r="A538" s="799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customHeight="1" x14ac:dyDescent="0.25">
      <c r="A546" s="799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customHeight="1" x14ac:dyDescent="0.2">
      <c r="A551" s="868" t="s">
        <v>859</v>
      </c>
      <c r="B551" s="869"/>
      <c r="C551" s="869"/>
      <c r="D551" s="869"/>
      <c r="E551" s="869"/>
      <c r="F551" s="869"/>
      <c r="G551" s="869"/>
      <c r="H551" s="869"/>
      <c r="I551" s="869"/>
      <c r="J551" s="869"/>
      <c r="K551" s="869"/>
      <c r="L551" s="869"/>
      <c r="M551" s="869"/>
      <c r="N551" s="869"/>
      <c r="O551" s="869"/>
      <c r="P551" s="869"/>
      <c r="Q551" s="869"/>
      <c r="R551" s="869"/>
      <c r="S551" s="869"/>
      <c r="T551" s="869"/>
      <c r="U551" s="869"/>
      <c r="V551" s="869"/>
      <c r="W551" s="869"/>
      <c r="X551" s="869"/>
      <c r="Y551" s="869"/>
      <c r="Z551" s="869"/>
      <c r="AA551" s="48"/>
      <c r="AB551" s="48"/>
      <c r="AC551" s="48"/>
    </row>
    <row r="552" spans="1:68" ht="16.5" customHeight="1" x14ac:dyDescent="0.25">
      <c r="A552" s="799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2000</v>
      </c>
      <c r="Y557" s="774">
        <f t="shared" si="103"/>
        <v>2001.1200000000001</v>
      </c>
      <c r="Z557" s="36">
        <f t="shared" si="104"/>
        <v>4.5328400000000002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2136.3636363636365</v>
      </c>
      <c r="BN557" s="64">
        <f t="shared" si="106"/>
        <v>2137.56</v>
      </c>
      <c r="BO557" s="64">
        <f t="shared" si="107"/>
        <v>3.6421911421911419</v>
      </c>
      <c r="BP557" s="64">
        <f t="shared" si="108"/>
        <v>3.6442307692307696</v>
      </c>
    </row>
    <row r="558" spans="1:68" ht="16.5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10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378.78787878787875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379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4.5328400000000002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2000</v>
      </c>
      <c r="Y566" s="775">
        <f>IFERROR(SUM(Y554:Y564),"0")</f>
        <v>2001.1200000000001</v>
      </c>
      <c r="Z566" s="37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0</v>
      </c>
      <c r="Y568" s="774">
        <f>IFERROR(IF(X568="",0,CEILING((X568/$H568),1)*$H568),"")</f>
        <v>0</v>
      </c>
      <c r="Z568" s="36" t="str">
        <f>IFERROR(IF(Y568=0,"",ROUNDUP(Y568/H568,0)*0.01196),"")</f>
        <v/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0</v>
      </c>
      <c r="Y572" s="775">
        <f>IFERROR(SUM(Y568:Y570),"0")</f>
        <v>0</v>
      </c>
      <c r="Z572" s="37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0</v>
      </c>
      <c r="Y575" s="774">
        <f t="shared" si="109"/>
        <v>0</v>
      </c>
      <c r="Z575" s="36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0</v>
      </c>
      <c r="Y576" s="774">
        <f t="shared" si="109"/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6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0</v>
      </c>
      <c r="Y583" s="775">
        <f>IFERROR(Y574/H574,"0")+IFERROR(Y575/H575,"0")+IFERROR(Y576/H576,"0")+IFERROR(Y577/H577,"0")+IFERROR(Y578/H578,"0")+IFERROR(Y579/H579,"0")+IFERROR(Y580/H580,"0")+IFERROR(Y581/H581,"0")+IFERROR(Y582/H582,"0")</f>
        <v>0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0</v>
      </c>
      <c r="Y584" s="775">
        <f>IFERROR(SUM(Y574:Y582),"0")</f>
        <v>0</v>
      </c>
      <c r="Z584" s="37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customHeight="1" x14ac:dyDescent="0.2">
      <c r="A596" s="868" t="s">
        <v>927</v>
      </c>
      <c r="B596" s="869"/>
      <c r="C596" s="869"/>
      <c r="D596" s="869"/>
      <c r="E596" s="869"/>
      <c r="F596" s="869"/>
      <c r="G596" s="869"/>
      <c r="H596" s="869"/>
      <c r="I596" s="869"/>
      <c r="J596" s="869"/>
      <c r="K596" s="869"/>
      <c r="L596" s="869"/>
      <c r="M596" s="869"/>
      <c r="N596" s="869"/>
      <c r="O596" s="869"/>
      <c r="P596" s="869"/>
      <c r="Q596" s="869"/>
      <c r="R596" s="869"/>
      <c r="S596" s="869"/>
      <c r="T596" s="869"/>
      <c r="U596" s="869"/>
      <c r="V596" s="869"/>
      <c r="W596" s="869"/>
      <c r="X596" s="869"/>
      <c r="Y596" s="869"/>
      <c r="Z596" s="869"/>
      <c r="AA596" s="48"/>
      <c r="AB596" s="48"/>
      <c r="AC596" s="48"/>
    </row>
    <row r="597" spans="1:68" ht="16.5" customHeight="1" x14ac:dyDescent="0.25">
      <c r="A597" s="799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213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59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17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1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25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1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999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09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0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1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38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0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5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7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6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8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3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0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36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1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90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5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23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customHeight="1" x14ac:dyDescent="0.25">
      <c r="A643" s="799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920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08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196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5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47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20" t="s">
        <v>1048</v>
      </c>
      <c r="Q661" s="821"/>
      <c r="R661" s="821"/>
      <c r="S661" s="821"/>
      <c r="T661" s="821"/>
      <c r="U661" s="821"/>
      <c r="V661" s="82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8410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8421.1200000000008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20" t="s">
        <v>1049</v>
      </c>
      <c r="Q662" s="821"/>
      <c r="R662" s="821"/>
      <c r="S662" s="821"/>
      <c r="T662" s="821"/>
      <c r="U662" s="821"/>
      <c r="V662" s="822"/>
      <c r="W662" s="37" t="s">
        <v>69</v>
      </c>
      <c r="X662" s="775">
        <f>IFERROR(SUM(BM22:BM658),"0")</f>
        <v>8751.4836363636368</v>
      </c>
      <c r="Y662" s="775">
        <f>IFERROR(SUM(BN22:BN658),"0")</f>
        <v>8763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20" t="s">
        <v>1050</v>
      </c>
      <c r="Q663" s="821"/>
      <c r="R663" s="821"/>
      <c r="S663" s="821"/>
      <c r="T663" s="821"/>
      <c r="U663" s="821"/>
      <c r="V663" s="822"/>
      <c r="W663" s="37" t="s">
        <v>1051</v>
      </c>
      <c r="X663" s="38">
        <f>ROUNDUP(SUM(BO22:BO658),0)</f>
        <v>13</v>
      </c>
      <c r="Y663" s="38">
        <f>ROUNDUP(SUM(BP22:BP658),0)</f>
        <v>13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20" t="s">
        <v>1052</v>
      </c>
      <c r="Q664" s="821"/>
      <c r="R664" s="821"/>
      <c r="S664" s="821"/>
      <c r="T664" s="821"/>
      <c r="U664" s="821"/>
      <c r="V664" s="822"/>
      <c r="W664" s="37" t="s">
        <v>69</v>
      </c>
      <c r="X664" s="775">
        <f>GrossWeightTotal+PalletQtyTotal*25</f>
        <v>9076.4836363636368</v>
      </c>
      <c r="Y664" s="775">
        <f>GrossWeightTotalR+PalletQtyTotalR*25</f>
        <v>9088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20" t="s">
        <v>1053</v>
      </c>
      <c r="Q665" s="821"/>
      <c r="R665" s="821"/>
      <c r="S665" s="821"/>
      <c r="T665" s="821"/>
      <c r="U665" s="821"/>
      <c r="V665" s="82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806.12121212121212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807</v>
      </c>
      <c r="Z665" s="37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20" t="s">
        <v>1054</v>
      </c>
      <c r="Q666" s="821"/>
      <c r="R666" s="821"/>
      <c r="S666" s="821"/>
      <c r="T666" s="821"/>
      <c r="U666" s="821"/>
      <c r="V666" s="82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13.841839999999999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6" t="s">
        <v>116</v>
      </c>
      <c r="D668" s="881"/>
      <c r="E668" s="881"/>
      <c r="F668" s="881"/>
      <c r="G668" s="881"/>
      <c r="H668" s="818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18"/>
      <c r="W668" s="796" t="s">
        <v>660</v>
      </c>
      <c r="X668" s="818"/>
      <c r="Y668" s="796" t="s">
        <v>749</v>
      </c>
      <c r="Z668" s="881"/>
      <c r="AA668" s="881"/>
      <c r="AB668" s="818"/>
      <c r="AC668" s="770" t="s">
        <v>859</v>
      </c>
      <c r="AD668" s="796" t="s">
        <v>927</v>
      </c>
      <c r="AE668" s="818"/>
      <c r="AF668" s="771"/>
    </row>
    <row r="669" spans="1:68" ht="14.25" customHeight="1" thickTop="1" x14ac:dyDescent="0.2">
      <c r="A669" s="844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71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71"/>
    </row>
    <row r="670" spans="1:68" ht="13.5" customHeight="1" thickBot="1" x14ac:dyDescent="0.25">
      <c r="A670" s="845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71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0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6420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2001.1200000000001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2024-12-06T09:45:06Z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