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6AC5E54-3871-4A2D-84FE-044B729E51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Z299" i="1" s="1"/>
  <c r="Y278" i="1"/>
  <c r="Y300" i="1" s="1"/>
  <c r="X276" i="1"/>
  <c r="X275" i="1"/>
  <c r="BO274" i="1"/>
  <c r="BM274" i="1"/>
  <c r="Z274" i="1"/>
  <c r="Y274" i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Z275" i="1" s="1"/>
  <c r="Y272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Z264" i="1" s="1"/>
  <c r="Y263" i="1"/>
  <c r="Y265" i="1" s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Y243" i="1"/>
  <c r="X243" i="1"/>
  <c r="Z242" i="1"/>
  <c r="X242" i="1"/>
  <c r="BO241" i="1"/>
  <c r="BM241" i="1"/>
  <c r="Z241" i="1"/>
  <c r="Y241" i="1"/>
  <c r="P241" i="1"/>
  <c r="X238" i="1"/>
  <c r="X237" i="1"/>
  <c r="BO236" i="1"/>
  <c r="BM236" i="1"/>
  <c r="Z236" i="1"/>
  <c r="Y236" i="1"/>
  <c r="P236" i="1"/>
  <c r="BP235" i="1"/>
  <c r="BO235" i="1"/>
  <c r="BN235" i="1"/>
  <c r="BM235" i="1"/>
  <c r="Z235" i="1"/>
  <c r="Z237" i="1" s="1"/>
  <c r="Y235" i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4" i="1"/>
  <c r="X184" i="1"/>
  <c r="Z183" i="1"/>
  <c r="X183" i="1"/>
  <c r="BO182" i="1"/>
  <c r="BM182" i="1"/>
  <c r="Z182" i="1"/>
  <c r="Y182" i="1"/>
  <c r="P182" i="1"/>
  <c r="BP181" i="1"/>
  <c r="BO181" i="1"/>
  <c r="BN181" i="1"/>
  <c r="BM181" i="1"/>
  <c r="Z181" i="1"/>
  <c r="Y181" i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P173" i="1"/>
  <c r="BO173" i="1"/>
  <c r="BN173" i="1"/>
  <c r="BM173" i="1"/>
  <c r="Z173" i="1"/>
  <c r="Z175" i="1" s="1"/>
  <c r="Y173" i="1"/>
  <c r="Y171" i="1"/>
  <c r="X171" i="1"/>
  <c r="Z170" i="1"/>
  <c r="X170" i="1"/>
  <c r="BO169" i="1"/>
  <c r="BM169" i="1"/>
  <c r="Z169" i="1"/>
  <c r="Y169" i="1"/>
  <c r="P169" i="1"/>
  <c r="BP168" i="1"/>
  <c r="BO168" i="1"/>
  <c r="BN168" i="1"/>
  <c r="BM168" i="1"/>
  <c r="Z168" i="1"/>
  <c r="Y168" i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P160" i="1"/>
  <c r="BO160" i="1"/>
  <c r="BN160" i="1"/>
  <c r="BM160" i="1"/>
  <c r="Z160" i="1"/>
  <c r="Z162" i="1" s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Z155" i="1"/>
  <c r="Y155" i="1"/>
  <c r="P155" i="1"/>
  <c r="BP154" i="1"/>
  <c r="BO154" i="1"/>
  <c r="BN154" i="1"/>
  <c r="BM154" i="1"/>
  <c r="Z154" i="1"/>
  <c r="Y154" i="1"/>
  <c r="BP153" i="1"/>
  <c r="BO153" i="1"/>
  <c r="BN153" i="1"/>
  <c r="BM153" i="1"/>
  <c r="Z153" i="1"/>
  <c r="Z157" i="1" s="1"/>
  <c r="Y153" i="1"/>
  <c r="X150" i="1"/>
  <c r="Z149" i="1"/>
  <c r="X149" i="1"/>
  <c r="BO148" i="1"/>
  <c r="BM148" i="1"/>
  <c r="Z148" i="1"/>
  <c r="Y148" i="1"/>
  <c r="Y149" i="1" s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9" i="1" s="1"/>
  <c r="P136" i="1"/>
  <c r="X133" i="1"/>
  <c r="Z132" i="1"/>
  <c r="X132" i="1"/>
  <c r="BO131" i="1"/>
  <c r="BM131" i="1"/>
  <c r="Z131" i="1"/>
  <c r="Y131" i="1"/>
  <c r="Y132" i="1" s="1"/>
  <c r="X128" i="1"/>
  <c r="Y127" i="1"/>
  <c r="X127" i="1"/>
  <c r="BP126" i="1"/>
  <c r="BO126" i="1"/>
  <c r="BN126" i="1"/>
  <c r="BM126" i="1"/>
  <c r="Z126" i="1"/>
  <c r="Z127" i="1" s="1"/>
  <c r="Y126" i="1"/>
  <c r="Y128" i="1" s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6" i="1" s="1"/>
  <c r="Y113" i="1"/>
  <c r="Y117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7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301" i="1" s="1"/>
  <c r="Z23" i="1"/>
  <c r="X23" i="1"/>
  <c r="X305" i="1" s="1"/>
  <c r="BO22" i="1"/>
  <c r="X303" i="1" s="1"/>
  <c r="BM22" i="1"/>
  <c r="X302" i="1" s="1"/>
  <c r="Z22" i="1"/>
  <c r="Y22" i="1"/>
  <c r="Y23" i="1" s="1"/>
  <c r="P22" i="1"/>
  <c r="H10" i="1"/>
  <c r="A9" i="1"/>
  <c r="F10" i="1" s="1"/>
  <c r="D7" i="1"/>
  <c r="Q6" i="1"/>
  <c r="P2" i="1"/>
  <c r="X304" i="1" l="1"/>
  <c r="H9" i="1"/>
  <c r="A10" i="1"/>
  <c r="Y24" i="1"/>
  <c r="Y32" i="1"/>
  <c r="Y305" i="1" s="1"/>
  <c r="Y39" i="1"/>
  <c r="Y44" i="1"/>
  <c r="Y59" i="1"/>
  <c r="Y66" i="1"/>
  <c r="Y71" i="1"/>
  <c r="Y76" i="1"/>
  <c r="Y86" i="1"/>
  <c r="Y93" i="1"/>
  <c r="Y104" i="1"/>
  <c r="Y109" i="1"/>
  <c r="Y116" i="1"/>
  <c r="Y123" i="1"/>
  <c r="Y133" i="1"/>
  <c r="Y138" i="1"/>
  <c r="Y150" i="1"/>
  <c r="BP155" i="1"/>
  <c r="BN155" i="1"/>
  <c r="Y157" i="1"/>
  <c r="BP161" i="1"/>
  <c r="BN161" i="1"/>
  <c r="BP174" i="1"/>
  <c r="BN174" i="1"/>
  <c r="Y190" i="1"/>
  <c r="BP187" i="1"/>
  <c r="BN187" i="1"/>
  <c r="BP189" i="1"/>
  <c r="BN189" i="1"/>
  <c r="Y213" i="1"/>
  <c r="BP212" i="1"/>
  <c r="BN212" i="1"/>
  <c r="Y225" i="1"/>
  <c r="BP222" i="1"/>
  <c r="BN222" i="1"/>
  <c r="Y224" i="1"/>
  <c r="BP236" i="1"/>
  <c r="BN236" i="1"/>
  <c r="Y260" i="1"/>
  <c r="BP257" i="1"/>
  <c r="BN257" i="1"/>
  <c r="BP258" i="1"/>
  <c r="BN258" i="1"/>
  <c r="BP259" i="1"/>
  <c r="BN259" i="1"/>
  <c r="BP274" i="1"/>
  <c r="BN27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2" i="1"/>
  <c r="BN84" i="1"/>
  <c r="BN91" i="1"/>
  <c r="BN98" i="1"/>
  <c r="BN100" i="1"/>
  <c r="BN102" i="1"/>
  <c r="BN107" i="1"/>
  <c r="BP107" i="1"/>
  <c r="BN114" i="1"/>
  <c r="BN121" i="1"/>
  <c r="BN131" i="1"/>
  <c r="BP131" i="1"/>
  <c r="BN136" i="1"/>
  <c r="BP136" i="1"/>
  <c r="BN148" i="1"/>
  <c r="BP148" i="1"/>
  <c r="Y158" i="1"/>
  <c r="Y162" i="1"/>
  <c r="Y163" i="1"/>
  <c r="Y170" i="1"/>
  <c r="BP167" i="1"/>
  <c r="BN167" i="1"/>
  <c r="BP169" i="1"/>
  <c r="BN169" i="1"/>
  <c r="Y175" i="1"/>
  <c r="Y176" i="1"/>
  <c r="Y183" i="1"/>
  <c r="BP180" i="1"/>
  <c r="BN180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Y218" i="1"/>
  <c r="BP217" i="1"/>
  <c r="BN217" i="1"/>
  <c r="Z224" i="1"/>
  <c r="Z306" i="1" s="1"/>
  <c r="Y237" i="1"/>
  <c r="Y238" i="1"/>
  <c r="Y242" i="1"/>
  <c r="BP241" i="1"/>
  <c r="BN241" i="1"/>
  <c r="Y261" i="1"/>
  <c r="Y269" i="1"/>
  <c r="BP267" i="1"/>
  <c r="BN267" i="1"/>
  <c r="BP268" i="1"/>
  <c r="BN268" i="1"/>
  <c r="Y275" i="1"/>
  <c r="Y276" i="1"/>
  <c r="Y303" i="1" l="1"/>
  <c r="Y301" i="1"/>
  <c r="B314" i="1"/>
  <c r="Y302" i="1"/>
  <c r="Y304" i="1" s="1"/>
  <c r="A314" i="1" l="1"/>
  <c r="C314" i="1"/>
</calcChain>
</file>

<file path=xl/sharedStrings.xml><?xml version="1.0" encoding="utf-8"?>
<sst xmlns="http://schemas.openxmlformats.org/spreadsheetml/2006/main" count="1503" uniqueCount="502">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</sst>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296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0" t="s">
        <v>0</v>
      </c>
      <c r="E1" s="341"/>
      <c r="F1" s="341"/>
      <c r="G1" s="12" t="s">
        <v>1</v>
      </c>
      <c r="H1" s="37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11" t="s">
        <v>8</v>
      </c>
      <c r="B5" s="402"/>
      <c r="C5" s="403"/>
      <c r="D5" s="372"/>
      <c r="E5" s="373"/>
      <c r="F5" s="510" t="s">
        <v>9</v>
      </c>
      <c r="G5" s="403"/>
      <c r="H5" s="372"/>
      <c r="I5" s="481"/>
      <c r="J5" s="481"/>
      <c r="K5" s="481"/>
      <c r="L5" s="481"/>
      <c r="M5" s="373"/>
      <c r="N5" s="61"/>
      <c r="P5" s="24" t="s">
        <v>10</v>
      </c>
      <c r="Q5" s="517">
        <v>45639</v>
      </c>
      <c r="R5" s="409"/>
      <c r="T5" s="435" t="s">
        <v>11</v>
      </c>
      <c r="U5" s="436"/>
      <c r="V5" s="437" t="s">
        <v>12</v>
      </c>
      <c r="W5" s="409"/>
      <c r="AB5" s="51"/>
      <c r="AC5" s="51"/>
      <c r="AD5" s="51"/>
      <c r="AE5" s="51"/>
    </row>
    <row r="6" spans="1:32" s="314" customFormat="1" ht="24" customHeight="1" x14ac:dyDescent="0.2">
      <c r="A6" s="411" t="s">
        <v>13</v>
      </c>
      <c r="B6" s="402"/>
      <c r="C6" s="403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9"/>
      <c r="N6" s="62"/>
      <c r="P6" s="24" t="s">
        <v>15</v>
      </c>
      <c r="Q6" s="524" t="str">
        <f>IF(Q5=0," ",CHOOSE(WEEKDAY(Q5,2),"Понедельник","Вторник","Среда","Четверг","Пятница","Суббота","Воскресенье"))</f>
        <v>Пятница</v>
      </c>
      <c r="R6" s="325"/>
      <c r="T6" s="440" t="s">
        <v>16</v>
      </c>
      <c r="U6" s="436"/>
      <c r="V6" s="468" t="s">
        <v>17</v>
      </c>
      <c r="W6" s="353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7"/>
      <c r="L7" s="357"/>
      <c r="M7" s="358"/>
      <c r="N7" s="63"/>
      <c r="P7" s="24"/>
      <c r="Q7" s="42"/>
      <c r="R7" s="42"/>
      <c r="T7" s="327"/>
      <c r="U7" s="436"/>
      <c r="V7" s="469"/>
      <c r="W7" s="470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0"/>
      <c r="C8" s="331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18">
        <v>0.41666666666666669</v>
      </c>
      <c r="R8" s="358"/>
      <c r="T8" s="327"/>
      <c r="U8" s="436"/>
      <c r="V8" s="469"/>
      <c r="W8" s="470"/>
      <c r="AB8" s="51"/>
      <c r="AC8" s="51"/>
      <c r="AD8" s="51"/>
      <c r="AE8" s="51"/>
    </row>
    <row r="9" spans="1:32" s="314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5"/>
      <c r="E9" s="334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2"/>
      <c r="P9" s="26" t="s">
        <v>21</v>
      </c>
      <c r="Q9" s="406"/>
      <c r="R9" s="407"/>
      <c r="T9" s="327"/>
      <c r="U9" s="436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5"/>
      <c r="E10" s="334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3" t="str">
        <f>IFERROR(VLOOKUP($D$10,Proxy,2,FALSE),"")</f>
        <v/>
      </c>
      <c r="I10" s="327"/>
      <c r="J10" s="327"/>
      <c r="K10" s="327"/>
      <c r="L10" s="327"/>
      <c r="M10" s="327"/>
      <c r="N10" s="313"/>
      <c r="P10" s="26" t="s">
        <v>22</v>
      </c>
      <c r="Q10" s="441"/>
      <c r="R10" s="442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8"/>
      <c r="R11" s="409"/>
      <c r="U11" s="24" t="s">
        <v>27</v>
      </c>
      <c r="V11" s="488" t="s">
        <v>28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33" t="s">
        <v>29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30</v>
      </c>
      <c r="Q12" s="418"/>
      <c r="R12" s="358"/>
      <c r="S12" s="23"/>
      <c r="U12" s="24"/>
      <c r="V12" s="341"/>
      <c r="W12" s="327"/>
      <c r="AB12" s="51"/>
      <c r="AC12" s="51"/>
      <c r="AD12" s="51"/>
      <c r="AE12" s="51"/>
    </row>
    <row r="13" spans="1:32" s="314" customFormat="1" ht="23.25" customHeight="1" x14ac:dyDescent="0.2">
      <c r="A13" s="433" t="s">
        <v>31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32</v>
      </c>
      <c r="Q13" s="488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33" t="s">
        <v>33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7" t="s">
        <v>34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28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36</v>
      </c>
      <c r="B17" s="347" t="s">
        <v>37</v>
      </c>
      <c r="C17" s="421" t="s">
        <v>38</v>
      </c>
      <c r="D17" s="347" t="s">
        <v>39</v>
      </c>
      <c r="E17" s="385"/>
      <c r="F17" s="347" t="s">
        <v>40</v>
      </c>
      <c r="G17" s="347" t="s">
        <v>41</v>
      </c>
      <c r="H17" s="347" t="s">
        <v>42</v>
      </c>
      <c r="I17" s="347" t="s">
        <v>43</v>
      </c>
      <c r="J17" s="347" t="s">
        <v>44</v>
      </c>
      <c r="K17" s="347" t="s">
        <v>45</v>
      </c>
      <c r="L17" s="347" t="s">
        <v>46</v>
      </c>
      <c r="M17" s="347" t="s">
        <v>47</v>
      </c>
      <c r="N17" s="347" t="s">
        <v>48</v>
      </c>
      <c r="O17" s="347" t="s">
        <v>49</v>
      </c>
      <c r="P17" s="347" t="s">
        <v>50</v>
      </c>
      <c r="Q17" s="384"/>
      <c r="R17" s="384"/>
      <c r="S17" s="384"/>
      <c r="T17" s="385"/>
      <c r="U17" s="530" t="s">
        <v>51</v>
      </c>
      <c r="V17" s="403"/>
      <c r="W17" s="347" t="s">
        <v>52</v>
      </c>
      <c r="X17" s="347" t="s">
        <v>53</v>
      </c>
      <c r="Y17" s="531" t="s">
        <v>54</v>
      </c>
      <c r="Z17" s="479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48"/>
      <c r="B18" s="348"/>
      <c r="C18" s="348"/>
      <c r="D18" s="386"/>
      <c r="E18" s="38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86"/>
      <c r="Q18" s="387"/>
      <c r="R18" s="387"/>
      <c r="S18" s="387"/>
      <c r="T18" s="388"/>
      <c r="U18" s="70" t="s">
        <v>61</v>
      </c>
      <c r="V18" s="70" t="s">
        <v>62</v>
      </c>
      <c r="W18" s="348"/>
      <c r="X18" s="348"/>
      <c r="Y18" s="532"/>
      <c r="Z18" s="480"/>
      <c r="AA18" s="462"/>
      <c r="AB18" s="462"/>
      <c r="AC18" s="462"/>
      <c r="AD18" s="507"/>
      <c r="AE18" s="508"/>
      <c r="AF18" s="509"/>
      <c r="AG18" s="69"/>
      <c r="BD18" s="68"/>
    </row>
    <row r="19" spans="1:68" ht="27.75" customHeight="1" x14ac:dyDescent="0.2">
      <c r="A19" s="367" t="s">
        <v>63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2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5"/>
      <c r="AB20" s="315"/>
      <c r="AC20" s="315"/>
    </row>
    <row r="21" spans="1:68" ht="14.25" customHeight="1" x14ac:dyDescent="0.25">
      <c r="A21" s="349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8"/>
      <c r="P23" s="329" t="s">
        <v>73</v>
      </c>
      <c r="Q23" s="330"/>
      <c r="R23" s="330"/>
      <c r="S23" s="330"/>
      <c r="T23" s="330"/>
      <c r="U23" s="330"/>
      <c r="V23" s="331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8"/>
      <c r="P24" s="329" t="s">
        <v>73</v>
      </c>
      <c r="Q24" s="330"/>
      <c r="R24" s="330"/>
      <c r="S24" s="330"/>
      <c r="T24" s="330"/>
      <c r="U24" s="330"/>
      <c r="V24" s="331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67" t="s">
        <v>75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2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5"/>
      <c r="AB26" s="315"/>
      <c r="AC26" s="315"/>
    </row>
    <row r="27" spans="1:68" ht="14.25" customHeight="1" x14ac:dyDescent="0.25">
      <c r="A27" s="349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70</v>
      </c>
      <c r="X28" s="320">
        <v>28</v>
      </c>
      <c r="Y28" s="32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70</v>
      </c>
      <c r="X30" s="320">
        <v>112</v>
      </c>
      <c r="Y30" s="321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70</v>
      </c>
      <c r="X31" s="320">
        <v>42</v>
      </c>
      <c r="Y31" s="321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8"/>
      <c r="P32" s="329" t="s">
        <v>73</v>
      </c>
      <c r="Q32" s="330"/>
      <c r="R32" s="330"/>
      <c r="S32" s="330"/>
      <c r="T32" s="330"/>
      <c r="U32" s="330"/>
      <c r="V32" s="331"/>
      <c r="W32" s="37" t="s">
        <v>70</v>
      </c>
      <c r="X32" s="322">
        <f>IFERROR(SUM(X28:X31),"0")</f>
        <v>182</v>
      </c>
      <c r="Y32" s="322">
        <f>IFERROR(SUM(Y28:Y31),"0")</f>
        <v>182</v>
      </c>
      <c r="Z32" s="322">
        <f>IFERROR(IF(Z28="",0,Z28),"0")+IFERROR(IF(Z29="",0,Z29),"0")+IFERROR(IF(Z30="",0,Z30),"0")+IFERROR(IF(Z31="",0,Z31),"0")</f>
        <v>1.7126199999999998</v>
      </c>
      <c r="AA32" s="323"/>
      <c r="AB32" s="323"/>
      <c r="AC32" s="323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8"/>
      <c r="P33" s="329" t="s">
        <v>73</v>
      </c>
      <c r="Q33" s="330"/>
      <c r="R33" s="330"/>
      <c r="S33" s="330"/>
      <c r="T33" s="330"/>
      <c r="U33" s="330"/>
      <c r="V33" s="331"/>
      <c r="W33" s="37" t="s">
        <v>74</v>
      </c>
      <c r="X33" s="322">
        <f>IFERROR(SUMPRODUCT(X28:X31*H28:H31),"0")</f>
        <v>273</v>
      </c>
      <c r="Y33" s="322">
        <f>IFERROR(SUMPRODUCT(Y28:Y31*H28:H31),"0")</f>
        <v>273</v>
      </c>
      <c r="Z33" s="37"/>
      <c r="AA33" s="323"/>
      <c r="AB33" s="323"/>
      <c r="AC33" s="323"/>
    </row>
    <row r="34" spans="1:68" ht="16.5" customHeight="1" x14ac:dyDescent="0.25">
      <c r="A34" s="332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5"/>
      <c r="AB34" s="315"/>
      <c r="AC34" s="315"/>
    </row>
    <row r="35" spans="1:68" ht="14.25" customHeight="1" x14ac:dyDescent="0.25">
      <c r="A35" s="349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6"/>
      <c r="AB35" s="316"/>
      <c r="AC35" s="316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70</v>
      </c>
      <c r="X37" s="320">
        <v>12</v>
      </c>
      <c r="Y37" s="32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26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8"/>
      <c r="P38" s="329" t="s">
        <v>73</v>
      </c>
      <c r="Q38" s="330"/>
      <c r="R38" s="330"/>
      <c r="S38" s="330"/>
      <c r="T38" s="330"/>
      <c r="U38" s="330"/>
      <c r="V38" s="331"/>
      <c r="W38" s="37" t="s">
        <v>70</v>
      </c>
      <c r="X38" s="322">
        <f>IFERROR(SUM(X36:X37),"0")</f>
        <v>12</v>
      </c>
      <c r="Y38" s="322">
        <f>IFERROR(SUM(Y36:Y37),"0")</f>
        <v>12</v>
      </c>
      <c r="Z38" s="322">
        <f>IFERROR(IF(Z36="",0,Z36),"0")+IFERROR(IF(Z37="",0,Z37),"0")</f>
        <v>0.186</v>
      </c>
      <c r="AA38" s="323"/>
      <c r="AB38" s="323"/>
      <c r="AC38" s="323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8"/>
      <c r="P39" s="329" t="s">
        <v>73</v>
      </c>
      <c r="Q39" s="330"/>
      <c r="R39" s="330"/>
      <c r="S39" s="330"/>
      <c r="T39" s="330"/>
      <c r="U39" s="330"/>
      <c r="V39" s="331"/>
      <c r="W39" s="37" t="s">
        <v>74</v>
      </c>
      <c r="X39" s="322">
        <f>IFERROR(SUMPRODUCT(X36:X37*H36:H37),"0")</f>
        <v>72</v>
      </c>
      <c r="Y39" s="322">
        <f>IFERROR(SUMPRODUCT(Y36:Y37*H36:H37),"0")</f>
        <v>72</v>
      </c>
      <c r="Z39" s="37"/>
      <c r="AA39" s="323"/>
      <c r="AB39" s="323"/>
      <c r="AC39" s="323"/>
    </row>
    <row r="40" spans="1:68" ht="16.5" customHeight="1" x14ac:dyDescent="0.25">
      <c r="A40" s="332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5"/>
      <c r="AB40" s="315"/>
      <c r="AC40" s="315"/>
    </row>
    <row r="41" spans="1:68" ht="14.25" customHeight="1" x14ac:dyDescent="0.25">
      <c r="A41" s="349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6"/>
      <c r="AB41" s="316"/>
      <c r="AC41" s="316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6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8"/>
      <c r="P43" s="329" t="s">
        <v>73</v>
      </c>
      <c r="Q43" s="330"/>
      <c r="R43" s="330"/>
      <c r="S43" s="330"/>
      <c r="T43" s="330"/>
      <c r="U43" s="330"/>
      <c r="V43" s="331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8"/>
      <c r="P44" s="329" t="s">
        <v>73</v>
      </c>
      <c r="Q44" s="330"/>
      <c r="R44" s="330"/>
      <c r="S44" s="330"/>
      <c r="T44" s="330"/>
      <c r="U44" s="330"/>
      <c r="V44" s="331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32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5"/>
      <c r="AB45" s="315"/>
      <c r="AC45" s="315"/>
    </row>
    <row r="46" spans="1:68" ht="14.25" customHeight="1" x14ac:dyDescent="0.25">
      <c r="A46" s="349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6"/>
      <c r="AB46" s="316"/>
      <c r="AC46" s="316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6"/>
      <c r="R52" s="336"/>
      <c r="S52" s="336"/>
      <c r="T52" s="337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70</v>
      </c>
      <c r="X53" s="320">
        <v>36</v>
      </c>
      <c r="Y53" s="321">
        <f t="shared" si="0"/>
        <v>36</v>
      </c>
      <c r="Z53" s="36">
        <f t="shared" si="1"/>
        <v>0.55800000000000005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70</v>
      </c>
      <c r="X54" s="320">
        <v>12</v>
      </c>
      <c r="Y54" s="321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70</v>
      </c>
      <c r="X57" s="320">
        <v>36</v>
      </c>
      <c r="Y57" s="321">
        <f t="shared" si="0"/>
        <v>36</v>
      </c>
      <c r="Z57" s="36">
        <f t="shared" si="1"/>
        <v>0.55800000000000005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70</v>
      </c>
      <c r="X58" s="320">
        <v>12</v>
      </c>
      <c r="Y58" s="321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8"/>
      <c r="P59" s="329" t="s">
        <v>73</v>
      </c>
      <c r="Q59" s="330"/>
      <c r="R59" s="330"/>
      <c r="S59" s="330"/>
      <c r="T59" s="330"/>
      <c r="U59" s="330"/>
      <c r="V59" s="331"/>
      <c r="W59" s="37" t="s">
        <v>70</v>
      </c>
      <c r="X59" s="322">
        <f>IFERROR(SUM(X47:X58),"0")</f>
        <v>96</v>
      </c>
      <c r="Y59" s="322">
        <f>IFERROR(SUM(Y47:Y58),"0")</f>
        <v>96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1.488</v>
      </c>
      <c r="AA59" s="323"/>
      <c r="AB59" s="323"/>
      <c r="AC59" s="323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8"/>
      <c r="P60" s="329" t="s">
        <v>73</v>
      </c>
      <c r="Q60" s="330"/>
      <c r="R60" s="330"/>
      <c r="S60" s="330"/>
      <c r="T60" s="330"/>
      <c r="U60" s="330"/>
      <c r="V60" s="331"/>
      <c r="W60" s="37" t="s">
        <v>74</v>
      </c>
      <c r="X60" s="322">
        <f>IFERROR(SUMPRODUCT(X47:X58*H47:H58),"0")</f>
        <v>686.4</v>
      </c>
      <c r="Y60" s="322">
        <f>IFERROR(SUMPRODUCT(Y47:Y58*H47:H58),"0")</f>
        <v>686.4</v>
      </c>
      <c r="Z60" s="37"/>
      <c r="AA60" s="323"/>
      <c r="AB60" s="323"/>
      <c r="AC60" s="323"/>
    </row>
    <row r="61" spans="1:68" ht="16.5" customHeight="1" x14ac:dyDescent="0.25">
      <c r="A61" s="332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5"/>
      <c r="AB61" s="315"/>
      <c r="AC61" s="315"/>
    </row>
    <row r="62" spans="1:68" ht="14.25" customHeight="1" x14ac:dyDescent="0.25">
      <c r="A62" s="349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6"/>
      <c r="AB62" s="316"/>
      <c r="AC62" s="31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70</v>
      </c>
      <c r="X64" s="320">
        <v>84</v>
      </c>
      <c r="Y64" s="321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26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8"/>
      <c r="P65" s="329" t="s">
        <v>73</v>
      </c>
      <c r="Q65" s="330"/>
      <c r="R65" s="330"/>
      <c r="S65" s="330"/>
      <c r="T65" s="330"/>
      <c r="U65" s="330"/>
      <c r="V65" s="331"/>
      <c r="W65" s="37" t="s">
        <v>70</v>
      </c>
      <c r="X65" s="322">
        <f>IFERROR(SUM(X63:X64),"0")</f>
        <v>84</v>
      </c>
      <c r="Y65" s="322">
        <f>IFERROR(SUM(Y63:Y64),"0")</f>
        <v>84</v>
      </c>
      <c r="Z65" s="322">
        <f>IFERROR(IF(Z63="",0,Z63),"0")+IFERROR(IF(Z64="",0,Z64),"0")</f>
        <v>0.72743999999999998</v>
      </c>
      <c r="AA65" s="323"/>
      <c r="AB65" s="323"/>
      <c r="AC65" s="323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8"/>
      <c r="P66" s="329" t="s">
        <v>73</v>
      </c>
      <c r="Q66" s="330"/>
      <c r="R66" s="330"/>
      <c r="S66" s="330"/>
      <c r="T66" s="330"/>
      <c r="U66" s="330"/>
      <c r="V66" s="331"/>
      <c r="W66" s="37" t="s">
        <v>74</v>
      </c>
      <c r="X66" s="322">
        <f>IFERROR(SUMPRODUCT(X63:X64*H63:H64),"0")</f>
        <v>420</v>
      </c>
      <c r="Y66" s="322">
        <f>IFERROR(SUMPRODUCT(Y63:Y64*H63:H64),"0")</f>
        <v>420</v>
      </c>
      <c r="Z66" s="37"/>
      <c r="AA66" s="323"/>
      <c r="AB66" s="323"/>
      <c r="AC66" s="323"/>
    </row>
    <row r="67" spans="1:68" ht="16.5" customHeight="1" x14ac:dyDescent="0.25">
      <c r="A67" s="332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5"/>
      <c r="AB67" s="315"/>
      <c r="AC67" s="315"/>
    </row>
    <row r="68" spans="1:68" ht="14.25" customHeight="1" x14ac:dyDescent="0.25">
      <c r="A68" s="349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70</v>
      </c>
      <c r="X69" s="320">
        <v>28</v>
      </c>
      <c r="Y69" s="321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x14ac:dyDescent="0.2">
      <c r="A70" s="326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8"/>
      <c r="P70" s="329" t="s">
        <v>73</v>
      </c>
      <c r="Q70" s="330"/>
      <c r="R70" s="330"/>
      <c r="S70" s="330"/>
      <c r="T70" s="330"/>
      <c r="U70" s="330"/>
      <c r="V70" s="331"/>
      <c r="W70" s="37" t="s">
        <v>70</v>
      </c>
      <c r="X70" s="322">
        <f>IFERROR(SUM(X69:X69),"0")</f>
        <v>28</v>
      </c>
      <c r="Y70" s="322">
        <f>IFERROR(SUM(Y69:Y69),"0")</f>
        <v>28</v>
      </c>
      <c r="Z70" s="322">
        <f>IFERROR(IF(Z69="",0,Z69),"0")</f>
        <v>0.50063999999999997</v>
      </c>
      <c r="AA70" s="323"/>
      <c r="AB70" s="323"/>
      <c r="AC70" s="323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8"/>
      <c r="P71" s="329" t="s">
        <v>73</v>
      </c>
      <c r="Q71" s="330"/>
      <c r="R71" s="330"/>
      <c r="S71" s="330"/>
      <c r="T71" s="330"/>
      <c r="U71" s="330"/>
      <c r="V71" s="331"/>
      <c r="W71" s="37" t="s">
        <v>74</v>
      </c>
      <c r="X71" s="322">
        <f>IFERROR(SUMPRODUCT(X69:X69*H69:H69),"0")</f>
        <v>100.8</v>
      </c>
      <c r="Y71" s="322">
        <f>IFERROR(SUMPRODUCT(Y69:Y69*H69:H69),"0")</f>
        <v>100.8</v>
      </c>
      <c r="Z71" s="37"/>
      <c r="AA71" s="323"/>
      <c r="AB71" s="323"/>
      <c r="AC71" s="323"/>
    </row>
    <row r="72" spans="1:68" ht="16.5" customHeight="1" x14ac:dyDescent="0.25">
      <c r="A72" s="332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5"/>
      <c r="AB72" s="315"/>
      <c r="AC72" s="315"/>
    </row>
    <row r="73" spans="1:68" ht="14.25" customHeight="1" x14ac:dyDescent="0.25">
      <c r="A73" s="349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70</v>
      </c>
      <c r="X74" s="320">
        <v>84</v>
      </c>
      <c r="Y74" s="321">
        <f>IFERROR(IF(X74="","",X74),"")</f>
        <v>84</v>
      </c>
      <c r="Z74" s="36">
        <f>IFERROR(IF(X74="","",X74*0.01788),"")</f>
        <v>1.5019199999999999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361.50240000000002</v>
      </c>
      <c r="BN74" s="67">
        <f>IFERROR(Y74*I74,"0")</f>
        <v>361.50240000000002</v>
      </c>
      <c r="BO74" s="67">
        <f>IFERROR(X74/J74,"0")</f>
        <v>1.2</v>
      </c>
      <c r="BP74" s="67">
        <f>IFERROR(Y74/J74,"0")</f>
        <v>1.2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70</v>
      </c>
      <c r="X75" s="320">
        <v>42</v>
      </c>
      <c r="Y75" s="321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26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8"/>
      <c r="P76" s="329" t="s">
        <v>73</v>
      </c>
      <c r="Q76" s="330"/>
      <c r="R76" s="330"/>
      <c r="S76" s="330"/>
      <c r="T76" s="330"/>
      <c r="U76" s="330"/>
      <c r="V76" s="331"/>
      <c r="W76" s="37" t="s">
        <v>70</v>
      </c>
      <c r="X76" s="322">
        <f>IFERROR(SUM(X74:X75),"0")</f>
        <v>126</v>
      </c>
      <c r="Y76" s="322">
        <f>IFERROR(SUM(Y74:Y75),"0")</f>
        <v>126</v>
      </c>
      <c r="Z76" s="322">
        <f>IFERROR(IF(Z74="",0,Z74),"0")+IFERROR(IF(Z75="",0,Z75),"0")</f>
        <v>2.2528799999999998</v>
      </c>
      <c r="AA76" s="323"/>
      <c r="AB76" s="323"/>
      <c r="AC76" s="323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8"/>
      <c r="P77" s="329" t="s">
        <v>73</v>
      </c>
      <c r="Q77" s="330"/>
      <c r="R77" s="330"/>
      <c r="S77" s="330"/>
      <c r="T77" s="330"/>
      <c r="U77" s="330"/>
      <c r="V77" s="331"/>
      <c r="W77" s="37" t="s">
        <v>74</v>
      </c>
      <c r="X77" s="322">
        <f>IFERROR(SUMPRODUCT(X74:X75*H74:H75),"0")</f>
        <v>453.6</v>
      </c>
      <c r="Y77" s="322">
        <f>IFERROR(SUMPRODUCT(Y74:Y75*H74:H75),"0")</f>
        <v>453.6</v>
      </c>
      <c r="Z77" s="37"/>
      <c r="AA77" s="323"/>
      <c r="AB77" s="323"/>
      <c r="AC77" s="323"/>
    </row>
    <row r="78" spans="1:68" ht="16.5" customHeight="1" x14ac:dyDescent="0.25">
      <c r="A78" s="332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5"/>
      <c r="AB78" s="315"/>
      <c r="AC78" s="315"/>
    </row>
    <row r="79" spans="1:68" ht="14.25" customHeight="1" x14ac:dyDescent="0.25">
      <c r="A79" s="349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24">
        <v>4607111035141</v>
      </c>
      <c r="E80" s="325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6"/>
      <c r="R80" s="336"/>
      <c r="S80" s="336"/>
      <c r="T80" s="337"/>
      <c r="U80" s="34"/>
      <c r="V80" s="34"/>
      <c r="W80" s="35" t="s">
        <v>70</v>
      </c>
      <c r="X80" s="320">
        <v>42</v>
      </c>
      <c r="Y80" s="321">
        <f t="shared" ref="Y80:Y85" si="6">IFERROR(IF(X80="","",X80),"")</f>
        <v>42</v>
      </c>
      <c r="Z80" s="36">
        <f t="shared" ref="Z80:Z85" si="7">IFERROR(IF(X80="","",X80*0.01788),"")</f>
        <v>0.75095999999999996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180.75120000000001</v>
      </c>
      <c r="BN80" s="67">
        <f t="shared" ref="BN80:BN85" si="9">IFERROR(Y80*I80,"0")</f>
        <v>180.75120000000001</v>
      </c>
      <c r="BO80" s="67">
        <f t="shared" ref="BO80:BO85" si="10">IFERROR(X80/J80,"0")</f>
        <v>0.6</v>
      </c>
      <c r="BP80" s="67">
        <f t="shared" ref="BP80:BP85" si="11">IFERROR(Y80/J80,"0")</f>
        <v>0.6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24">
        <v>4607111036407</v>
      </c>
      <c r="E81" s="325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6"/>
      <c r="R81" s="336"/>
      <c r="S81" s="336"/>
      <c r="T81" s="337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24">
        <v>4607111033628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">
        <v>162</v>
      </c>
      <c r="Q82" s="336"/>
      <c r="R82" s="336"/>
      <c r="S82" s="336"/>
      <c r="T82" s="337"/>
      <c r="U82" s="34"/>
      <c r="V82" s="34"/>
      <c r="W82" s="35" t="s">
        <v>70</v>
      </c>
      <c r="X82" s="320">
        <v>42</v>
      </c>
      <c r="Y82" s="321">
        <f t="shared" si="6"/>
        <v>42</v>
      </c>
      <c r="Z82" s="36">
        <f t="shared" si="7"/>
        <v>0.75095999999999996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4">
        <v>4607111033451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6"/>
      <c r="R83" s="336"/>
      <c r="S83" s="336"/>
      <c r="T83" s="337"/>
      <c r="U83" s="34"/>
      <c r="V83" s="34"/>
      <c r="W83" s="35" t="s">
        <v>70</v>
      </c>
      <c r="X83" s="320">
        <v>42</v>
      </c>
      <c r="Y83" s="321">
        <f t="shared" si="6"/>
        <v>42</v>
      </c>
      <c r="Z83" s="36">
        <f t="shared" si="7"/>
        <v>0.75095999999999996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6"/>
      <c r="R84" s="336"/>
      <c r="S84" s="336"/>
      <c r="T84" s="337"/>
      <c r="U84" s="34"/>
      <c r="V84" s="34"/>
      <c r="W84" s="35" t="s">
        <v>70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70</v>
      </c>
      <c r="X85" s="320">
        <v>14</v>
      </c>
      <c r="Y85" s="321">
        <f t="shared" si="6"/>
        <v>14</v>
      </c>
      <c r="Z85" s="36">
        <f t="shared" si="7"/>
        <v>0.25031999999999999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26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8"/>
      <c r="P86" s="329" t="s">
        <v>73</v>
      </c>
      <c r="Q86" s="330"/>
      <c r="R86" s="330"/>
      <c r="S86" s="330"/>
      <c r="T86" s="330"/>
      <c r="U86" s="330"/>
      <c r="V86" s="331"/>
      <c r="W86" s="37" t="s">
        <v>70</v>
      </c>
      <c r="X86" s="322">
        <f>IFERROR(SUM(X80:X85),"0")</f>
        <v>140</v>
      </c>
      <c r="Y86" s="322">
        <f>IFERROR(SUM(Y80:Y85),"0")</f>
        <v>140</v>
      </c>
      <c r="Z86" s="322">
        <f>IFERROR(IF(Z80="",0,Z80),"0")+IFERROR(IF(Z81="",0,Z81),"0")+IFERROR(IF(Z82="",0,Z82),"0")+IFERROR(IF(Z83="",0,Z83),"0")+IFERROR(IF(Z84="",0,Z84),"0")+IFERROR(IF(Z85="",0,Z85),"0")</f>
        <v>2.5031999999999996</v>
      </c>
      <c r="AA86" s="323"/>
      <c r="AB86" s="323"/>
      <c r="AC86" s="323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8"/>
      <c r="P87" s="329" t="s">
        <v>73</v>
      </c>
      <c r="Q87" s="330"/>
      <c r="R87" s="330"/>
      <c r="S87" s="330"/>
      <c r="T87" s="330"/>
      <c r="U87" s="330"/>
      <c r="V87" s="331"/>
      <c r="W87" s="37" t="s">
        <v>74</v>
      </c>
      <c r="X87" s="322">
        <f>IFERROR(SUMPRODUCT(X80:X85*H80:H85),"0")</f>
        <v>507.36</v>
      </c>
      <c r="Y87" s="322">
        <f>IFERROR(SUMPRODUCT(Y80:Y85*H80:H85),"0")</f>
        <v>507.36</v>
      </c>
      <c r="Z87" s="37"/>
      <c r="AA87" s="323"/>
      <c r="AB87" s="323"/>
      <c r="AC87" s="323"/>
    </row>
    <row r="88" spans="1:68" ht="16.5" customHeight="1" x14ac:dyDescent="0.25">
      <c r="A88" s="332" t="s">
        <v>170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5"/>
      <c r="AB88" s="315"/>
      <c r="AC88" s="315"/>
    </row>
    <row r="89" spans="1:68" ht="14.25" customHeight="1" x14ac:dyDescent="0.25">
      <c r="A89" s="349" t="s">
        <v>171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6"/>
      <c r="AB89" s="316"/>
      <c r="AC89" s="316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70</v>
      </c>
      <c r="X91" s="320">
        <v>14</v>
      </c>
      <c r="Y91" s="321">
        <f>IFERROR(IF(X91="","",X91),"")</f>
        <v>14</v>
      </c>
      <c r="Z91" s="36">
        <f>IFERROR(IF(X91="","",X91*0.01788),"")</f>
        <v>0.25031999999999999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59.415999999999997</v>
      </c>
      <c r="BN91" s="67">
        <f>IFERROR(Y91*I91,"0")</f>
        <v>59.415999999999997</v>
      </c>
      <c r="BO91" s="67">
        <f>IFERROR(X91/J91,"0")</f>
        <v>0.2</v>
      </c>
      <c r="BP91" s="67">
        <f>IFERROR(Y91/J91,"0")</f>
        <v>0.2</v>
      </c>
    </row>
    <row r="92" spans="1:68" ht="16.5" customHeight="1" x14ac:dyDescent="0.25">
      <c r="A92" s="54" t="s">
        <v>178</v>
      </c>
      <c r="B92" s="54" t="s">
        <v>179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6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8"/>
      <c r="P93" s="329" t="s">
        <v>73</v>
      </c>
      <c r="Q93" s="330"/>
      <c r="R93" s="330"/>
      <c r="S93" s="330"/>
      <c r="T93" s="330"/>
      <c r="U93" s="330"/>
      <c r="V93" s="331"/>
      <c r="W93" s="37" t="s">
        <v>70</v>
      </c>
      <c r="X93" s="322">
        <f>IFERROR(SUM(X90:X92),"0")</f>
        <v>14</v>
      </c>
      <c r="Y93" s="322">
        <f>IFERROR(SUM(Y90:Y92),"0")</f>
        <v>14</v>
      </c>
      <c r="Z93" s="322">
        <f>IFERROR(IF(Z90="",0,Z90),"0")+IFERROR(IF(Z91="",0,Z91),"0")+IFERROR(IF(Z92="",0,Z92),"0")</f>
        <v>0.25031999999999999</v>
      </c>
      <c r="AA93" s="323"/>
      <c r="AB93" s="323"/>
      <c r="AC93" s="323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8"/>
      <c r="P94" s="329" t="s">
        <v>73</v>
      </c>
      <c r="Q94" s="330"/>
      <c r="R94" s="330"/>
      <c r="S94" s="330"/>
      <c r="T94" s="330"/>
      <c r="U94" s="330"/>
      <c r="V94" s="331"/>
      <c r="W94" s="37" t="s">
        <v>74</v>
      </c>
      <c r="X94" s="322">
        <f>IFERROR(SUMPRODUCT(X90:X92*H90:H92),"0")</f>
        <v>50.4</v>
      </c>
      <c r="Y94" s="322">
        <f>IFERROR(SUMPRODUCT(Y90:Y92*H90:H92),"0")</f>
        <v>50.4</v>
      </c>
      <c r="Z94" s="37"/>
      <c r="AA94" s="323"/>
      <c r="AB94" s="323"/>
      <c r="AC94" s="323"/>
    </row>
    <row r="95" spans="1:68" ht="16.5" customHeight="1" x14ac:dyDescent="0.25">
      <c r="A95" s="332" t="s">
        <v>181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5"/>
      <c r="AB95" s="315"/>
      <c r="AC95" s="315"/>
    </row>
    <row r="96" spans="1:68" ht="14.25" customHeight="1" x14ac:dyDescent="0.25">
      <c r="A96" s="349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6"/>
      <c r="AB96" s="316"/>
      <c r="AC96" s="316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24">
        <v>4607111039262</v>
      </c>
      <c r="E97" s="325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7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6"/>
      <c r="R97" s="336"/>
      <c r="S97" s="336"/>
      <c r="T97" s="337"/>
      <c r="U97" s="34"/>
      <c r="V97" s="34"/>
      <c r="W97" s="35" t="s">
        <v>70</v>
      </c>
      <c r="X97" s="320">
        <v>0</v>
      </c>
      <c r="Y97" s="321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customHeight="1" x14ac:dyDescent="0.25">
      <c r="A98" s="54" t="s">
        <v>184</v>
      </c>
      <c r="B98" s="54" t="s">
        <v>185</v>
      </c>
      <c r="C98" s="31">
        <v>4301070976</v>
      </c>
      <c r="D98" s="324">
        <v>4607111034144</v>
      </c>
      <c r="E98" s="325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6"/>
      <c r="R98" s="336"/>
      <c r="S98" s="336"/>
      <c r="T98" s="337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24">
        <v>4607111039248</v>
      </c>
      <c r="E99" s="325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6"/>
      <c r="R99" s="336"/>
      <c r="S99" s="336"/>
      <c r="T99" s="337"/>
      <c r="U99" s="34"/>
      <c r="V99" s="34"/>
      <c r="W99" s="35" t="s">
        <v>70</v>
      </c>
      <c r="X99" s="320">
        <v>12</v>
      </c>
      <c r="Y99" s="321">
        <f t="shared" si="12"/>
        <v>12</v>
      </c>
      <c r="Z99" s="36">
        <f t="shared" si="13"/>
        <v>0.186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87.6</v>
      </c>
      <c r="BN99" s="67">
        <f t="shared" si="15"/>
        <v>87.6</v>
      </c>
      <c r="BO99" s="67">
        <f t="shared" si="16"/>
        <v>0.14285714285714285</v>
      </c>
      <c r="BP99" s="67">
        <f t="shared" si="17"/>
        <v>0.14285714285714285</v>
      </c>
    </row>
    <row r="100" spans="1:68" ht="27" customHeight="1" x14ac:dyDescent="0.25">
      <c r="A100" s="54" t="s">
        <v>188</v>
      </c>
      <c r="B100" s="54" t="s">
        <v>189</v>
      </c>
      <c r="C100" s="31">
        <v>4301070973</v>
      </c>
      <c r="D100" s="324">
        <v>4607111033987</v>
      </c>
      <c r="E100" s="325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6"/>
      <c r="R100" s="336"/>
      <c r="S100" s="336"/>
      <c r="T100" s="337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24">
        <v>4607111039293</v>
      </c>
      <c r="E101" s="325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6"/>
      <c r="R101" s="336"/>
      <c r="S101" s="336"/>
      <c r="T101" s="337"/>
      <c r="U101" s="34"/>
      <c r="V101" s="34"/>
      <c r="W101" s="35" t="s">
        <v>70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24">
        <v>4607111039279</v>
      </c>
      <c r="E102" s="325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6"/>
      <c r="R102" s="336"/>
      <c r="S102" s="336"/>
      <c r="T102" s="337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8"/>
      <c r="P103" s="329" t="s">
        <v>73</v>
      </c>
      <c r="Q103" s="330"/>
      <c r="R103" s="330"/>
      <c r="S103" s="330"/>
      <c r="T103" s="330"/>
      <c r="U103" s="330"/>
      <c r="V103" s="331"/>
      <c r="W103" s="37" t="s">
        <v>70</v>
      </c>
      <c r="X103" s="322">
        <f>IFERROR(SUM(X97:X102),"0")</f>
        <v>12</v>
      </c>
      <c r="Y103" s="322">
        <f>IFERROR(SUM(Y97:Y102),"0")</f>
        <v>12</v>
      </c>
      <c r="Z103" s="322">
        <f>IFERROR(IF(Z97="",0,Z97),"0")+IFERROR(IF(Z98="",0,Z98),"0")+IFERROR(IF(Z99="",0,Z99),"0")+IFERROR(IF(Z100="",0,Z100),"0")+IFERROR(IF(Z101="",0,Z101),"0")+IFERROR(IF(Z102="",0,Z102),"0")</f>
        <v>0.186</v>
      </c>
      <c r="AA103" s="323"/>
      <c r="AB103" s="323"/>
      <c r="AC103" s="323"/>
    </row>
    <row r="104" spans="1:68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8"/>
      <c r="P104" s="329" t="s">
        <v>73</v>
      </c>
      <c r="Q104" s="330"/>
      <c r="R104" s="330"/>
      <c r="S104" s="330"/>
      <c r="T104" s="330"/>
      <c r="U104" s="330"/>
      <c r="V104" s="331"/>
      <c r="W104" s="37" t="s">
        <v>74</v>
      </c>
      <c r="X104" s="322">
        <f>IFERROR(SUMPRODUCT(X97:X102*H97:H102),"0")</f>
        <v>84</v>
      </c>
      <c r="Y104" s="322">
        <f>IFERROR(SUMPRODUCT(Y97:Y102*H97:H102),"0")</f>
        <v>84</v>
      </c>
      <c r="Z104" s="37"/>
      <c r="AA104" s="323"/>
      <c r="AB104" s="323"/>
      <c r="AC104" s="323"/>
    </row>
    <row r="105" spans="1:68" ht="16.5" customHeight="1" x14ac:dyDescent="0.25">
      <c r="A105" s="332" t="s">
        <v>195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327"/>
      <c r="AA105" s="315"/>
      <c r="AB105" s="315"/>
      <c r="AC105" s="315"/>
    </row>
    <row r="106" spans="1:68" ht="14.25" customHeight="1" x14ac:dyDescent="0.25">
      <c r="A106" s="349" t="s">
        <v>141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24">
        <v>4607111034014</v>
      </c>
      <c r="E107" s="325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6"/>
      <c r="R107" s="336"/>
      <c r="S107" s="336"/>
      <c r="T107" s="337"/>
      <c r="U107" s="34"/>
      <c r="V107" s="34"/>
      <c r="W107" s="35" t="s">
        <v>70</v>
      </c>
      <c r="X107" s="320">
        <v>70</v>
      </c>
      <c r="Y107" s="321">
        <f>IFERROR(IF(X107="","",X107),"")</f>
        <v>70</v>
      </c>
      <c r="Z107" s="36">
        <f>IFERROR(IF(X107="","",X107*0.01788),"")</f>
        <v>1.2516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24">
        <v>4607111033994</v>
      </c>
      <c r="E108" s="325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6"/>
      <c r="R108" s="336"/>
      <c r="S108" s="336"/>
      <c r="T108" s="337"/>
      <c r="U108" s="34"/>
      <c r="V108" s="34"/>
      <c r="W108" s="35" t="s">
        <v>70</v>
      </c>
      <c r="X108" s="320">
        <v>98</v>
      </c>
      <c r="Y108" s="321">
        <f>IFERROR(IF(X108="","",X108),"")</f>
        <v>98</v>
      </c>
      <c r="Z108" s="36">
        <f>IFERROR(IF(X108="","",X108*0.01788),"")</f>
        <v>1.75224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362.95279999999997</v>
      </c>
      <c r="BN108" s="67">
        <f>IFERROR(Y108*I108,"0")</f>
        <v>362.95279999999997</v>
      </c>
      <c r="BO108" s="67">
        <f>IFERROR(X108/J108,"0")</f>
        <v>1.4</v>
      </c>
      <c r="BP108" s="67">
        <f>IFERROR(Y108/J108,"0")</f>
        <v>1.4</v>
      </c>
    </row>
    <row r="109" spans="1:68" x14ac:dyDescent="0.2">
      <c r="A109" s="326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8"/>
      <c r="P109" s="329" t="s">
        <v>73</v>
      </c>
      <c r="Q109" s="330"/>
      <c r="R109" s="330"/>
      <c r="S109" s="330"/>
      <c r="T109" s="330"/>
      <c r="U109" s="330"/>
      <c r="V109" s="331"/>
      <c r="W109" s="37" t="s">
        <v>70</v>
      </c>
      <c r="X109" s="322">
        <f>IFERROR(SUM(X107:X108),"0")</f>
        <v>168</v>
      </c>
      <c r="Y109" s="322">
        <f>IFERROR(SUM(Y107:Y108),"0")</f>
        <v>168</v>
      </c>
      <c r="Z109" s="322">
        <f>IFERROR(IF(Z107="",0,Z107),"0")+IFERROR(IF(Z108="",0,Z108),"0")</f>
        <v>3.0038400000000003</v>
      </c>
      <c r="AA109" s="323"/>
      <c r="AB109" s="323"/>
      <c r="AC109" s="323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8"/>
      <c r="P110" s="329" t="s">
        <v>73</v>
      </c>
      <c r="Q110" s="330"/>
      <c r="R110" s="330"/>
      <c r="S110" s="330"/>
      <c r="T110" s="330"/>
      <c r="U110" s="330"/>
      <c r="V110" s="331"/>
      <c r="W110" s="37" t="s">
        <v>74</v>
      </c>
      <c r="X110" s="322">
        <f>IFERROR(SUMPRODUCT(X107:X108*H107:H108),"0")</f>
        <v>504</v>
      </c>
      <c r="Y110" s="322">
        <f>IFERROR(SUMPRODUCT(Y107:Y108*H107:H108),"0")</f>
        <v>504</v>
      </c>
      <c r="Z110" s="37"/>
      <c r="AA110" s="323"/>
      <c r="AB110" s="323"/>
      <c r="AC110" s="323"/>
    </row>
    <row r="111" spans="1:68" ht="16.5" customHeight="1" x14ac:dyDescent="0.25">
      <c r="A111" s="332" t="s">
        <v>201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5"/>
      <c r="AB111" s="315"/>
      <c r="AC111" s="315"/>
    </row>
    <row r="112" spans="1:68" ht="14.25" customHeight="1" x14ac:dyDescent="0.25">
      <c r="A112" s="349" t="s">
        <v>141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6"/>
      <c r="AB112" s="316"/>
      <c r="AC112" s="316"/>
    </row>
    <row r="113" spans="1:68" ht="27" customHeight="1" x14ac:dyDescent="0.25">
      <c r="A113" s="54" t="s">
        <v>202</v>
      </c>
      <c r="B113" s="54" t="s">
        <v>203</v>
      </c>
      <c r="C113" s="31">
        <v>4301135311</v>
      </c>
      <c r="D113" s="324">
        <v>4607111039095</v>
      </c>
      <c r="E113" s="325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6"/>
      <c r="R113" s="336"/>
      <c r="S113" s="336"/>
      <c r="T113" s="337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205</v>
      </c>
      <c r="B114" s="54" t="s">
        <v>206</v>
      </c>
      <c r="C114" s="31">
        <v>4301135300</v>
      </c>
      <c r="D114" s="324">
        <v>4607111039101</v>
      </c>
      <c r="E114" s="325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6"/>
      <c r="R114" s="336"/>
      <c r="S114" s="336"/>
      <c r="T114" s="337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24">
        <v>4607111034199</v>
      </c>
      <c r="E115" s="325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6"/>
      <c r="R115" s="336"/>
      <c r="S115" s="336"/>
      <c r="T115" s="337"/>
      <c r="U115" s="34"/>
      <c r="V115" s="34"/>
      <c r="W115" s="35" t="s">
        <v>70</v>
      </c>
      <c r="X115" s="320">
        <v>56</v>
      </c>
      <c r="Y115" s="321">
        <f>IFERROR(IF(X115="","",X115),"")</f>
        <v>56</v>
      </c>
      <c r="Z115" s="36">
        <f>IFERROR(IF(X115="","",X115*0.01788),"")</f>
        <v>1.0012799999999999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207.40159999999997</v>
      </c>
      <c r="BN115" s="67">
        <f>IFERROR(Y115*I115,"0")</f>
        <v>207.40159999999997</v>
      </c>
      <c r="BO115" s="67">
        <f>IFERROR(X115/J115,"0")</f>
        <v>0.8</v>
      </c>
      <c r="BP115" s="67">
        <f>IFERROR(Y115/J115,"0")</f>
        <v>0.8</v>
      </c>
    </row>
    <row r="116" spans="1:68" x14ac:dyDescent="0.2">
      <c r="A116" s="326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8"/>
      <c r="P116" s="329" t="s">
        <v>73</v>
      </c>
      <c r="Q116" s="330"/>
      <c r="R116" s="330"/>
      <c r="S116" s="330"/>
      <c r="T116" s="330"/>
      <c r="U116" s="330"/>
      <c r="V116" s="331"/>
      <c r="W116" s="37" t="s">
        <v>70</v>
      </c>
      <c r="X116" s="322">
        <f>IFERROR(SUM(X113:X115),"0")</f>
        <v>56</v>
      </c>
      <c r="Y116" s="322">
        <f>IFERROR(SUM(Y113:Y115),"0")</f>
        <v>56</v>
      </c>
      <c r="Z116" s="322">
        <f>IFERROR(IF(Z113="",0,Z113),"0")+IFERROR(IF(Z114="",0,Z114),"0")+IFERROR(IF(Z115="",0,Z115),"0")</f>
        <v>1.0012799999999999</v>
      </c>
      <c r="AA116" s="323"/>
      <c r="AB116" s="323"/>
      <c r="AC116" s="323"/>
    </row>
    <row r="117" spans="1:68" x14ac:dyDescent="0.2">
      <c r="A117" s="327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8"/>
      <c r="P117" s="329" t="s">
        <v>73</v>
      </c>
      <c r="Q117" s="330"/>
      <c r="R117" s="330"/>
      <c r="S117" s="330"/>
      <c r="T117" s="330"/>
      <c r="U117" s="330"/>
      <c r="V117" s="331"/>
      <c r="W117" s="37" t="s">
        <v>74</v>
      </c>
      <c r="X117" s="322">
        <f>IFERROR(SUMPRODUCT(X113:X115*H113:H115),"0")</f>
        <v>168</v>
      </c>
      <c r="Y117" s="322">
        <f>IFERROR(SUMPRODUCT(Y113:Y115*H113:H115),"0")</f>
        <v>168</v>
      </c>
      <c r="Z117" s="37"/>
      <c r="AA117" s="323"/>
      <c r="AB117" s="323"/>
      <c r="AC117" s="323"/>
    </row>
    <row r="118" spans="1:68" ht="16.5" customHeight="1" x14ac:dyDescent="0.25">
      <c r="A118" s="332" t="s">
        <v>210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5"/>
      <c r="AB118" s="315"/>
      <c r="AC118" s="315"/>
    </row>
    <row r="119" spans="1:68" ht="14.25" customHeight="1" x14ac:dyDescent="0.25">
      <c r="A119" s="349" t="s">
        <v>141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  <c r="AA119" s="316"/>
      <c r="AB119" s="316"/>
      <c r="AC119" s="316"/>
    </row>
    <row r="120" spans="1:68" ht="27" customHeight="1" x14ac:dyDescent="0.25">
      <c r="A120" s="54" t="s">
        <v>211</v>
      </c>
      <c r="B120" s="54" t="s">
        <v>212</v>
      </c>
      <c r="C120" s="31">
        <v>4301135275</v>
      </c>
      <c r="D120" s="324">
        <v>4607111034380</v>
      </c>
      <c r="E120" s="325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6"/>
      <c r="R120" s="336"/>
      <c r="S120" s="336"/>
      <c r="T120" s="337"/>
      <c r="U120" s="34"/>
      <c r="V120" s="34"/>
      <c r="W120" s="35" t="s">
        <v>70</v>
      </c>
      <c r="X120" s="320">
        <v>28</v>
      </c>
      <c r="Y120" s="321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91.839999999999989</v>
      </c>
      <c r="BN120" s="67">
        <f>IFERROR(Y120*I120,"0")</f>
        <v>91.839999999999989</v>
      </c>
      <c r="BO120" s="67">
        <f>IFERROR(X120/J120,"0")</f>
        <v>0.4</v>
      </c>
      <c r="BP120" s="67">
        <f>IFERROR(Y120/J120,"0")</f>
        <v>0.4</v>
      </c>
    </row>
    <row r="121" spans="1:68" ht="27" customHeight="1" x14ac:dyDescent="0.25">
      <c r="A121" s="54" t="s">
        <v>214</v>
      </c>
      <c r="B121" s="54" t="s">
        <v>215</v>
      </c>
      <c r="C121" s="31">
        <v>4301135277</v>
      </c>
      <c r="D121" s="324">
        <v>4607111034397</v>
      </c>
      <c r="E121" s="325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6"/>
      <c r="R121" s="336"/>
      <c r="S121" s="336"/>
      <c r="T121" s="337"/>
      <c r="U121" s="34"/>
      <c r="V121" s="34"/>
      <c r="W121" s="35" t="s">
        <v>70</v>
      </c>
      <c r="X121" s="320">
        <v>28</v>
      </c>
      <c r="Y121" s="321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91.839999999999989</v>
      </c>
      <c r="BN121" s="67">
        <f>IFERROR(Y121*I121,"0")</f>
        <v>91.839999999999989</v>
      </c>
      <c r="BO121" s="67">
        <f>IFERROR(X121/J121,"0")</f>
        <v>0.4</v>
      </c>
      <c r="BP121" s="67">
        <f>IFERROR(Y121/J121,"0")</f>
        <v>0.4</v>
      </c>
    </row>
    <row r="122" spans="1:68" x14ac:dyDescent="0.2">
      <c r="A122" s="326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8"/>
      <c r="P122" s="329" t="s">
        <v>73</v>
      </c>
      <c r="Q122" s="330"/>
      <c r="R122" s="330"/>
      <c r="S122" s="330"/>
      <c r="T122" s="330"/>
      <c r="U122" s="330"/>
      <c r="V122" s="331"/>
      <c r="W122" s="37" t="s">
        <v>70</v>
      </c>
      <c r="X122" s="322">
        <f>IFERROR(SUM(X120:X121),"0")</f>
        <v>56</v>
      </c>
      <c r="Y122" s="322">
        <f>IFERROR(SUM(Y120:Y121),"0")</f>
        <v>56</v>
      </c>
      <c r="Z122" s="322">
        <f>IFERROR(IF(Z120="",0,Z120),"0")+IFERROR(IF(Z121="",0,Z121),"0")</f>
        <v>1.0012799999999999</v>
      </c>
      <c r="AA122" s="323"/>
      <c r="AB122" s="323"/>
      <c r="AC122" s="323"/>
    </row>
    <row r="123" spans="1:68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8"/>
      <c r="P123" s="329" t="s">
        <v>73</v>
      </c>
      <c r="Q123" s="330"/>
      <c r="R123" s="330"/>
      <c r="S123" s="330"/>
      <c r="T123" s="330"/>
      <c r="U123" s="330"/>
      <c r="V123" s="331"/>
      <c r="W123" s="37" t="s">
        <v>74</v>
      </c>
      <c r="X123" s="322">
        <f>IFERROR(SUMPRODUCT(X120:X121*H120:H121),"0")</f>
        <v>168</v>
      </c>
      <c r="Y123" s="322">
        <f>IFERROR(SUMPRODUCT(Y120:Y121*H120:H121),"0")</f>
        <v>168</v>
      </c>
      <c r="Z123" s="37"/>
      <c r="AA123" s="323"/>
      <c r="AB123" s="323"/>
      <c r="AC123" s="323"/>
    </row>
    <row r="124" spans="1:68" ht="16.5" customHeight="1" x14ac:dyDescent="0.25">
      <c r="A124" s="332" t="s">
        <v>216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5"/>
      <c r="AB124" s="315"/>
      <c r="AC124" s="315"/>
    </row>
    <row r="125" spans="1:68" ht="14.25" customHeight="1" x14ac:dyDescent="0.25">
      <c r="A125" s="349" t="s">
        <v>141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  <c r="AA125" s="316"/>
      <c r="AB125" s="316"/>
      <c r="AC125" s="316"/>
    </row>
    <row r="126" spans="1:68" ht="27" customHeight="1" x14ac:dyDescent="0.25">
      <c r="A126" s="54" t="s">
        <v>217</v>
      </c>
      <c r="B126" s="54" t="s">
        <v>218</v>
      </c>
      <c r="C126" s="31">
        <v>4301135570</v>
      </c>
      <c r="D126" s="324">
        <v>4607111035806</v>
      </c>
      <c r="E126" s="325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6"/>
      <c r="R126" s="336"/>
      <c r="S126" s="336"/>
      <c r="T126" s="337"/>
      <c r="U126" s="34"/>
      <c r="V126" s="34"/>
      <c r="W126" s="35" t="s">
        <v>70</v>
      </c>
      <c r="X126" s="320">
        <v>14</v>
      </c>
      <c r="Y126" s="321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51.850399999999993</v>
      </c>
      <c r="BN126" s="67">
        <f>IFERROR(Y126*I126,"0")</f>
        <v>51.850399999999993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26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8"/>
      <c r="P127" s="329" t="s">
        <v>73</v>
      </c>
      <c r="Q127" s="330"/>
      <c r="R127" s="330"/>
      <c r="S127" s="330"/>
      <c r="T127" s="330"/>
      <c r="U127" s="330"/>
      <c r="V127" s="331"/>
      <c r="W127" s="37" t="s">
        <v>70</v>
      </c>
      <c r="X127" s="322">
        <f>IFERROR(SUM(X126:X126),"0")</f>
        <v>14</v>
      </c>
      <c r="Y127" s="322">
        <f>IFERROR(SUM(Y126:Y126),"0")</f>
        <v>14</v>
      </c>
      <c r="Z127" s="322">
        <f>IFERROR(IF(Z126="",0,Z126),"0")</f>
        <v>0.25031999999999999</v>
      </c>
      <c r="AA127" s="323"/>
      <c r="AB127" s="323"/>
      <c r="AC127" s="323"/>
    </row>
    <row r="128" spans="1:68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8"/>
      <c r="P128" s="329" t="s">
        <v>73</v>
      </c>
      <c r="Q128" s="330"/>
      <c r="R128" s="330"/>
      <c r="S128" s="330"/>
      <c r="T128" s="330"/>
      <c r="U128" s="330"/>
      <c r="V128" s="331"/>
      <c r="W128" s="37" t="s">
        <v>74</v>
      </c>
      <c r="X128" s="322">
        <f>IFERROR(SUMPRODUCT(X126:X126*H126:H126),"0")</f>
        <v>42</v>
      </c>
      <c r="Y128" s="322">
        <f>IFERROR(SUMPRODUCT(Y126:Y126*H126:H126),"0")</f>
        <v>42</v>
      </c>
      <c r="Z128" s="37"/>
      <c r="AA128" s="323"/>
      <c r="AB128" s="323"/>
      <c r="AC128" s="323"/>
    </row>
    <row r="129" spans="1:68" ht="16.5" customHeight="1" x14ac:dyDescent="0.25">
      <c r="A129" s="332" t="s">
        <v>221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5"/>
      <c r="AB129" s="315"/>
      <c r="AC129" s="315"/>
    </row>
    <row r="130" spans="1:68" ht="14.25" customHeight="1" x14ac:dyDescent="0.25">
      <c r="A130" s="349" t="s">
        <v>141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6"/>
      <c r="AB130" s="316"/>
      <c r="AC130" s="316"/>
    </row>
    <row r="131" spans="1:68" ht="16.5" customHeight="1" x14ac:dyDescent="0.25">
      <c r="A131" s="54" t="s">
        <v>222</v>
      </c>
      <c r="B131" s="54" t="s">
        <v>223</v>
      </c>
      <c r="C131" s="31">
        <v>4301135596</v>
      </c>
      <c r="D131" s="324">
        <v>4607111039613</v>
      </c>
      <c r="E131" s="325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3" t="s">
        <v>224</v>
      </c>
      <c r="Q131" s="336"/>
      <c r="R131" s="336"/>
      <c r="S131" s="336"/>
      <c r="T131" s="337"/>
      <c r="U131" s="34"/>
      <c r="V131" s="34"/>
      <c r="W131" s="35" t="s">
        <v>70</v>
      </c>
      <c r="X131" s="320">
        <v>14</v>
      </c>
      <c r="Y131" s="321">
        <f>IFERROR(IF(X131="","",X131),"")</f>
        <v>14</v>
      </c>
      <c r="Z131" s="36">
        <f>IFERROR(IF(X131="","",X131*0.00936),"")</f>
        <v>0.13103999999999999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43.26</v>
      </c>
      <c r="BN131" s="67">
        <f>IFERROR(Y131*I131,"0")</f>
        <v>43.26</v>
      </c>
      <c r="BO131" s="67">
        <f>IFERROR(X131/J131,"0")</f>
        <v>0.1111111111111111</v>
      </c>
      <c r="BP131" s="67">
        <f>IFERROR(Y131/J131,"0")</f>
        <v>0.1111111111111111</v>
      </c>
    </row>
    <row r="132" spans="1:68" x14ac:dyDescent="0.2">
      <c r="A132" s="326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8"/>
      <c r="P132" s="329" t="s">
        <v>73</v>
      </c>
      <c r="Q132" s="330"/>
      <c r="R132" s="330"/>
      <c r="S132" s="330"/>
      <c r="T132" s="330"/>
      <c r="U132" s="330"/>
      <c r="V132" s="331"/>
      <c r="W132" s="37" t="s">
        <v>70</v>
      </c>
      <c r="X132" s="322">
        <f>IFERROR(SUM(X131:X131),"0")</f>
        <v>14</v>
      </c>
      <c r="Y132" s="322">
        <f>IFERROR(SUM(Y131:Y131),"0")</f>
        <v>14</v>
      </c>
      <c r="Z132" s="322">
        <f>IFERROR(IF(Z131="",0,Z131),"0")</f>
        <v>0.13103999999999999</v>
      </c>
      <c r="AA132" s="323"/>
      <c r="AB132" s="323"/>
      <c r="AC132" s="323"/>
    </row>
    <row r="133" spans="1:68" x14ac:dyDescent="0.2">
      <c r="A133" s="327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8"/>
      <c r="P133" s="329" t="s">
        <v>73</v>
      </c>
      <c r="Q133" s="330"/>
      <c r="R133" s="330"/>
      <c r="S133" s="330"/>
      <c r="T133" s="330"/>
      <c r="U133" s="330"/>
      <c r="V133" s="331"/>
      <c r="W133" s="37" t="s">
        <v>74</v>
      </c>
      <c r="X133" s="322">
        <f>IFERROR(SUMPRODUCT(X131:X131*H131:H131),"0")</f>
        <v>37.800000000000004</v>
      </c>
      <c r="Y133" s="322">
        <f>IFERROR(SUMPRODUCT(Y131:Y131*H131:H131),"0")</f>
        <v>37.800000000000004</v>
      </c>
      <c r="Z133" s="37"/>
      <c r="AA133" s="323"/>
      <c r="AB133" s="323"/>
      <c r="AC133" s="323"/>
    </row>
    <row r="134" spans="1:68" ht="16.5" customHeight="1" x14ac:dyDescent="0.25">
      <c r="A134" s="332" t="s">
        <v>225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5"/>
      <c r="AB134" s="315"/>
      <c r="AC134" s="315"/>
    </row>
    <row r="135" spans="1:68" ht="14.25" customHeight="1" x14ac:dyDescent="0.25">
      <c r="A135" s="349" t="s">
        <v>226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6"/>
      <c r="AB135" s="316"/>
      <c r="AC135" s="316"/>
    </row>
    <row r="136" spans="1:68" ht="27" customHeight="1" x14ac:dyDescent="0.25">
      <c r="A136" s="54" t="s">
        <v>227</v>
      </c>
      <c r="B136" s="54" t="s">
        <v>228</v>
      </c>
      <c r="C136" s="31">
        <v>4301071054</v>
      </c>
      <c r="D136" s="324">
        <v>4607111035639</v>
      </c>
      <c r="E136" s="325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231</v>
      </c>
      <c r="B137" s="54" t="s">
        <v>232</v>
      </c>
      <c r="C137" s="31">
        <v>4301135540</v>
      </c>
      <c r="D137" s="324">
        <v>4607111035646</v>
      </c>
      <c r="E137" s="325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6"/>
      <c r="R137" s="336"/>
      <c r="S137" s="336"/>
      <c r="T137" s="337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26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8"/>
      <c r="P138" s="329" t="s">
        <v>73</v>
      </c>
      <c r="Q138" s="330"/>
      <c r="R138" s="330"/>
      <c r="S138" s="330"/>
      <c r="T138" s="330"/>
      <c r="U138" s="330"/>
      <c r="V138" s="331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x14ac:dyDescent="0.2">
      <c r="A139" s="327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8"/>
      <c r="P139" s="329" t="s">
        <v>73</v>
      </c>
      <c r="Q139" s="330"/>
      <c r="R139" s="330"/>
      <c r="S139" s="330"/>
      <c r="T139" s="330"/>
      <c r="U139" s="330"/>
      <c r="V139" s="331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customHeight="1" x14ac:dyDescent="0.25">
      <c r="A140" s="332" t="s">
        <v>233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5"/>
      <c r="AB140" s="315"/>
      <c r="AC140" s="315"/>
    </row>
    <row r="141" spans="1:68" ht="14.25" customHeight="1" x14ac:dyDescent="0.25">
      <c r="A141" s="349" t="s">
        <v>141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6"/>
      <c r="AB141" s="316"/>
      <c r="AC141" s="316"/>
    </row>
    <row r="142" spans="1:68" ht="27" customHeight="1" x14ac:dyDescent="0.25">
      <c r="A142" s="54" t="s">
        <v>234</v>
      </c>
      <c r="B142" s="54" t="s">
        <v>235</v>
      </c>
      <c r="C142" s="31">
        <v>4301135281</v>
      </c>
      <c r="D142" s="324">
        <v>4607111036568</v>
      </c>
      <c r="E142" s="325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6"/>
      <c r="R142" s="336"/>
      <c r="S142" s="336"/>
      <c r="T142" s="337"/>
      <c r="U142" s="34"/>
      <c r="V142" s="34"/>
      <c r="W142" s="35" t="s">
        <v>70</v>
      </c>
      <c r="X142" s="320">
        <v>0</v>
      </c>
      <c r="Y142" s="321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26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8"/>
      <c r="P143" s="329" t="s">
        <v>73</v>
      </c>
      <c r="Q143" s="330"/>
      <c r="R143" s="330"/>
      <c r="S143" s="330"/>
      <c r="T143" s="330"/>
      <c r="U143" s="330"/>
      <c r="V143" s="331"/>
      <c r="W143" s="37" t="s">
        <v>70</v>
      </c>
      <c r="X143" s="322">
        <f>IFERROR(SUM(X142:X142),"0")</f>
        <v>0</v>
      </c>
      <c r="Y143" s="322">
        <f>IFERROR(SUM(Y142:Y142),"0")</f>
        <v>0</v>
      </c>
      <c r="Z143" s="322">
        <f>IFERROR(IF(Z142="",0,Z142),"0")</f>
        <v>0</v>
      </c>
      <c r="AA143" s="323"/>
      <c r="AB143" s="323"/>
      <c r="AC143" s="323"/>
    </row>
    <row r="144" spans="1:68" x14ac:dyDescent="0.2">
      <c r="A144" s="327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8"/>
      <c r="P144" s="329" t="s">
        <v>73</v>
      </c>
      <c r="Q144" s="330"/>
      <c r="R144" s="330"/>
      <c r="S144" s="330"/>
      <c r="T144" s="330"/>
      <c r="U144" s="330"/>
      <c r="V144" s="331"/>
      <c r="W144" s="37" t="s">
        <v>74</v>
      </c>
      <c r="X144" s="322">
        <f>IFERROR(SUMPRODUCT(X142:X142*H142:H142),"0")</f>
        <v>0</v>
      </c>
      <c r="Y144" s="322">
        <f>IFERROR(SUMPRODUCT(Y142:Y142*H142:H142),"0")</f>
        <v>0</v>
      </c>
      <c r="Z144" s="37"/>
      <c r="AA144" s="323"/>
      <c r="AB144" s="323"/>
      <c r="AC144" s="323"/>
    </row>
    <row r="145" spans="1:68" ht="27.75" customHeight="1" x14ac:dyDescent="0.2">
      <c r="A145" s="367" t="s">
        <v>237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customHeight="1" x14ac:dyDescent="0.25">
      <c r="A146" s="332" t="s">
        <v>238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5"/>
      <c r="AB146" s="315"/>
      <c r="AC146" s="315"/>
    </row>
    <row r="147" spans="1:68" ht="14.25" customHeight="1" x14ac:dyDescent="0.25">
      <c r="A147" s="349" t="s">
        <v>141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6"/>
      <c r="AB147" s="316"/>
      <c r="AC147" s="316"/>
    </row>
    <row r="148" spans="1:68" ht="27" customHeight="1" x14ac:dyDescent="0.25">
      <c r="A148" s="54" t="s">
        <v>239</v>
      </c>
      <c r="B148" s="54" t="s">
        <v>240</v>
      </c>
      <c r="C148" s="31">
        <v>4301135317</v>
      </c>
      <c r="D148" s="324">
        <v>4607111039057</v>
      </c>
      <c r="E148" s="325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76" t="s">
        <v>241</v>
      </c>
      <c r="Q148" s="336"/>
      <c r="R148" s="336"/>
      <c r="S148" s="336"/>
      <c r="T148" s="337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26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8"/>
      <c r="P149" s="329" t="s">
        <v>73</v>
      </c>
      <c r="Q149" s="330"/>
      <c r="R149" s="330"/>
      <c r="S149" s="330"/>
      <c r="T149" s="330"/>
      <c r="U149" s="330"/>
      <c r="V149" s="331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8"/>
      <c r="P150" s="329" t="s">
        <v>73</v>
      </c>
      <c r="Q150" s="330"/>
      <c r="R150" s="330"/>
      <c r="S150" s="330"/>
      <c r="T150" s="330"/>
      <c r="U150" s="330"/>
      <c r="V150" s="331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customHeight="1" x14ac:dyDescent="0.25">
      <c r="A151" s="332" t="s">
        <v>242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5"/>
      <c r="AB151" s="315"/>
      <c r="AC151" s="315"/>
    </row>
    <row r="152" spans="1:68" ht="14.25" customHeight="1" x14ac:dyDescent="0.25">
      <c r="A152" s="349" t="s">
        <v>64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6"/>
      <c r="AB152" s="316"/>
      <c r="AC152" s="316"/>
    </row>
    <row r="153" spans="1:68" ht="16.5" customHeight="1" x14ac:dyDescent="0.25">
      <c r="A153" s="54" t="s">
        <v>243</v>
      </c>
      <c r="B153" s="54" t="s">
        <v>244</v>
      </c>
      <c r="C153" s="31">
        <v>4301071062</v>
      </c>
      <c r="D153" s="324">
        <v>4607111036384</v>
      </c>
      <c r="E153" s="325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5" t="s">
        <v>245</v>
      </c>
      <c r="Q153" s="336"/>
      <c r="R153" s="336"/>
      <c r="S153" s="336"/>
      <c r="T153" s="337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247</v>
      </c>
      <c r="B154" s="54" t="s">
        <v>248</v>
      </c>
      <c r="C154" s="31">
        <v>4301071056</v>
      </c>
      <c r="D154" s="324">
        <v>4640242180250</v>
      </c>
      <c r="E154" s="325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249</v>
      </c>
      <c r="Q154" s="336"/>
      <c r="R154" s="336"/>
      <c r="S154" s="336"/>
      <c r="T154" s="337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251</v>
      </c>
      <c r="B155" s="54" t="s">
        <v>252</v>
      </c>
      <c r="C155" s="31">
        <v>4301071050</v>
      </c>
      <c r="D155" s="324">
        <v>4607111036216</v>
      </c>
      <c r="E155" s="325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6"/>
      <c r="R155" s="336"/>
      <c r="S155" s="336"/>
      <c r="T155" s="337"/>
      <c r="U155" s="34"/>
      <c r="V155" s="34"/>
      <c r="W155" s="35" t="s">
        <v>70</v>
      </c>
      <c r="X155" s="320">
        <v>24</v>
      </c>
      <c r="Y155" s="321">
        <f>IFERROR(IF(X155="","",X155),"")</f>
        <v>24</v>
      </c>
      <c r="Z155" s="36">
        <f>IFERROR(IF(X155="","",X155*0.00866),"")</f>
        <v>0.20783999999999997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125.11679999999998</v>
      </c>
      <c r="BN155" s="67">
        <f>IFERROR(Y155*I155,"0")</f>
        <v>125.11679999999998</v>
      </c>
      <c r="BO155" s="67">
        <f>IFERROR(X155/J155,"0")</f>
        <v>0.16666666666666666</v>
      </c>
      <c r="BP155" s="67">
        <f>IFERROR(Y155/J155,"0")</f>
        <v>0.16666666666666666</v>
      </c>
    </row>
    <row r="156" spans="1:68" ht="27" customHeight="1" x14ac:dyDescent="0.25">
      <c r="A156" s="54" t="s">
        <v>254</v>
      </c>
      <c r="B156" s="54" t="s">
        <v>255</v>
      </c>
      <c r="C156" s="31">
        <v>4301071061</v>
      </c>
      <c r="D156" s="324">
        <v>4607111036278</v>
      </c>
      <c r="E156" s="325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6"/>
      <c r="R156" s="336"/>
      <c r="S156" s="336"/>
      <c r="T156" s="337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8"/>
      <c r="P157" s="329" t="s">
        <v>73</v>
      </c>
      <c r="Q157" s="330"/>
      <c r="R157" s="330"/>
      <c r="S157" s="330"/>
      <c r="T157" s="330"/>
      <c r="U157" s="330"/>
      <c r="V157" s="331"/>
      <c r="W157" s="37" t="s">
        <v>70</v>
      </c>
      <c r="X157" s="322">
        <f>IFERROR(SUM(X153:X156),"0")</f>
        <v>24</v>
      </c>
      <c r="Y157" s="322">
        <f>IFERROR(SUM(Y153:Y156),"0")</f>
        <v>24</v>
      </c>
      <c r="Z157" s="322">
        <f>IFERROR(IF(Z153="",0,Z153),"0")+IFERROR(IF(Z154="",0,Z154),"0")+IFERROR(IF(Z155="",0,Z155),"0")+IFERROR(IF(Z156="",0,Z156),"0")</f>
        <v>0.20783999999999997</v>
      </c>
      <c r="AA157" s="323"/>
      <c r="AB157" s="323"/>
      <c r="AC157" s="323"/>
    </row>
    <row r="158" spans="1:68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8"/>
      <c r="P158" s="329" t="s">
        <v>73</v>
      </c>
      <c r="Q158" s="330"/>
      <c r="R158" s="330"/>
      <c r="S158" s="330"/>
      <c r="T158" s="330"/>
      <c r="U158" s="330"/>
      <c r="V158" s="331"/>
      <c r="W158" s="37" t="s">
        <v>74</v>
      </c>
      <c r="X158" s="322">
        <f>IFERROR(SUMPRODUCT(X153:X156*H153:H156),"0")</f>
        <v>120</v>
      </c>
      <c r="Y158" s="322">
        <f>IFERROR(SUMPRODUCT(Y153:Y156*H153:H156),"0")</f>
        <v>120</v>
      </c>
      <c r="Z158" s="37"/>
      <c r="AA158" s="323"/>
      <c r="AB158" s="323"/>
      <c r="AC158" s="323"/>
    </row>
    <row r="159" spans="1:68" ht="14.25" customHeight="1" x14ac:dyDescent="0.25">
      <c r="A159" s="349" t="s">
        <v>257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316"/>
      <c r="AB159" s="316"/>
      <c r="AC159" s="316"/>
    </row>
    <row r="160" spans="1:68" ht="27" customHeight="1" x14ac:dyDescent="0.25">
      <c r="A160" s="54" t="s">
        <v>258</v>
      </c>
      <c r="B160" s="54" t="s">
        <v>259</v>
      </c>
      <c r="C160" s="31">
        <v>4301080153</v>
      </c>
      <c r="D160" s="324">
        <v>4607111036827</v>
      </c>
      <c r="E160" s="325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24">
        <v>4607111036834</v>
      </c>
      <c r="E161" s="325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6"/>
      <c r="R161" s="336"/>
      <c r="S161" s="336"/>
      <c r="T161" s="337"/>
      <c r="U161" s="34"/>
      <c r="V161" s="34"/>
      <c r="W161" s="35" t="s">
        <v>70</v>
      </c>
      <c r="X161" s="320">
        <v>12</v>
      </c>
      <c r="Y161" s="321">
        <f>IFERROR(IF(X161="","",X161),"")</f>
        <v>12</v>
      </c>
      <c r="Z161" s="36">
        <f>IFERROR(IF(X161="","",X161*0.00866),"")</f>
        <v>0.10391999999999998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63.036000000000001</v>
      </c>
      <c r="BN161" s="67">
        <f>IFERROR(Y161*I161,"0")</f>
        <v>63.036000000000001</v>
      </c>
      <c r="BO161" s="67">
        <f>IFERROR(X161/J161,"0")</f>
        <v>8.3333333333333329E-2</v>
      </c>
      <c r="BP161" s="67">
        <f>IFERROR(Y161/J161,"0")</f>
        <v>8.3333333333333329E-2</v>
      </c>
    </row>
    <row r="162" spans="1:68" x14ac:dyDescent="0.2">
      <c r="A162" s="326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8"/>
      <c r="P162" s="329" t="s">
        <v>73</v>
      </c>
      <c r="Q162" s="330"/>
      <c r="R162" s="330"/>
      <c r="S162" s="330"/>
      <c r="T162" s="330"/>
      <c r="U162" s="330"/>
      <c r="V162" s="331"/>
      <c r="W162" s="37" t="s">
        <v>70</v>
      </c>
      <c r="X162" s="322">
        <f>IFERROR(SUM(X160:X161),"0")</f>
        <v>12</v>
      </c>
      <c r="Y162" s="322">
        <f>IFERROR(SUM(Y160:Y161),"0")</f>
        <v>12</v>
      </c>
      <c r="Z162" s="322">
        <f>IFERROR(IF(Z160="",0,Z160),"0")+IFERROR(IF(Z161="",0,Z161),"0")</f>
        <v>0.10391999999999998</v>
      </c>
      <c r="AA162" s="323"/>
      <c r="AB162" s="323"/>
      <c r="AC162" s="323"/>
    </row>
    <row r="163" spans="1:68" x14ac:dyDescent="0.2">
      <c r="A163" s="327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8"/>
      <c r="P163" s="329" t="s">
        <v>73</v>
      </c>
      <c r="Q163" s="330"/>
      <c r="R163" s="330"/>
      <c r="S163" s="330"/>
      <c r="T163" s="330"/>
      <c r="U163" s="330"/>
      <c r="V163" s="331"/>
      <c r="W163" s="37" t="s">
        <v>74</v>
      </c>
      <c r="X163" s="322">
        <f>IFERROR(SUMPRODUCT(X160:X161*H160:H161),"0")</f>
        <v>60</v>
      </c>
      <c r="Y163" s="322">
        <f>IFERROR(SUMPRODUCT(Y160:Y161*H160:H161),"0")</f>
        <v>60</v>
      </c>
      <c r="Z163" s="37"/>
      <c r="AA163" s="323"/>
      <c r="AB163" s="323"/>
      <c r="AC163" s="323"/>
    </row>
    <row r="164" spans="1:68" ht="27.75" customHeight="1" x14ac:dyDescent="0.2">
      <c r="A164" s="367" t="s">
        <v>263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customHeight="1" x14ac:dyDescent="0.25">
      <c r="A165" s="332" t="s">
        <v>264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5"/>
      <c r="AB165" s="315"/>
      <c r="AC165" s="315"/>
    </row>
    <row r="166" spans="1:68" ht="14.25" customHeight="1" x14ac:dyDescent="0.25">
      <c r="A166" s="349" t="s">
        <v>77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4">
        <v>4607111035721</v>
      </c>
      <c r="E167" s="325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1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70</v>
      </c>
      <c r="X167" s="320">
        <v>28</v>
      </c>
      <c r="Y167" s="32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4">
        <v>4607111035691</v>
      </c>
      <c r="E168" s="325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6"/>
      <c r="R168" s="336"/>
      <c r="S168" s="336"/>
      <c r="T168" s="337"/>
      <c r="U168" s="34"/>
      <c r="V168" s="34"/>
      <c r="W168" s="35" t="s">
        <v>70</v>
      </c>
      <c r="X168" s="320">
        <v>28</v>
      </c>
      <c r="Y168" s="32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94.864000000000004</v>
      </c>
      <c r="BN168" s="67">
        <f>IFERROR(Y168*I168,"0")</f>
        <v>94.864000000000004</v>
      </c>
      <c r="BO168" s="67">
        <f>IFERROR(X168/J168,"0")</f>
        <v>0.4</v>
      </c>
      <c r="BP168" s="67">
        <f>IFERROR(Y168/J168,"0")</f>
        <v>0.4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4">
        <v>4607111038487</v>
      </c>
      <c r="E169" s="325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6"/>
      <c r="R169" s="336"/>
      <c r="S169" s="336"/>
      <c r="T169" s="337"/>
      <c r="U169" s="34"/>
      <c r="V169" s="34"/>
      <c r="W169" s="35" t="s">
        <v>70</v>
      </c>
      <c r="X169" s="320">
        <v>56</v>
      </c>
      <c r="Y169" s="321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209.21600000000001</v>
      </c>
      <c r="BN169" s="67">
        <f>IFERROR(Y169*I169,"0")</f>
        <v>209.21600000000001</v>
      </c>
      <c r="BO169" s="67">
        <f>IFERROR(X169/J169,"0")</f>
        <v>0.8</v>
      </c>
      <c r="BP169" s="67">
        <f>IFERROR(Y169/J169,"0")</f>
        <v>0.8</v>
      </c>
    </row>
    <row r="170" spans="1:68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8"/>
      <c r="P170" s="329" t="s">
        <v>73</v>
      </c>
      <c r="Q170" s="330"/>
      <c r="R170" s="330"/>
      <c r="S170" s="330"/>
      <c r="T170" s="330"/>
      <c r="U170" s="330"/>
      <c r="V170" s="331"/>
      <c r="W170" s="37" t="s">
        <v>70</v>
      </c>
      <c r="X170" s="322">
        <f>IFERROR(SUM(X167:X169),"0")</f>
        <v>112</v>
      </c>
      <c r="Y170" s="322">
        <f>IFERROR(SUM(Y167:Y169),"0")</f>
        <v>112</v>
      </c>
      <c r="Z170" s="322">
        <f>IFERROR(IF(Z167="",0,Z167),"0")+IFERROR(IF(Z168="",0,Z168),"0")+IFERROR(IF(Z169="",0,Z169),"0")</f>
        <v>2.0025599999999999</v>
      </c>
      <c r="AA170" s="323"/>
      <c r="AB170" s="323"/>
      <c r="AC170" s="323"/>
    </row>
    <row r="171" spans="1:68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8"/>
      <c r="P171" s="329" t="s">
        <v>73</v>
      </c>
      <c r="Q171" s="330"/>
      <c r="R171" s="330"/>
      <c r="S171" s="330"/>
      <c r="T171" s="330"/>
      <c r="U171" s="330"/>
      <c r="V171" s="331"/>
      <c r="W171" s="37" t="s">
        <v>74</v>
      </c>
      <c r="X171" s="322">
        <f>IFERROR(SUMPRODUCT(X167:X169*H167:H169),"0")</f>
        <v>336</v>
      </c>
      <c r="Y171" s="322">
        <f>IFERROR(SUMPRODUCT(Y167:Y169*H167:H169),"0")</f>
        <v>336</v>
      </c>
      <c r="Z171" s="37"/>
      <c r="AA171" s="323"/>
      <c r="AB171" s="323"/>
      <c r="AC171" s="323"/>
    </row>
    <row r="172" spans="1:68" ht="14.25" customHeight="1" x14ac:dyDescent="0.25">
      <c r="A172" s="349" t="s">
        <v>274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316"/>
      <c r="AB172" s="316"/>
      <c r="AC172" s="316"/>
    </row>
    <row r="173" spans="1:68" ht="27" customHeight="1" x14ac:dyDescent="0.25">
      <c r="A173" s="54" t="s">
        <v>275</v>
      </c>
      <c r="B173" s="54" t="s">
        <v>276</v>
      </c>
      <c r="C173" s="31">
        <v>4301051855</v>
      </c>
      <c r="D173" s="324">
        <v>4680115885875</v>
      </c>
      <c r="E173" s="325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1" t="s">
        <v>279</v>
      </c>
      <c r="Q173" s="336"/>
      <c r="R173" s="336"/>
      <c r="S173" s="336"/>
      <c r="T173" s="337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282</v>
      </c>
      <c r="B174" s="54" t="s">
        <v>283</v>
      </c>
      <c r="C174" s="31">
        <v>4301051319</v>
      </c>
      <c r="D174" s="324">
        <v>4680115881204</v>
      </c>
      <c r="E174" s="325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9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6"/>
      <c r="R174" s="336"/>
      <c r="S174" s="336"/>
      <c r="T174" s="337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26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8"/>
      <c r="P175" s="329" t="s">
        <v>73</v>
      </c>
      <c r="Q175" s="330"/>
      <c r="R175" s="330"/>
      <c r="S175" s="330"/>
      <c r="T175" s="330"/>
      <c r="U175" s="330"/>
      <c r="V175" s="331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8"/>
      <c r="P176" s="329" t="s">
        <v>73</v>
      </c>
      <c r="Q176" s="330"/>
      <c r="R176" s="330"/>
      <c r="S176" s="330"/>
      <c r="T176" s="330"/>
      <c r="U176" s="330"/>
      <c r="V176" s="331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customHeight="1" x14ac:dyDescent="0.2">
      <c r="A177" s="367" t="s">
        <v>285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customHeight="1" x14ac:dyDescent="0.25">
      <c r="A178" s="332" t="s">
        <v>286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5"/>
      <c r="AB178" s="315"/>
      <c r="AC178" s="315"/>
    </row>
    <row r="179" spans="1:68" ht="14.25" customHeight="1" x14ac:dyDescent="0.25">
      <c r="A179" s="349" t="s">
        <v>141</v>
      </c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  <c r="AA179" s="316"/>
      <c r="AB179" s="316"/>
      <c r="AC179" s="316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4">
        <v>4620207490198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6"/>
      <c r="R180" s="336"/>
      <c r="S180" s="336"/>
      <c r="T180" s="337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290</v>
      </c>
      <c r="B181" s="54" t="s">
        <v>291</v>
      </c>
      <c r="C181" s="31">
        <v>4301135719</v>
      </c>
      <c r="D181" s="324">
        <v>4620207490235</v>
      </c>
      <c r="E181" s="325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6"/>
      <c r="R181" s="336"/>
      <c r="S181" s="336"/>
      <c r="T181" s="337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4">
        <v>4620207490259</v>
      </c>
      <c r="E182" s="325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6"/>
      <c r="R182" s="336"/>
      <c r="S182" s="336"/>
      <c r="T182" s="337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6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8"/>
      <c r="P183" s="329" t="s">
        <v>73</v>
      </c>
      <c r="Q183" s="330"/>
      <c r="R183" s="330"/>
      <c r="S183" s="330"/>
      <c r="T183" s="330"/>
      <c r="U183" s="330"/>
      <c r="V183" s="331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x14ac:dyDescent="0.2">
      <c r="A184" s="327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8"/>
      <c r="P184" s="329" t="s">
        <v>73</v>
      </c>
      <c r="Q184" s="330"/>
      <c r="R184" s="330"/>
      <c r="S184" s="330"/>
      <c r="T184" s="330"/>
      <c r="U184" s="330"/>
      <c r="V184" s="331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customHeight="1" x14ac:dyDescent="0.25">
      <c r="A185" s="332" t="s">
        <v>295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5"/>
      <c r="AB185" s="315"/>
      <c r="AC185" s="315"/>
    </row>
    <row r="186" spans="1:68" ht="14.25" customHeight="1" x14ac:dyDescent="0.25">
      <c r="A186" s="349" t="s">
        <v>64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27"/>
      <c r="Y186" s="327"/>
      <c r="Z186" s="327"/>
      <c r="AA186" s="316"/>
      <c r="AB186" s="316"/>
      <c r="AC186" s="316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4">
        <v>4607111037022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6"/>
      <c r="R187" s="336"/>
      <c r="S187" s="336"/>
      <c r="T187" s="337"/>
      <c r="U187" s="34"/>
      <c r="V187" s="34"/>
      <c r="W187" s="35" t="s">
        <v>70</v>
      </c>
      <c r="X187" s="320">
        <v>24</v>
      </c>
      <c r="Y187" s="321">
        <f>IFERROR(IF(X187="","",X187),"")</f>
        <v>24</v>
      </c>
      <c r="Z187" s="36">
        <f>IFERROR(IF(X187="","",X187*0.0155),"")</f>
        <v>0.372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140.88</v>
      </c>
      <c r="BN187" s="67">
        <f>IFERROR(Y187*I187,"0")</f>
        <v>140.88</v>
      </c>
      <c r="BO187" s="67">
        <f>IFERROR(X187/J187,"0")</f>
        <v>0.2857142857142857</v>
      </c>
      <c r="BP187" s="67">
        <f>IFERROR(Y187/J187,"0")</f>
        <v>0.2857142857142857</v>
      </c>
    </row>
    <row r="188" spans="1:68" ht="27" customHeight="1" x14ac:dyDescent="0.25">
      <c r="A188" s="54" t="s">
        <v>299</v>
      </c>
      <c r="B188" s="54" t="s">
        <v>300</v>
      </c>
      <c r="C188" s="31">
        <v>4301070990</v>
      </c>
      <c r="D188" s="324">
        <v>4607111038494</v>
      </c>
      <c r="E188" s="325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6"/>
      <c r="R188" s="336"/>
      <c r="S188" s="336"/>
      <c r="T188" s="337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302</v>
      </c>
      <c r="B189" s="54" t="s">
        <v>303</v>
      </c>
      <c r="C189" s="31">
        <v>4301070966</v>
      </c>
      <c r="D189" s="324">
        <v>4607111038135</v>
      </c>
      <c r="E189" s="325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6"/>
      <c r="R189" s="336"/>
      <c r="S189" s="336"/>
      <c r="T189" s="337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8"/>
      <c r="P190" s="329" t="s">
        <v>73</v>
      </c>
      <c r="Q190" s="330"/>
      <c r="R190" s="330"/>
      <c r="S190" s="330"/>
      <c r="T190" s="330"/>
      <c r="U190" s="330"/>
      <c r="V190" s="331"/>
      <c r="W190" s="37" t="s">
        <v>70</v>
      </c>
      <c r="X190" s="322">
        <f>IFERROR(SUM(X187:X189),"0")</f>
        <v>24</v>
      </c>
      <c r="Y190" s="322">
        <f>IFERROR(SUM(Y187:Y189),"0")</f>
        <v>24</v>
      </c>
      <c r="Z190" s="322">
        <f>IFERROR(IF(Z187="",0,Z187),"0")+IFERROR(IF(Z188="",0,Z188),"0")+IFERROR(IF(Z189="",0,Z189),"0")</f>
        <v>0.372</v>
      </c>
      <c r="AA190" s="323"/>
      <c r="AB190" s="323"/>
      <c r="AC190" s="323"/>
    </row>
    <row r="191" spans="1:68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8"/>
      <c r="P191" s="329" t="s">
        <v>73</v>
      </c>
      <c r="Q191" s="330"/>
      <c r="R191" s="330"/>
      <c r="S191" s="330"/>
      <c r="T191" s="330"/>
      <c r="U191" s="330"/>
      <c r="V191" s="331"/>
      <c r="W191" s="37" t="s">
        <v>74</v>
      </c>
      <c r="X191" s="322">
        <f>IFERROR(SUMPRODUCT(X187:X189*H187:H189),"0")</f>
        <v>134.39999999999998</v>
      </c>
      <c r="Y191" s="322">
        <f>IFERROR(SUMPRODUCT(Y187:Y189*H187:H189),"0")</f>
        <v>134.39999999999998</v>
      </c>
      <c r="Z191" s="37"/>
      <c r="AA191" s="323"/>
      <c r="AB191" s="323"/>
      <c r="AC191" s="323"/>
    </row>
    <row r="192" spans="1:68" ht="16.5" customHeight="1" x14ac:dyDescent="0.25">
      <c r="A192" s="332" t="s">
        <v>305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5"/>
      <c r="AB192" s="315"/>
      <c r="AC192" s="315"/>
    </row>
    <row r="193" spans="1:68" ht="14.25" customHeight="1" x14ac:dyDescent="0.25">
      <c r="A193" s="349" t="s">
        <v>64</v>
      </c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27"/>
      <c r="R193" s="327"/>
      <c r="S193" s="327"/>
      <c r="T193" s="327"/>
      <c r="U193" s="327"/>
      <c r="V193" s="327"/>
      <c r="W193" s="327"/>
      <c r="X193" s="327"/>
      <c r="Y193" s="327"/>
      <c r="Z193" s="327"/>
      <c r="AA193" s="316"/>
      <c r="AB193" s="316"/>
      <c r="AC193" s="316"/>
    </row>
    <row r="194" spans="1:68" ht="27" customHeight="1" x14ac:dyDescent="0.25">
      <c r="A194" s="54" t="s">
        <v>306</v>
      </c>
      <c r="B194" s="54" t="s">
        <v>307</v>
      </c>
      <c r="C194" s="31">
        <v>4301070996</v>
      </c>
      <c r="D194" s="324">
        <v>4607111038654</v>
      </c>
      <c r="E194" s="325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24">
        <v>4607111038586</v>
      </c>
      <c r="E195" s="325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4301070962</v>
      </c>
      <c r="D196" s="324">
        <v>4607111038609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24">
        <v>4607111038630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4301070959</v>
      </c>
      <c r="D198" s="324">
        <v>4607111038616</v>
      </c>
      <c r="E198" s="325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24">
        <v>4607111038623</v>
      </c>
      <c r="E199" s="325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6"/>
      <c r="R199" s="336"/>
      <c r="S199" s="336"/>
      <c r="T199" s="337"/>
      <c r="U199" s="34"/>
      <c r="V199" s="34"/>
      <c r="W199" s="35" t="s">
        <v>70</v>
      </c>
      <c r="X199" s="320">
        <v>12</v>
      </c>
      <c r="Y199" s="321">
        <f t="shared" si="18"/>
        <v>12</v>
      </c>
      <c r="Z199" s="36">
        <f t="shared" si="19"/>
        <v>0.186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70.44</v>
      </c>
      <c r="BN199" s="67">
        <f t="shared" si="21"/>
        <v>70.44</v>
      </c>
      <c r="BO199" s="67">
        <f t="shared" si="22"/>
        <v>0.14285714285714285</v>
      </c>
      <c r="BP199" s="67">
        <f t="shared" si="23"/>
        <v>0.14285714285714285</v>
      </c>
    </row>
    <row r="200" spans="1:68" x14ac:dyDescent="0.2">
      <c r="A200" s="326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8"/>
      <c r="P200" s="329" t="s">
        <v>73</v>
      </c>
      <c r="Q200" s="330"/>
      <c r="R200" s="330"/>
      <c r="S200" s="330"/>
      <c r="T200" s="330"/>
      <c r="U200" s="330"/>
      <c r="V200" s="331"/>
      <c r="W200" s="37" t="s">
        <v>70</v>
      </c>
      <c r="X200" s="322">
        <f>IFERROR(SUM(X194:X199),"0")</f>
        <v>12</v>
      </c>
      <c r="Y200" s="322">
        <f>IFERROR(SUM(Y194:Y199),"0")</f>
        <v>12</v>
      </c>
      <c r="Z200" s="322">
        <f>IFERROR(IF(Z194="",0,Z194),"0")+IFERROR(IF(Z195="",0,Z195),"0")+IFERROR(IF(Z196="",0,Z196),"0")+IFERROR(IF(Z197="",0,Z197),"0")+IFERROR(IF(Z198="",0,Z198),"0")+IFERROR(IF(Z199="",0,Z199),"0")</f>
        <v>0.186</v>
      </c>
      <c r="AA200" s="323"/>
      <c r="AB200" s="323"/>
      <c r="AC200" s="323"/>
    </row>
    <row r="201" spans="1:68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8"/>
      <c r="P201" s="329" t="s">
        <v>73</v>
      </c>
      <c r="Q201" s="330"/>
      <c r="R201" s="330"/>
      <c r="S201" s="330"/>
      <c r="T201" s="330"/>
      <c r="U201" s="330"/>
      <c r="V201" s="331"/>
      <c r="W201" s="37" t="s">
        <v>74</v>
      </c>
      <c r="X201" s="322">
        <f>IFERROR(SUMPRODUCT(X194:X199*H194:H199),"0")</f>
        <v>67.199999999999989</v>
      </c>
      <c r="Y201" s="322">
        <f>IFERROR(SUMPRODUCT(Y194:Y199*H194:H199),"0")</f>
        <v>67.199999999999989</v>
      </c>
      <c r="Z201" s="37"/>
      <c r="AA201" s="323"/>
      <c r="AB201" s="323"/>
      <c r="AC201" s="323"/>
    </row>
    <row r="202" spans="1:68" ht="16.5" customHeight="1" x14ac:dyDescent="0.25">
      <c r="A202" s="332" t="s">
        <v>320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5"/>
      <c r="AB202" s="315"/>
      <c r="AC202" s="315"/>
    </row>
    <row r="203" spans="1:68" ht="14.25" customHeight="1" x14ac:dyDescent="0.25">
      <c r="A203" s="349" t="s">
        <v>64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27"/>
      <c r="Z203" s="327"/>
      <c r="AA203" s="316"/>
      <c r="AB203" s="316"/>
      <c r="AC203" s="316"/>
    </row>
    <row r="204" spans="1:68" ht="27" customHeight="1" x14ac:dyDescent="0.25">
      <c r="A204" s="54" t="s">
        <v>321</v>
      </c>
      <c r="B204" s="54" t="s">
        <v>322</v>
      </c>
      <c r="C204" s="31">
        <v>4301070915</v>
      </c>
      <c r="D204" s="324">
        <v>4607111035882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6"/>
      <c r="R204" s="336"/>
      <c r="S204" s="336"/>
      <c r="T204" s="337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4">
        <v>4607111035905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6"/>
      <c r="R205" s="336"/>
      <c r="S205" s="336"/>
      <c r="T205" s="337"/>
      <c r="U205" s="34"/>
      <c r="V205" s="34"/>
      <c r="W205" s="35" t="s">
        <v>70</v>
      </c>
      <c r="X205" s="320">
        <v>12</v>
      </c>
      <c r="Y205" s="321">
        <f>IFERROR(IF(X205="","",X205),"")</f>
        <v>12</v>
      </c>
      <c r="Z205" s="36">
        <f>IFERROR(IF(X205="","",X205*0.0155),"")</f>
        <v>0.186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326</v>
      </c>
      <c r="B206" s="54" t="s">
        <v>327</v>
      </c>
      <c r="C206" s="31">
        <v>4301070917</v>
      </c>
      <c r="D206" s="324">
        <v>4607111035912</v>
      </c>
      <c r="E206" s="325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6"/>
      <c r="R206" s="336"/>
      <c r="S206" s="336"/>
      <c r="T206" s="337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4">
        <v>4607111035929</v>
      </c>
      <c r="E207" s="325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6"/>
      <c r="R207" s="336"/>
      <c r="S207" s="336"/>
      <c r="T207" s="337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8"/>
      <c r="P208" s="329" t="s">
        <v>73</v>
      </c>
      <c r="Q208" s="330"/>
      <c r="R208" s="330"/>
      <c r="S208" s="330"/>
      <c r="T208" s="330"/>
      <c r="U208" s="330"/>
      <c r="V208" s="331"/>
      <c r="W208" s="37" t="s">
        <v>70</v>
      </c>
      <c r="X208" s="322">
        <f>IFERROR(SUM(X204:X207),"0")</f>
        <v>12</v>
      </c>
      <c r="Y208" s="322">
        <f>IFERROR(SUM(Y204:Y207),"0")</f>
        <v>12</v>
      </c>
      <c r="Z208" s="322">
        <f>IFERROR(IF(Z204="",0,Z204),"0")+IFERROR(IF(Z205="",0,Z205),"0")+IFERROR(IF(Z206="",0,Z206),"0")+IFERROR(IF(Z207="",0,Z207),"0")</f>
        <v>0.186</v>
      </c>
      <c r="AA208" s="323"/>
      <c r="AB208" s="323"/>
      <c r="AC208" s="323"/>
    </row>
    <row r="209" spans="1:68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8"/>
      <c r="P209" s="329" t="s">
        <v>73</v>
      </c>
      <c r="Q209" s="330"/>
      <c r="R209" s="330"/>
      <c r="S209" s="330"/>
      <c r="T209" s="330"/>
      <c r="U209" s="330"/>
      <c r="V209" s="331"/>
      <c r="W209" s="37" t="s">
        <v>74</v>
      </c>
      <c r="X209" s="322">
        <f>IFERROR(SUMPRODUCT(X204:X207*H204:H207),"0")</f>
        <v>86.4</v>
      </c>
      <c r="Y209" s="322">
        <f>IFERROR(SUMPRODUCT(Y204:Y207*H204:H207),"0")</f>
        <v>86.4</v>
      </c>
      <c r="Z209" s="37"/>
      <c r="AA209" s="323"/>
      <c r="AB209" s="323"/>
      <c r="AC209" s="323"/>
    </row>
    <row r="210" spans="1:68" ht="16.5" customHeight="1" x14ac:dyDescent="0.25">
      <c r="A210" s="332" t="s">
        <v>331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5"/>
      <c r="AB210" s="315"/>
      <c r="AC210" s="315"/>
    </row>
    <row r="211" spans="1:68" ht="14.25" customHeight="1" x14ac:dyDescent="0.25">
      <c r="A211" s="349" t="s">
        <v>64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6"/>
      <c r="AB211" s="316"/>
      <c r="AC211" s="316"/>
    </row>
    <row r="212" spans="1:68" ht="16.5" customHeight="1" x14ac:dyDescent="0.25">
      <c r="A212" s="54" t="s">
        <v>332</v>
      </c>
      <c r="B212" s="54" t="s">
        <v>333</v>
      </c>
      <c r="C212" s="31">
        <v>4301070912</v>
      </c>
      <c r="D212" s="324">
        <v>4607111037213</v>
      </c>
      <c r="E212" s="325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6"/>
      <c r="R212" s="336"/>
      <c r="S212" s="336"/>
      <c r="T212" s="337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6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8"/>
      <c r="P213" s="329" t="s">
        <v>73</v>
      </c>
      <c r="Q213" s="330"/>
      <c r="R213" s="330"/>
      <c r="S213" s="330"/>
      <c r="T213" s="330"/>
      <c r="U213" s="330"/>
      <c r="V213" s="331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x14ac:dyDescent="0.2">
      <c r="A214" s="327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8"/>
      <c r="P214" s="329" t="s">
        <v>73</v>
      </c>
      <c r="Q214" s="330"/>
      <c r="R214" s="330"/>
      <c r="S214" s="330"/>
      <c r="T214" s="330"/>
      <c r="U214" s="330"/>
      <c r="V214" s="331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customHeight="1" x14ac:dyDescent="0.25">
      <c r="A215" s="332" t="s">
        <v>335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5"/>
      <c r="AB215" s="315"/>
      <c r="AC215" s="315"/>
    </row>
    <row r="216" spans="1:68" ht="14.25" customHeight="1" x14ac:dyDescent="0.25">
      <c r="A216" s="349" t="s">
        <v>274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6"/>
      <c r="AB216" s="316"/>
      <c r="AC216" s="316"/>
    </row>
    <row r="217" spans="1:68" ht="27" customHeight="1" x14ac:dyDescent="0.25">
      <c r="A217" s="54" t="s">
        <v>336</v>
      </c>
      <c r="B217" s="54" t="s">
        <v>337</v>
      </c>
      <c r="C217" s="31">
        <v>4301051320</v>
      </c>
      <c r="D217" s="324">
        <v>4680115881334</v>
      </c>
      <c r="E217" s="325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6"/>
      <c r="R217" s="336"/>
      <c r="S217" s="336"/>
      <c r="T217" s="337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26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8"/>
      <c r="P218" s="329" t="s">
        <v>73</v>
      </c>
      <c r="Q218" s="330"/>
      <c r="R218" s="330"/>
      <c r="S218" s="330"/>
      <c r="T218" s="330"/>
      <c r="U218" s="330"/>
      <c r="V218" s="331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x14ac:dyDescent="0.2">
      <c r="A219" s="327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8"/>
      <c r="P219" s="329" t="s">
        <v>73</v>
      </c>
      <c r="Q219" s="330"/>
      <c r="R219" s="330"/>
      <c r="S219" s="330"/>
      <c r="T219" s="330"/>
      <c r="U219" s="330"/>
      <c r="V219" s="331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customHeight="1" x14ac:dyDescent="0.25">
      <c r="A220" s="332" t="s">
        <v>339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5"/>
      <c r="AB220" s="315"/>
      <c r="AC220" s="315"/>
    </row>
    <row r="221" spans="1:68" ht="14.25" customHeight="1" x14ac:dyDescent="0.25">
      <c r="A221" s="349" t="s">
        <v>64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6"/>
      <c r="AB221" s="316"/>
      <c r="AC221" s="316"/>
    </row>
    <row r="222" spans="1:68" ht="16.5" customHeight="1" x14ac:dyDescent="0.25">
      <c r="A222" s="54" t="s">
        <v>340</v>
      </c>
      <c r="B222" s="54" t="s">
        <v>341</v>
      </c>
      <c r="C222" s="31">
        <v>4301071063</v>
      </c>
      <c r="D222" s="324">
        <v>4607111039019</v>
      </c>
      <c r="E222" s="325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6"/>
      <c r="R222" s="336"/>
      <c r="S222" s="336"/>
      <c r="T222" s="337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343</v>
      </c>
      <c r="B223" s="54" t="s">
        <v>344</v>
      </c>
      <c r="C223" s="31">
        <v>4301071000</v>
      </c>
      <c r="D223" s="324">
        <v>4607111038708</v>
      </c>
      <c r="E223" s="325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6"/>
      <c r="R223" s="336"/>
      <c r="S223" s="336"/>
      <c r="T223" s="337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26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8"/>
      <c r="P224" s="329" t="s">
        <v>73</v>
      </c>
      <c r="Q224" s="330"/>
      <c r="R224" s="330"/>
      <c r="S224" s="330"/>
      <c r="T224" s="330"/>
      <c r="U224" s="330"/>
      <c r="V224" s="331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x14ac:dyDescent="0.2">
      <c r="A225" s="327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8"/>
      <c r="P225" s="329" t="s">
        <v>73</v>
      </c>
      <c r="Q225" s="330"/>
      <c r="R225" s="330"/>
      <c r="S225" s="330"/>
      <c r="T225" s="330"/>
      <c r="U225" s="330"/>
      <c r="V225" s="331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customHeight="1" x14ac:dyDescent="0.2">
      <c r="A226" s="367" t="s">
        <v>345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32" t="s">
        <v>346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5"/>
      <c r="AB227" s="315"/>
      <c r="AC227" s="315"/>
    </row>
    <row r="228" spans="1:68" ht="14.25" customHeight="1" x14ac:dyDescent="0.25">
      <c r="A228" s="349" t="s">
        <v>64</v>
      </c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  <c r="AA228" s="316"/>
      <c r="AB228" s="316"/>
      <c r="AC228" s="316"/>
    </row>
    <row r="229" spans="1:68" ht="27" customHeight="1" x14ac:dyDescent="0.25">
      <c r="A229" s="54" t="s">
        <v>347</v>
      </c>
      <c r="B229" s="54" t="s">
        <v>348</v>
      </c>
      <c r="C229" s="31">
        <v>4301071036</v>
      </c>
      <c r="D229" s="324">
        <v>4607111036162</v>
      </c>
      <c r="E229" s="325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6"/>
      <c r="R229" s="336"/>
      <c r="S229" s="336"/>
      <c r="T229" s="337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26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8"/>
      <c r="P230" s="329" t="s">
        <v>73</v>
      </c>
      <c r="Q230" s="330"/>
      <c r="R230" s="330"/>
      <c r="S230" s="330"/>
      <c r="T230" s="330"/>
      <c r="U230" s="330"/>
      <c r="V230" s="331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8"/>
      <c r="P231" s="329" t="s">
        <v>73</v>
      </c>
      <c r="Q231" s="330"/>
      <c r="R231" s="330"/>
      <c r="S231" s="330"/>
      <c r="T231" s="330"/>
      <c r="U231" s="330"/>
      <c r="V231" s="331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customHeight="1" x14ac:dyDescent="0.2">
      <c r="A232" s="367" t="s">
        <v>350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customHeight="1" x14ac:dyDescent="0.25">
      <c r="A233" s="332" t="s">
        <v>351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5"/>
      <c r="AB233" s="315"/>
      <c r="AC233" s="315"/>
    </row>
    <row r="234" spans="1:68" ht="14.25" customHeight="1" x14ac:dyDescent="0.25">
      <c r="A234" s="349" t="s">
        <v>64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6"/>
      <c r="AB234" s="316"/>
      <c r="AC234" s="316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4">
        <v>4607111035899</v>
      </c>
      <c r="E235" s="325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6"/>
      <c r="R235" s="336"/>
      <c r="S235" s="336"/>
      <c r="T235" s="337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354</v>
      </c>
      <c r="B236" s="54" t="s">
        <v>355</v>
      </c>
      <c r="C236" s="31">
        <v>4301070991</v>
      </c>
      <c r="D236" s="324">
        <v>4607111038180</v>
      </c>
      <c r="E236" s="325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6"/>
      <c r="R236" s="336"/>
      <c r="S236" s="336"/>
      <c r="T236" s="337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6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8"/>
      <c r="P237" s="329" t="s">
        <v>73</v>
      </c>
      <c r="Q237" s="330"/>
      <c r="R237" s="330"/>
      <c r="S237" s="330"/>
      <c r="T237" s="330"/>
      <c r="U237" s="330"/>
      <c r="V237" s="331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x14ac:dyDescent="0.2">
      <c r="A238" s="327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8"/>
      <c r="P238" s="329" t="s">
        <v>73</v>
      </c>
      <c r="Q238" s="330"/>
      <c r="R238" s="330"/>
      <c r="S238" s="330"/>
      <c r="T238" s="330"/>
      <c r="U238" s="330"/>
      <c r="V238" s="331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customHeight="1" x14ac:dyDescent="0.25">
      <c r="A239" s="332" t="s">
        <v>357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5"/>
      <c r="AB239" s="315"/>
      <c r="AC239" s="315"/>
    </row>
    <row r="240" spans="1:68" ht="14.25" customHeight="1" x14ac:dyDescent="0.25">
      <c r="A240" s="349" t="s">
        <v>64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6"/>
      <c r="AB240" s="316"/>
      <c r="AC240" s="316"/>
    </row>
    <row r="241" spans="1:68" ht="27" customHeight="1" x14ac:dyDescent="0.25">
      <c r="A241" s="54" t="s">
        <v>358</v>
      </c>
      <c r="B241" s="54" t="s">
        <v>359</v>
      </c>
      <c r="C241" s="31">
        <v>4301070870</v>
      </c>
      <c r="D241" s="324">
        <v>4607111036711</v>
      </c>
      <c r="E241" s="325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6"/>
      <c r="R241" s="336"/>
      <c r="S241" s="336"/>
      <c r="T241" s="337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26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8"/>
      <c r="P242" s="329" t="s">
        <v>73</v>
      </c>
      <c r="Q242" s="330"/>
      <c r="R242" s="330"/>
      <c r="S242" s="330"/>
      <c r="T242" s="330"/>
      <c r="U242" s="330"/>
      <c r="V242" s="331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x14ac:dyDescent="0.2">
      <c r="A243" s="327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8"/>
      <c r="P243" s="329" t="s">
        <v>73</v>
      </c>
      <c r="Q243" s="330"/>
      <c r="R243" s="330"/>
      <c r="S243" s="330"/>
      <c r="T243" s="330"/>
      <c r="U243" s="330"/>
      <c r="V243" s="331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customHeight="1" x14ac:dyDescent="0.2">
      <c r="A244" s="367" t="s">
        <v>360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customHeight="1" x14ac:dyDescent="0.25">
      <c r="A245" s="332" t="s">
        <v>361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5"/>
      <c r="AB245" s="315"/>
      <c r="AC245" s="315"/>
    </row>
    <row r="246" spans="1:68" ht="14.25" customHeight="1" x14ac:dyDescent="0.25">
      <c r="A246" s="349" t="s">
        <v>362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6"/>
      <c r="AB246" s="316"/>
      <c r="AC246" s="316"/>
    </row>
    <row r="247" spans="1:68" ht="27" customHeight="1" x14ac:dyDescent="0.25">
      <c r="A247" s="54" t="s">
        <v>363</v>
      </c>
      <c r="B247" s="54" t="s">
        <v>364</v>
      </c>
      <c r="C247" s="31">
        <v>4301133004</v>
      </c>
      <c r="D247" s="324">
        <v>4607111039774</v>
      </c>
      <c r="E247" s="325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89" t="s">
        <v>365</v>
      </c>
      <c r="Q247" s="336"/>
      <c r="R247" s="336"/>
      <c r="S247" s="336"/>
      <c r="T247" s="337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6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8"/>
      <c r="P248" s="329" t="s">
        <v>73</v>
      </c>
      <c r="Q248" s="330"/>
      <c r="R248" s="330"/>
      <c r="S248" s="330"/>
      <c r="T248" s="330"/>
      <c r="U248" s="330"/>
      <c r="V248" s="331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8"/>
      <c r="P249" s="329" t="s">
        <v>73</v>
      </c>
      <c r="Q249" s="330"/>
      <c r="R249" s="330"/>
      <c r="S249" s="330"/>
      <c r="T249" s="330"/>
      <c r="U249" s="330"/>
      <c r="V249" s="331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customHeight="1" x14ac:dyDescent="0.25">
      <c r="A250" s="349" t="s">
        <v>141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6"/>
      <c r="AB250" s="316"/>
      <c r="AC250" s="316"/>
    </row>
    <row r="251" spans="1:68" ht="37.5" customHeight="1" x14ac:dyDescent="0.25">
      <c r="A251" s="54" t="s">
        <v>368</v>
      </c>
      <c r="B251" s="54" t="s">
        <v>369</v>
      </c>
      <c r="C251" s="31">
        <v>4301135400</v>
      </c>
      <c r="D251" s="324">
        <v>4607111039361</v>
      </c>
      <c r="E251" s="325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6"/>
      <c r="R251" s="336"/>
      <c r="S251" s="336"/>
      <c r="T251" s="337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26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8"/>
      <c r="P252" s="329" t="s">
        <v>73</v>
      </c>
      <c r="Q252" s="330"/>
      <c r="R252" s="330"/>
      <c r="S252" s="330"/>
      <c r="T252" s="330"/>
      <c r="U252" s="330"/>
      <c r="V252" s="331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8"/>
      <c r="P253" s="329" t="s">
        <v>73</v>
      </c>
      <c r="Q253" s="330"/>
      <c r="R253" s="330"/>
      <c r="S253" s="330"/>
      <c r="T253" s="330"/>
      <c r="U253" s="330"/>
      <c r="V253" s="331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customHeight="1" x14ac:dyDescent="0.2">
      <c r="A254" s="367" t="s">
        <v>238</v>
      </c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8"/>
      <c r="N254" s="368"/>
      <c r="O254" s="368"/>
      <c r="P254" s="368"/>
      <c r="Q254" s="368"/>
      <c r="R254" s="368"/>
      <c r="S254" s="368"/>
      <c r="T254" s="368"/>
      <c r="U254" s="368"/>
      <c r="V254" s="368"/>
      <c r="W254" s="368"/>
      <c r="X254" s="368"/>
      <c r="Y254" s="368"/>
      <c r="Z254" s="368"/>
      <c r="AA254" s="48"/>
      <c r="AB254" s="48"/>
      <c r="AC254" s="48"/>
    </row>
    <row r="255" spans="1:68" ht="16.5" customHeight="1" x14ac:dyDescent="0.25">
      <c r="A255" s="332" t="s">
        <v>238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5"/>
      <c r="AB255" s="315"/>
      <c r="AC255" s="315"/>
    </row>
    <row r="256" spans="1:68" ht="14.25" customHeight="1" x14ac:dyDescent="0.25">
      <c r="A256" s="349" t="s">
        <v>64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  <c r="AA256" s="316"/>
      <c r="AB256" s="316"/>
      <c r="AC256" s="316"/>
    </row>
    <row r="257" spans="1:68" ht="27" customHeight="1" x14ac:dyDescent="0.25">
      <c r="A257" s="54" t="s">
        <v>370</v>
      </c>
      <c r="B257" s="54" t="s">
        <v>371</v>
      </c>
      <c r="C257" s="31">
        <v>4301071014</v>
      </c>
      <c r="D257" s="324">
        <v>4640242181264</v>
      </c>
      <c r="E257" s="325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7" t="s">
        <v>372</v>
      </c>
      <c r="Q257" s="336"/>
      <c r="R257" s="336"/>
      <c r="S257" s="336"/>
      <c r="T257" s="337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4301071021</v>
      </c>
      <c r="D258" s="324">
        <v>4640242181325</v>
      </c>
      <c r="E258" s="325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95" t="s">
        <v>376</v>
      </c>
      <c r="Q258" s="336"/>
      <c r="R258" s="336"/>
      <c r="S258" s="336"/>
      <c r="T258" s="337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377</v>
      </c>
      <c r="B259" s="54" t="s">
        <v>378</v>
      </c>
      <c r="C259" s="31">
        <v>4301070993</v>
      </c>
      <c r="D259" s="324">
        <v>4640242180670</v>
      </c>
      <c r="E259" s="325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5" t="s">
        <v>379</v>
      </c>
      <c r="Q259" s="336"/>
      <c r="R259" s="336"/>
      <c r="S259" s="336"/>
      <c r="T259" s="337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26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8"/>
      <c r="P260" s="329" t="s">
        <v>73</v>
      </c>
      <c r="Q260" s="330"/>
      <c r="R260" s="330"/>
      <c r="S260" s="330"/>
      <c r="T260" s="330"/>
      <c r="U260" s="330"/>
      <c r="V260" s="331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x14ac:dyDescent="0.2">
      <c r="A261" s="327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8"/>
      <c r="P261" s="329" t="s">
        <v>73</v>
      </c>
      <c r="Q261" s="330"/>
      <c r="R261" s="330"/>
      <c r="S261" s="330"/>
      <c r="T261" s="330"/>
      <c r="U261" s="330"/>
      <c r="V261" s="331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customHeight="1" x14ac:dyDescent="0.25">
      <c r="A262" s="349" t="s">
        <v>146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327"/>
      <c r="Z262" s="327"/>
      <c r="AA262" s="316"/>
      <c r="AB262" s="316"/>
      <c r="AC262" s="316"/>
    </row>
    <row r="263" spans="1:68" ht="27" customHeight="1" x14ac:dyDescent="0.25">
      <c r="A263" s="54" t="s">
        <v>381</v>
      </c>
      <c r="B263" s="54" t="s">
        <v>382</v>
      </c>
      <c r="C263" s="31">
        <v>4301131019</v>
      </c>
      <c r="D263" s="324">
        <v>4640242180427</v>
      </c>
      <c r="E263" s="325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2" t="s">
        <v>383</v>
      </c>
      <c r="Q263" s="336"/>
      <c r="R263" s="336"/>
      <c r="S263" s="336"/>
      <c r="T263" s="337"/>
      <c r="U263" s="34"/>
      <c r="V263" s="34"/>
      <c r="W263" s="35" t="s">
        <v>70</v>
      </c>
      <c r="X263" s="320">
        <v>72</v>
      </c>
      <c r="Y263" s="321">
        <f>IFERROR(IF(X263="","",X263),"")</f>
        <v>72</v>
      </c>
      <c r="Z263" s="36">
        <f>IFERROR(IF(X263="","",X263*0.00502),"")</f>
        <v>0.36143999999999998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137.88</v>
      </c>
      <c r="BN263" s="67">
        <f>IFERROR(Y263*I263,"0")</f>
        <v>137.88</v>
      </c>
      <c r="BO263" s="67">
        <f>IFERROR(X263/J263,"0")</f>
        <v>0.30769230769230771</v>
      </c>
      <c r="BP263" s="67">
        <f>IFERROR(Y263/J263,"0")</f>
        <v>0.30769230769230771</v>
      </c>
    </row>
    <row r="264" spans="1:68" x14ac:dyDescent="0.2">
      <c r="A264" s="326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8"/>
      <c r="P264" s="329" t="s">
        <v>73</v>
      </c>
      <c r="Q264" s="330"/>
      <c r="R264" s="330"/>
      <c r="S264" s="330"/>
      <c r="T264" s="330"/>
      <c r="U264" s="330"/>
      <c r="V264" s="331"/>
      <c r="W264" s="37" t="s">
        <v>70</v>
      </c>
      <c r="X264" s="322">
        <f>IFERROR(SUM(X263:X263),"0")</f>
        <v>72</v>
      </c>
      <c r="Y264" s="322">
        <f>IFERROR(SUM(Y263:Y263),"0")</f>
        <v>72</v>
      </c>
      <c r="Z264" s="322">
        <f>IFERROR(IF(Z263="",0,Z263),"0")</f>
        <v>0.36143999999999998</v>
      </c>
      <c r="AA264" s="323"/>
      <c r="AB264" s="323"/>
      <c r="AC264" s="323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8"/>
      <c r="P265" s="329" t="s">
        <v>73</v>
      </c>
      <c r="Q265" s="330"/>
      <c r="R265" s="330"/>
      <c r="S265" s="330"/>
      <c r="T265" s="330"/>
      <c r="U265" s="330"/>
      <c r="V265" s="331"/>
      <c r="W265" s="37" t="s">
        <v>74</v>
      </c>
      <c r="X265" s="322">
        <f>IFERROR(SUMPRODUCT(X263:X263*H263:H263),"0")</f>
        <v>129.6</v>
      </c>
      <c r="Y265" s="322">
        <f>IFERROR(SUMPRODUCT(Y263:Y263*H263:H263),"0")</f>
        <v>129.6</v>
      </c>
      <c r="Z265" s="37"/>
      <c r="AA265" s="323"/>
      <c r="AB265" s="323"/>
      <c r="AC265" s="323"/>
    </row>
    <row r="266" spans="1:68" ht="14.25" customHeight="1" x14ac:dyDescent="0.25">
      <c r="A266" s="349" t="s">
        <v>77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24">
        <v>4640242180397</v>
      </c>
      <c r="E267" s="325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6"/>
      <c r="R267" s="336"/>
      <c r="S267" s="336"/>
      <c r="T267" s="337"/>
      <c r="U267" s="34"/>
      <c r="V267" s="34"/>
      <c r="W267" s="35" t="s">
        <v>70</v>
      </c>
      <c r="X267" s="320">
        <v>60</v>
      </c>
      <c r="Y267" s="321">
        <f>IFERROR(IF(X267="","",X267),"")</f>
        <v>60</v>
      </c>
      <c r="Z267" s="36">
        <f>IFERROR(IF(X267="","",X267*0.0155),"")</f>
        <v>0.92999999999999994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375.59999999999997</v>
      </c>
      <c r="BN267" s="67">
        <f>IFERROR(Y267*I267,"0")</f>
        <v>375.59999999999997</v>
      </c>
      <c r="BO267" s="67">
        <f>IFERROR(X267/J267,"0")</f>
        <v>0.7142857142857143</v>
      </c>
      <c r="BP267" s="67">
        <f>IFERROR(Y267/J267,"0")</f>
        <v>0.7142857142857143</v>
      </c>
    </row>
    <row r="268" spans="1:68" ht="27" customHeight="1" x14ac:dyDescent="0.25">
      <c r="A268" s="54" t="s">
        <v>389</v>
      </c>
      <c r="B268" s="54" t="s">
        <v>390</v>
      </c>
      <c r="C268" s="31">
        <v>4301132104</v>
      </c>
      <c r="D268" s="324">
        <v>4640242181219</v>
      </c>
      <c r="E268" s="325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78" t="s">
        <v>391</v>
      </c>
      <c r="Q268" s="336"/>
      <c r="R268" s="336"/>
      <c r="S268" s="336"/>
      <c r="T268" s="337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8"/>
      <c r="P269" s="329" t="s">
        <v>73</v>
      </c>
      <c r="Q269" s="330"/>
      <c r="R269" s="330"/>
      <c r="S269" s="330"/>
      <c r="T269" s="330"/>
      <c r="U269" s="330"/>
      <c r="V269" s="331"/>
      <c r="W269" s="37" t="s">
        <v>70</v>
      </c>
      <c r="X269" s="322">
        <f>IFERROR(SUM(X267:X268),"0")</f>
        <v>60</v>
      </c>
      <c r="Y269" s="322">
        <f>IFERROR(SUM(Y267:Y268),"0")</f>
        <v>60</v>
      </c>
      <c r="Z269" s="322">
        <f>IFERROR(IF(Z267="",0,Z267),"0")+IFERROR(IF(Z268="",0,Z268),"0")</f>
        <v>0.92999999999999994</v>
      </c>
      <c r="AA269" s="323"/>
      <c r="AB269" s="323"/>
      <c r="AC269" s="323"/>
    </row>
    <row r="270" spans="1:68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8"/>
      <c r="P270" s="329" t="s">
        <v>73</v>
      </c>
      <c r="Q270" s="330"/>
      <c r="R270" s="330"/>
      <c r="S270" s="330"/>
      <c r="T270" s="330"/>
      <c r="U270" s="330"/>
      <c r="V270" s="331"/>
      <c r="W270" s="37" t="s">
        <v>74</v>
      </c>
      <c r="X270" s="322">
        <f>IFERROR(SUMPRODUCT(X267:X268*H267:H268),"0")</f>
        <v>360</v>
      </c>
      <c r="Y270" s="322">
        <f>IFERROR(SUMPRODUCT(Y267:Y268*H267:H268),"0")</f>
        <v>360</v>
      </c>
      <c r="Z270" s="37"/>
      <c r="AA270" s="323"/>
      <c r="AB270" s="323"/>
      <c r="AC270" s="323"/>
    </row>
    <row r="271" spans="1:68" ht="14.25" customHeight="1" x14ac:dyDescent="0.25">
      <c r="A271" s="349" t="s">
        <v>171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  <c r="AA271" s="316"/>
      <c r="AB271" s="316"/>
      <c r="AC271" s="316"/>
    </row>
    <row r="272" spans="1:68" ht="27" customHeight="1" x14ac:dyDescent="0.25">
      <c r="A272" s="54" t="s">
        <v>392</v>
      </c>
      <c r="B272" s="54" t="s">
        <v>393</v>
      </c>
      <c r="C272" s="31">
        <v>4301136028</v>
      </c>
      <c r="D272" s="324">
        <v>4640242180304</v>
      </c>
      <c r="E272" s="325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30" t="s">
        <v>394</v>
      </c>
      <c r="Q272" s="336"/>
      <c r="R272" s="336"/>
      <c r="S272" s="336"/>
      <c r="T272" s="337"/>
      <c r="U272" s="34"/>
      <c r="V272" s="34"/>
      <c r="W272" s="35" t="s">
        <v>70</v>
      </c>
      <c r="X272" s="320">
        <v>70</v>
      </c>
      <c r="Y272" s="321">
        <f>IFERROR(IF(X272="","",X272),"")</f>
        <v>70</v>
      </c>
      <c r="Z272" s="36">
        <f>IFERROR(IF(X272="","",X272*0.00936),"")</f>
        <v>0.6552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202.34200000000001</v>
      </c>
      <c r="BN272" s="67">
        <f>IFERROR(Y272*I272,"0")</f>
        <v>202.34200000000001</v>
      </c>
      <c r="BO272" s="67">
        <f>IFERROR(X272/J272,"0")</f>
        <v>0.55555555555555558</v>
      </c>
      <c r="BP272" s="67">
        <f>IFERROR(Y272/J272,"0")</f>
        <v>0.55555555555555558</v>
      </c>
    </row>
    <row r="273" spans="1:68" ht="27" customHeight="1" x14ac:dyDescent="0.25">
      <c r="A273" s="54" t="s">
        <v>396</v>
      </c>
      <c r="B273" s="54" t="s">
        <v>397</v>
      </c>
      <c r="C273" s="31">
        <v>4301136026</v>
      </c>
      <c r="D273" s="324">
        <v>4640242180236</v>
      </c>
      <c r="E273" s="325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77" t="s">
        <v>398</v>
      </c>
      <c r="Q273" s="336"/>
      <c r="R273" s="336"/>
      <c r="S273" s="336"/>
      <c r="T273" s="337"/>
      <c r="U273" s="34"/>
      <c r="V273" s="34"/>
      <c r="W273" s="35" t="s">
        <v>70</v>
      </c>
      <c r="X273" s="320">
        <v>168</v>
      </c>
      <c r="Y273" s="321">
        <f>IFERROR(IF(X273="","",X273),"")</f>
        <v>168</v>
      </c>
      <c r="Z273" s="36">
        <f>IFERROR(IF(X273="","",X273*0.0155),"")</f>
        <v>2.6040000000000001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879.48</v>
      </c>
      <c r="BN273" s="67">
        <f>IFERROR(Y273*I273,"0")</f>
        <v>879.48</v>
      </c>
      <c r="BO273" s="67">
        <f>IFERROR(X273/J273,"0")</f>
        <v>2</v>
      </c>
      <c r="BP273" s="67">
        <f>IFERROR(Y273/J273,"0")</f>
        <v>2</v>
      </c>
    </row>
    <row r="274" spans="1:68" ht="27" customHeight="1" x14ac:dyDescent="0.25">
      <c r="A274" s="54" t="s">
        <v>399</v>
      </c>
      <c r="B274" s="54" t="s">
        <v>400</v>
      </c>
      <c r="C274" s="31">
        <v>4301136029</v>
      </c>
      <c r="D274" s="324">
        <v>4640242180410</v>
      </c>
      <c r="E274" s="325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6"/>
      <c r="R274" s="336"/>
      <c r="S274" s="336"/>
      <c r="T274" s="337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8"/>
      <c r="P275" s="329" t="s">
        <v>73</v>
      </c>
      <c r="Q275" s="330"/>
      <c r="R275" s="330"/>
      <c r="S275" s="330"/>
      <c r="T275" s="330"/>
      <c r="U275" s="330"/>
      <c r="V275" s="331"/>
      <c r="W275" s="37" t="s">
        <v>70</v>
      </c>
      <c r="X275" s="322">
        <f>IFERROR(SUM(X272:X274),"0")</f>
        <v>238</v>
      </c>
      <c r="Y275" s="322">
        <f>IFERROR(SUM(Y272:Y274),"0")</f>
        <v>238</v>
      </c>
      <c r="Z275" s="322">
        <f>IFERROR(IF(Z272="",0,Z272),"0")+IFERROR(IF(Z273="",0,Z273),"0")+IFERROR(IF(Z274="",0,Z274),"0")</f>
        <v>3.2591999999999999</v>
      </c>
      <c r="AA275" s="323"/>
      <c r="AB275" s="323"/>
      <c r="AC275" s="323"/>
    </row>
    <row r="276" spans="1:68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8"/>
      <c r="P276" s="329" t="s">
        <v>73</v>
      </c>
      <c r="Q276" s="330"/>
      <c r="R276" s="330"/>
      <c r="S276" s="330"/>
      <c r="T276" s="330"/>
      <c r="U276" s="330"/>
      <c r="V276" s="331"/>
      <c r="W276" s="37" t="s">
        <v>74</v>
      </c>
      <c r="X276" s="322">
        <f>IFERROR(SUMPRODUCT(X272:X274*H272:H274),"0")</f>
        <v>1029</v>
      </c>
      <c r="Y276" s="322">
        <f>IFERROR(SUMPRODUCT(Y272:Y274*H272:H274),"0")</f>
        <v>1029</v>
      </c>
      <c r="Z276" s="37"/>
      <c r="AA276" s="323"/>
      <c r="AB276" s="323"/>
      <c r="AC276" s="323"/>
    </row>
    <row r="277" spans="1:68" ht="14.25" customHeight="1" x14ac:dyDescent="0.25">
      <c r="A277" s="349" t="s">
        <v>141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27"/>
      <c r="Y277" s="327"/>
      <c r="Z277" s="327"/>
      <c r="AA277" s="316"/>
      <c r="AB277" s="316"/>
      <c r="AC277" s="316"/>
    </row>
    <row r="278" spans="1:68" ht="27" customHeight="1" x14ac:dyDescent="0.25">
      <c r="A278" s="54" t="s">
        <v>401</v>
      </c>
      <c r="B278" s="54" t="s">
        <v>402</v>
      </c>
      <c r="C278" s="31">
        <v>4301135723</v>
      </c>
      <c r="D278" s="324">
        <v>4640242181783</v>
      </c>
      <c r="E278" s="325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5" t="s">
        <v>403</v>
      </c>
      <c r="Q278" s="336"/>
      <c r="R278" s="336"/>
      <c r="S278" s="336"/>
      <c r="T278" s="337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customHeight="1" x14ac:dyDescent="0.25">
      <c r="A279" s="54" t="s">
        <v>405</v>
      </c>
      <c r="B279" s="54" t="s">
        <v>406</v>
      </c>
      <c r="C279" s="31">
        <v>4301135504</v>
      </c>
      <c r="D279" s="324">
        <v>4640242181554</v>
      </c>
      <c r="E279" s="325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4" t="s">
        <v>407</v>
      </c>
      <c r="Q279" s="336"/>
      <c r="R279" s="336"/>
      <c r="S279" s="336"/>
      <c r="T279" s="337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24">
        <v>4640242181561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7" t="s">
        <v>411</v>
      </c>
      <c r="Q280" s="336"/>
      <c r="R280" s="336"/>
      <c r="S280" s="336"/>
      <c r="T280" s="337"/>
      <c r="U280" s="34"/>
      <c r="V280" s="34"/>
      <c r="W280" s="35" t="s">
        <v>70</v>
      </c>
      <c r="X280" s="320">
        <v>28</v>
      </c>
      <c r="Y280" s="321">
        <f t="shared" si="24"/>
        <v>28</v>
      </c>
      <c r="Z280" s="36">
        <f>IFERROR(IF(X280="","",X280*0.00936),"")</f>
        <v>0.26207999999999998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108.976</v>
      </c>
      <c r="BN280" s="67">
        <f t="shared" si="26"/>
        <v>108.976</v>
      </c>
      <c r="BO280" s="67">
        <f t="shared" si="27"/>
        <v>0.22222222222222221</v>
      </c>
      <c r="BP280" s="67">
        <f t="shared" si="28"/>
        <v>0.22222222222222221</v>
      </c>
    </row>
    <row r="281" spans="1:68" ht="37.5" customHeight="1" x14ac:dyDescent="0.25">
      <c r="A281" s="54" t="s">
        <v>413</v>
      </c>
      <c r="B281" s="54" t="s">
        <v>414</v>
      </c>
      <c r="C281" s="31">
        <v>4301135552</v>
      </c>
      <c r="D281" s="324">
        <v>4640242181431</v>
      </c>
      <c r="E281" s="325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415</v>
      </c>
      <c r="Q281" s="336"/>
      <c r="R281" s="336"/>
      <c r="S281" s="336"/>
      <c r="T281" s="337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24">
        <v>4640242181424</v>
      </c>
      <c r="E282" s="325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86" t="s">
        <v>419</v>
      </c>
      <c r="Q282" s="336"/>
      <c r="R282" s="336"/>
      <c r="S282" s="336"/>
      <c r="T282" s="337"/>
      <c r="U282" s="34"/>
      <c r="V282" s="34"/>
      <c r="W282" s="35" t="s">
        <v>70</v>
      </c>
      <c r="X282" s="320">
        <v>12</v>
      </c>
      <c r="Y282" s="321">
        <f t="shared" si="24"/>
        <v>12</v>
      </c>
      <c r="Z282" s="36">
        <f>IFERROR(IF(X282="","",X282*0.0155),"")</f>
        <v>0.186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68.820000000000007</v>
      </c>
      <c r="BN282" s="67">
        <f t="shared" si="26"/>
        <v>68.820000000000007</v>
      </c>
      <c r="BO282" s="67">
        <f t="shared" si="27"/>
        <v>0.14285714285714285</v>
      </c>
      <c r="BP282" s="67">
        <f t="shared" si="28"/>
        <v>0.14285714285714285</v>
      </c>
    </row>
    <row r="283" spans="1:68" ht="27" customHeight="1" x14ac:dyDescent="0.25">
      <c r="A283" s="54" t="s">
        <v>420</v>
      </c>
      <c r="B283" s="54" t="s">
        <v>421</v>
      </c>
      <c r="C283" s="31">
        <v>4301135320</v>
      </c>
      <c r="D283" s="324">
        <v>4640242181592</v>
      </c>
      <c r="E283" s="325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1" t="s">
        <v>422</v>
      </c>
      <c r="Q283" s="336"/>
      <c r="R283" s="336"/>
      <c r="S283" s="336"/>
      <c r="T283" s="337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4301135405</v>
      </c>
      <c r="D284" s="324">
        <v>4640242181523</v>
      </c>
      <c r="E284" s="325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82" t="s">
        <v>426</v>
      </c>
      <c r="Q284" s="336"/>
      <c r="R284" s="336"/>
      <c r="S284" s="336"/>
      <c r="T284" s="337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 t="shared" si="29"/>
        <v>0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427</v>
      </c>
      <c r="B285" s="54" t="s">
        <v>428</v>
      </c>
      <c r="C285" s="31">
        <v>4301135404</v>
      </c>
      <c r="D285" s="324">
        <v>4640242181516</v>
      </c>
      <c r="E285" s="325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2" t="s">
        <v>429</v>
      </c>
      <c r="Q285" s="336"/>
      <c r="R285" s="336"/>
      <c r="S285" s="336"/>
      <c r="T285" s="337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430</v>
      </c>
      <c r="B286" s="54" t="s">
        <v>431</v>
      </c>
      <c r="C286" s="31">
        <v>4301135402</v>
      </c>
      <c r="D286" s="324">
        <v>4640242181493</v>
      </c>
      <c r="E286" s="325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2" t="s">
        <v>432</v>
      </c>
      <c r="Q286" s="336"/>
      <c r="R286" s="336"/>
      <c r="S286" s="336"/>
      <c r="T286" s="337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433</v>
      </c>
      <c r="B287" s="54" t="s">
        <v>434</v>
      </c>
      <c r="C287" s="31">
        <v>4301135375</v>
      </c>
      <c r="D287" s="324">
        <v>4640242181486</v>
      </c>
      <c r="E287" s="325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9" t="s">
        <v>435</v>
      </c>
      <c r="Q287" s="336"/>
      <c r="R287" s="336"/>
      <c r="S287" s="336"/>
      <c r="T287" s="337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436</v>
      </c>
      <c r="B288" s="54" t="s">
        <v>437</v>
      </c>
      <c r="C288" s="31">
        <v>4301135403</v>
      </c>
      <c r="D288" s="324">
        <v>4640242181509</v>
      </c>
      <c r="E288" s="325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0" t="s">
        <v>438</v>
      </c>
      <c r="Q288" s="336"/>
      <c r="R288" s="336"/>
      <c r="S288" s="336"/>
      <c r="T288" s="337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439</v>
      </c>
      <c r="B289" s="54" t="s">
        <v>440</v>
      </c>
      <c r="C289" s="31">
        <v>4301135304</v>
      </c>
      <c r="D289" s="324">
        <v>4640242181240</v>
      </c>
      <c r="E289" s="325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441</v>
      </c>
      <c r="Q289" s="336"/>
      <c r="R289" s="336"/>
      <c r="S289" s="336"/>
      <c r="T289" s="337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4301135310</v>
      </c>
      <c r="D290" s="324">
        <v>4640242181318</v>
      </c>
      <c r="E290" s="325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46" t="s">
        <v>444</v>
      </c>
      <c r="Q290" s="336"/>
      <c r="R290" s="336"/>
      <c r="S290" s="336"/>
      <c r="T290" s="337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445</v>
      </c>
      <c r="B291" s="54" t="s">
        <v>446</v>
      </c>
      <c r="C291" s="31">
        <v>4301135306</v>
      </c>
      <c r="D291" s="324">
        <v>4640242181578</v>
      </c>
      <c r="E291" s="325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19" t="s">
        <v>447</v>
      </c>
      <c r="Q291" s="336"/>
      <c r="R291" s="336"/>
      <c r="S291" s="336"/>
      <c r="T291" s="337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448</v>
      </c>
      <c r="B292" s="54" t="s">
        <v>449</v>
      </c>
      <c r="C292" s="31">
        <v>4301135305</v>
      </c>
      <c r="D292" s="324">
        <v>4640242181394</v>
      </c>
      <c r="E292" s="325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5" t="s">
        <v>450</v>
      </c>
      <c r="Q292" s="336"/>
      <c r="R292" s="336"/>
      <c r="S292" s="336"/>
      <c r="T292" s="337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451</v>
      </c>
      <c r="B293" s="54" t="s">
        <v>452</v>
      </c>
      <c r="C293" s="31">
        <v>4301135309</v>
      </c>
      <c r="D293" s="324">
        <v>4640242181332</v>
      </c>
      <c r="E293" s="325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3" t="s">
        <v>453</v>
      </c>
      <c r="Q293" s="336"/>
      <c r="R293" s="336"/>
      <c r="S293" s="336"/>
      <c r="T293" s="337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454</v>
      </c>
      <c r="B294" s="54" t="s">
        <v>455</v>
      </c>
      <c r="C294" s="31">
        <v>4301135308</v>
      </c>
      <c r="D294" s="324">
        <v>4640242181349</v>
      </c>
      <c r="E294" s="325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526" t="s">
        <v>456</v>
      </c>
      <c r="Q294" s="336"/>
      <c r="R294" s="336"/>
      <c r="S294" s="336"/>
      <c r="T294" s="337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457</v>
      </c>
      <c r="B295" s="54" t="s">
        <v>458</v>
      </c>
      <c r="C295" s="31">
        <v>4301135307</v>
      </c>
      <c r="D295" s="324">
        <v>4640242181370</v>
      </c>
      <c r="E295" s="325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92" t="s">
        <v>459</v>
      </c>
      <c r="Q295" s="336"/>
      <c r="R295" s="336"/>
      <c r="S295" s="336"/>
      <c r="T295" s="337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461</v>
      </c>
      <c r="B296" s="54" t="s">
        <v>462</v>
      </c>
      <c r="C296" s="31">
        <v>4301135318</v>
      </c>
      <c r="D296" s="324">
        <v>4607111037480</v>
      </c>
      <c r="E296" s="325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43" t="s">
        <v>463</v>
      </c>
      <c r="Q296" s="336"/>
      <c r="R296" s="336"/>
      <c r="S296" s="336"/>
      <c r="T296" s="337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4301135319</v>
      </c>
      <c r="D297" s="324">
        <v>4607111037473</v>
      </c>
      <c r="E297" s="325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18" t="s">
        <v>467</v>
      </c>
      <c r="Q297" s="336"/>
      <c r="R297" s="336"/>
      <c r="S297" s="336"/>
      <c r="T297" s="337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4301135198</v>
      </c>
      <c r="D298" s="324">
        <v>4640242180663</v>
      </c>
      <c r="E298" s="325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1" t="s">
        <v>471</v>
      </c>
      <c r="Q298" s="336"/>
      <c r="R298" s="336"/>
      <c r="S298" s="336"/>
      <c r="T298" s="337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26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8"/>
      <c r="P299" s="329" t="s">
        <v>73</v>
      </c>
      <c r="Q299" s="330"/>
      <c r="R299" s="330"/>
      <c r="S299" s="330"/>
      <c r="T299" s="330"/>
      <c r="U299" s="330"/>
      <c r="V299" s="331"/>
      <c r="W299" s="37" t="s">
        <v>70</v>
      </c>
      <c r="X299" s="322">
        <f>IFERROR(SUM(X278:X298),"0")</f>
        <v>40</v>
      </c>
      <c r="Y299" s="322">
        <f>IFERROR(SUM(Y278:Y298),"0")</f>
        <v>40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0.44807999999999998</v>
      </c>
      <c r="AA299" s="323"/>
      <c r="AB299" s="323"/>
      <c r="AC299" s="323"/>
    </row>
    <row r="300" spans="1:68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8"/>
      <c r="P300" s="329" t="s">
        <v>73</v>
      </c>
      <c r="Q300" s="330"/>
      <c r="R300" s="330"/>
      <c r="S300" s="330"/>
      <c r="T300" s="330"/>
      <c r="U300" s="330"/>
      <c r="V300" s="331"/>
      <c r="W300" s="37" t="s">
        <v>74</v>
      </c>
      <c r="X300" s="322">
        <f>IFERROR(SUMPRODUCT(X278:X298*H278:H298),"0")</f>
        <v>169.60000000000002</v>
      </c>
      <c r="Y300" s="322">
        <f>IFERROR(SUMPRODUCT(Y278:Y298*H278:H298),"0")</f>
        <v>169.60000000000002</v>
      </c>
      <c r="Z300" s="37"/>
      <c r="AA300" s="323"/>
      <c r="AB300" s="323"/>
      <c r="AC300" s="323"/>
    </row>
    <row r="301" spans="1:68" ht="15" customHeight="1" x14ac:dyDescent="0.2">
      <c r="A301" s="46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436"/>
      <c r="P301" s="401" t="s">
        <v>473</v>
      </c>
      <c r="Q301" s="402"/>
      <c r="R301" s="402"/>
      <c r="S301" s="402"/>
      <c r="T301" s="402"/>
      <c r="U301" s="402"/>
      <c r="V301" s="403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6059.56</v>
      </c>
      <c r="Y301" s="322">
        <f>IFERROR(Y24+Y33+Y39+Y44+Y60+Y66+Y71+Y77+Y87+Y94+Y104+Y110+Y117+Y123+Y128+Y133+Y139+Y144+Y150+Y158+Y163+Y171+Y176+Y184+Y191+Y201+Y209+Y214+Y219+Y225+Y231+Y238+Y243+Y249+Y253+Y261+Y265+Y270+Y276+Y300,"0")</f>
        <v>6059.56</v>
      </c>
      <c r="Z301" s="37"/>
      <c r="AA301" s="323"/>
      <c r="AB301" s="323"/>
      <c r="AC301" s="323"/>
    </row>
    <row r="302" spans="1:68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436"/>
      <c r="P302" s="401" t="s">
        <v>474</v>
      </c>
      <c r="Q302" s="402"/>
      <c r="R302" s="402"/>
      <c r="S302" s="402"/>
      <c r="T302" s="402"/>
      <c r="U302" s="402"/>
      <c r="V302" s="403"/>
      <c r="W302" s="37" t="s">
        <v>74</v>
      </c>
      <c r="X302" s="322">
        <f>IFERROR(SUM(BM22:BM298),"0")</f>
        <v>6758.7831999999989</v>
      </c>
      <c r="Y302" s="322">
        <f>IFERROR(SUM(BN22:BN298),"0")</f>
        <v>6758.7831999999989</v>
      </c>
      <c r="Z302" s="37"/>
      <c r="AA302" s="323"/>
      <c r="AB302" s="323"/>
      <c r="AC302" s="323"/>
    </row>
    <row r="303" spans="1:68" x14ac:dyDescent="0.2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436"/>
      <c r="P303" s="401" t="s">
        <v>475</v>
      </c>
      <c r="Q303" s="402"/>
      <c r="R303" s="402"/>
      <c r="S303" s="402"/>
      <c r="T303" s="402"/>
      <c r="U303" s="402"/>
      <c r="V303" s="403"/>
      <c r="W303" s="37" t="s">
        <v>476</v>
      </c>
      <c r="X303" s="38">
        <f>ROUNDUP(SUM(BO22:BO298),0)</f>
        <v>19</v>
      </c>
      <c r="Y303" s="38">
        <f>ROUNDUP(SUM(BP22:BP298),0)</f>
        <v>19</v>
      </c>
      <c r="Z303" s="37"/>
      <c r="AA303" s="323"/>
      <c r="AB303" s="323"/>
      <c r="AC303" s="323"/>
    </row>
    <row r="304" spans="1:68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436"/>
      <c r="P304" s="401" t="s">
        <v>477</v>
      </c>
      <c r="Q304" s="402"/>
      <c r="R304" s="402"/>
      <c r="S304" s="402"/>
      <c r="T304" s="402"/>
      <c r="U304" s="402"/>
      <c r="V304" s="403"/>
      <c r="W304" s="37" t="s">
        <v>74</v>
      </c>
      <c r="X304" s="322">
        <f>GrossWeightTotal+PalletQtyTotal*25</f>
        <v>7233.7831999999989</v>
      </c>
      <c r="Y304" s="322">
        <f>GrossWeightTotalR+PalletQtyTotalR*25</f>
        <v>7233.7831999999989</v>
      </c>
      <c r="Z304" s="37"/>
      <c r="AA304" s="323"/>
      <c r="AB304" s="323"/>
      <c r="AC304" s="323"/>
    </row>
    <row r="305" spans="1:35" x14ac:dyDescent="0.2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436"/>
      <c r="P305" s="401" t="s">
        <v>478</v>
      </c>
      <c r="Q305" s="402"/>
      <c r="R305" s="402"/>
      <c r="S305" s="402"/>
      <c r="T305" s="402"/>
      <c r="U305" s="402"/>
      <c r="V305" s="403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1608</v>
      </c>
      <c r="Y305" s="322">
        <f>IFERROR(Y23+Y32+Y38+Y43+Y59+Y65+Y70+Y76+Y86+Y93+Y103+Y109+Y116+Y122+Y127+Y132+Y138+Y143+Y149+Y157+Y162+Y170+Y175+Y183+Y190+Y200+Y208+Y213+Y218+Y224+Y230+Y237+Y242+Y248+Y252+Y260+Y264+Y269+Y275+Y299,"0")</f>
        <v>1608</v>
      </c>
      <c r="Z305" s="37"/>
      <c r="AA305" s="323"/>
      <c r="AB305" s="323"/>
      <c r="AC305" s="323"/>
    </row>
    <row r="306" spans="1:35" ht="14.25" customHeight="1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7"/>
      <c r="N306" s="327"/>
      <c r="O306" s="436"/>
      <c r="P306" s="401" t="s">
        <v>479</v>
      </c>
      <c r="Q306" s="402"/>
      <c r="R306" s="402"/>
      <c r="S306" s="402"/>
      <c r="T306" s="402"/>
      <c r="U306" s="402"/>
      <c r="V306" s="403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23.251899999999996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38" t="s">
        <v>75</v>
      </c>
      <c r="D308" s="343"/>
      <c r="E308" s="343"/>
      <c r="F308" s="343"/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  <c r="T308" s="344"/>
      <c r="U308" s="338" t="s">
        <v>237</v>
      </c>
      <c r="V308" s="344"/>
      <c r="W308" s="317" t="s">
        <v>263</v>
      </c>
      <c r="X308" s="338" t="s">
        <v>285</v>
      </c>
      <c r="Y308" s="343"/>
      <c r="Z308" s="343"/>
      <c r="AA308" s="343"/>
      <c r="AB308" s="343"/>
      <c r="AC308" s="343"/>
      <c r="AD308" s="344"/>
      <c r="AE308" s="317" t="s">
        <v>345</v>
      </c>
      <c r="AF308" s="338" t="s">
        <v>350</v>
      </c>
      <c r="AG308" s="344"/>
      <c r="AH308" s="317" t="s">
        <v>360</v>
      </c>
      <c r="AI308" s="317" t="s">
        <v>238</v>
      </c>
    </row>
    <row r="309" spans="1:35" ht="14.25" customHeight="1" thickTop="1" x14ac:dyDescent="0.2">
      <c r="A309" s="404" t="s">
        <v>482</v>
      </c>
      <c r="B309" s="338" t="s">
        <v>63</v>
      </c>
      <c r="C309" s="338" t="s">
        <v>76</v>
      </c>
      <c r="D309" s="338" t="s">
        <v>93</v>
      </c>
      <c r="E309" s="338" t="s">
        <v>100</v>
      </c>
      <c r="F309" s="338" t="s">
        <v>106</v>
      </c>
      <c r="G309" s="338" t="s">
        <v>133</v>
      </c>
      <c r="H309" s="338" t="s">
        <v>140</v>
      </c>
      <c r="I309" s="338" t="s">
        <v>145</v>
      </c>
      <c r="J309" s="338" t="s">
        <v>153</v>
      </c>
      <c r="K309" s="338" t="s">
        <v>170</v>
      </c>
      <c r="L309" s="338" t="s">
        <v>181</v>
      </c>
      <c r="M309" s="338" t="s">
        <v>195</v>
      </c>
      <c r="N309" s="318"/>
      <c r="O309" s="338" t="s">
        <v>201</v>
      </c>
      <c r="P309" s="338" t="s">
        <v>210</v>
      </c>
      <c r="Q309" s="338" t="s">
        <v>216</v>
      </c>
      <c r="R309" s="338" t="s">
        <v>221</v>
      </c>
      <c r="S309" s="338" t="s">
        <v>225</v>
      </c>
      <c r="T309" s="338" t="s">
        <v>233</v>
      </c>
      <c r="U309" s="338" t="s">
        <v>238</v>
      </c>
      <c r="V309" s="338" t="s">
        <v>242</v>
      </c>
      <c r="W309" s="338" t="s">
        <v>264</v>
      </c>
      <c r="X309" s="338" t="s">
        <v>286</v>
      </c>
      <c r="Y309" s="338" t="s">
        <v>295</v>
      </c>
      <c r="Z309" s="338" t="s">
        <v>305</v>
      </c>
      <c r="AA309" s="338" t="s">
        <v>320</v>
      </c>
      <c r="AB309" s="338" t="s">
        <v>331</v>
      </c>
      <c r="AC309" s="338" t="s">
        <v>335</v>
      </c>
      <c r="AD309" s="338" t="s">
        <v>339</v>
      </c>
      <c r="AE309" s="338" t="s">
        <v>346</v>
      </c>
      <c r="AF309" s="338" t="s">
        <v>351</v>
      </c>
      <c r="AG309" s="338" t="s">
        <v>357</v>
      </c>
      <c r="AH309" s="338" t="s">
        <v>361</v>
      </c>
      <c r="AI309" s="338" t="s">
        <v>238</v>
      </c>
    </row>
    <row r="310" spans="1:35" ht="13.5" customHeight="1" thickBot="1" x14ac:dyDescent="0.25">
      <c r="A310" s="405"/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18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39"/>
      <c r="Z310" s="339"/>
      <c r="AA310" s="339"/>
      <c r="AB310" s="339"/>
      <c r="AC310" s="339"/>
      <c r="AD310" s="339"/>
      <c r="AE310" s="339"/>
      <c r="AF310" s="339"/>
      <c r="AG310" s="339"/>
      <c r="AH310" s="339"/>
      <c r="AI310" s="339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273</v>
      </c>
      <c r="D311" s="46">
        <f>IFERROR(X36*H36,"0")+IFERROR(X37*H37,"0")</f>
        <v>72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686.4</v>
      </c>
      <c r="G311" s="46">
        <f>IFERROR(X63*H63,"0")+IFERROR(X64*H64,"0")</f>
        <v>420</v>
      </c>
      <c r="H311" s="46">
        <f>IFERROR(X69*H69,"0")</f>
        <v>100.8</v>
      </c>
      <c r="I311" s="46">
        <f>IFERROR(X74*H74,"0")+IFERROR(X75*H75,"0")</f>
        <v>453.6</v>
      </c>
      <c r="J311" s="46">
        <f>IFERROR(X80*H80,"0")+IFERROR(X81*H81,"0")+IFERROR(X82*H82,"0")+IFERROR(X83*H83,"0")+IFERROR(X84*H84,"0")+IFERROR(X85*H85,"0")</f>
        <v>507.36</v>
      </c>
      <c r="K311" s="46">
        <f>IFERROR(X90*H90,"0")+IFERROR(X91*H91,"0")+IFERROR(X92*H92,"0")</f>
        <v>50.4</v>
      </c>
      <c r="L311" s="46">
        <f>IFERROR(X97*H97,"0")+IFERROR(X98*H98,"0")+IFERROR(X99*H99,"0")+IFERROR(X100*H100,"0")+IFERROR(X101*H101,"0")+IFERROR(X102*H102,"0")</f>
        <v>84</v>
      </c>
      <c r="M311" s="46">
        <f>IFERROR(X107*H107,"0")+IFERROR(X108*H108,"0")</f>
        <v>504</v>
      </c>
      <c r="N311" s="318"/>
      <c r="O311" s="46">
        <f>IFERROR(X113*H113,"0")+IFERROR(X114*H114,"0")+IFERROR(X115*H115,"0")</f>
        <v>168</v>
      </c>
      <c r="P311" s="46">
        <f>IFERROR(X120*H120,"0")+IFERROR(X121*H121,"0")</f>
        <v>168</v>
      </c>
      <c r="Q311" s="46">
        <f>IFERROR(X126*H126,"0")</f>
        <v>42</v>
      </c>
      <c r="R311" s="46">
        <f>IFERROR(X131*H131,"0")</f>
        <v>37.800000000000004</v>
      </c>
      <c r="S311" s="46">
        <f>IFERROR(X136*H136,"0")+IFERROR(X137*H137,"0")</f>
        <v>0</v>
      </c>
      <c r="T311" s="46">
        <f>IFERROR(X142*H142,"0")</f>
        <v>0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180</v>
      </c>
      <c r="W311" s="46">
        <f>IFERROR(X167*H167,"0")+IFERROR(X168*H168,"0")+IFERROR(X169*H169,"0")+IFERROR(X173*H173,"0")+IFERROR(X174*H174,"0")</f>
        <v>336</v>
      </c>
      <c r="X311" s="46">
        <f>IFERROR(X180*H180,"0")+IFERROR(X181*H181,"0")+IFERROR(X182*H182,"0")</f>
        <v>0</v>
      </c>
      <c r="Y311" s="46">
        <f>IFERROR(X187*H187,"0")+IFERROR(X188*H188,"0")+IFERROR(X189*H189,"0")</f>
        <v>134.39999999999998</v>
      </c>
      <c r="Z311" s="46">
        <f>IFERROR(X194*H194,"0")+IFERROR(X195*H195,"0")+IFERROR(X196*H196,"0")+IFERROR(X197*H197,"0")+IFERROR(X198*H198,"0")+IFERROR(X199*H199,"0")</f>
        <v>67.199999999999989</v>
      </c>
      <c r="AA311" s="46">
        <f>IFERROR(X204*H204,"0")+IFERROR(X205*H205,"0")+IFERROR(X206*H206,"0")+IFERROR(X207*H207,"0")</f>
        <v>86.4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1688.1999999999998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1730.4000000000003</v>
      </c>
      <c r="B314" s="60">
        <f>SUMPRODUCT(--(BB:BB="ПГП"),--(W:W="кор"),H:H,Y:Y)+SUMPRODUCT(--(BB:BB="ПГП"),--(W:W="кг"),Y:Y)</f>
        <v>4329.1600000000008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3"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V12:W12"/>
    <mergeCell ref="A200:O201"/>
    <mergeCell ref="P122:V122"/>
    <mergeCell ref="A245:Z245"/>
    <mergeCell ref="P43:V43"/>
    <mergeCell ref="C309:C310"/>
    <mergeCell ref="P85:T85"/>
    <mergeCell ref="E309:E310"/>
    <mergeCell ref="D291:E291"/>
    <mergeCell ref="P174:T174"/>
    <mergeCell ref="U17:V17"/>
    <mergeCell ref="Y17:Y18"/>
    <mergeCell ref="D57:E57"/>
    <mergeCell ref="B309:B310"/>
    <mergeCell ref="D309:D310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P305:V305"/>
    <mergeCell ref="P263:T263"/>
    <mergeCell ref="P293:T293"/>
    <mergeCell ref="A149:O150"/>
    <mergeCell ref="P292:T292"/>
    <mergeCell ref="F5:G5"/>
    <mergeCell ref="A172:Z172"/>
    <mergeCell ref="P144:V144"/>
    <mergeCell ref="A221:Z221"/>
    <mergeCell ref="A25:Z25"/>
    <mergeCell ref="P82:T82"/>
    <mergeCell ref="V11:W11"/>
    <mergeCell ref="C308:T308"/>
    <mergeCell ref="P57:T57"/>
    <mergeCell ref="P75:T75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Q5:R5"/>
    <mergeCell ref="Q6:R6"/>
    <mergeCell ref="D102:E102"/>
    <mergeCell ref="P208:V208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AD17:AF18"/>
    <mergeCell ref="D101:E101"/>
    <mergeCell ref="P117:V117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83:T83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P70:V70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P242:V242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Z309:Z310"/>
    <mergeCell ref="P154:T154"/>
    <mergeCell ref="D75:E75"/>
    <mergeCell ref="D206:E206"/>
    <mergeCell ref="D298:E298"/>
    <mergeCell ref="D181:E181"/>
    <mergeCell ref="P91:T91"/>
    <mergeCell ref="D273:E273"/>
    <mergeCell ref="P156:T156"/>
    <mergeCell ref="P252:V252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P51:T51"/>
    <mergeCell ref="P153:T153"/>
    <mergeCell ref="A143:O144"/>
    <mergeCell ref="D36:E36"/>
    <mergeCell ref="P71:V71"/>
    <mergeCell ref="A230:O231"/>
    <mergeCell ref="A59:O60"/>
    <mergeCell ref="A119:Z119"/>
    <mergeCell ref="P115:T115"/>
    <mergeCell ref="A256:Z256"/>
    <mergeCell ref="P231:V231"/>
    <mergeCell ref="P302:V302"/>
    <mergeCell ref="D48:E48"/>
    <mergeCell ref="P229:T229"/>
    <mergeCell ref="A193:Z193"/>
    <mergeCell ref="P204:T204"/>
    <mergeCell ref="D283:E283"/>
    <mergeCell ref="A65:O66"/>
    <mergeCell ref="D56:E56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A309:A310"/>
    <mergeCell ref="P270:V270"/>
    <mergeCell ref="A239:Z239"/>
    <mergeCell ref="P214:V214"/>
    <mergeCell ref="A95:Z95"/>
    <mergeCell ref="Q9:R9"/>
    <mergeCell ref="A159:Z159"/>
    <mergeCell ref="Q11:R11"/>
    <mergeCell ref="P205:T205"/>
    <mergeCell ref="P182:T182"/>
    <mergeCell ref="P280:T280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P207:T207"/>
    <mergeCell ref="P299:V299"/>
    <mergeCell ref="D189:E189"/>
    <mergeCell ref="A124:Z124"/>
    <mergeCell ref="P99:T99"/>
    <mergeCell ref="D287:E287"/>
    <mergeCell ref="D126:E126"/>
    <mergeCell ref="D197:E197"/>
    <mergeCell ref="D53:E53"/>
    <mergeCell ref="D47:E47"/>
    <mergeCell ref="D289:E289"/>
    <mergeCell ref="P160:T160"/>
    <mergeCell ref="A264:O265"/>
    <mergeCell ref="P261:V261"/>
    <mergeCell ref="A151:Z151"/>
    <mergeCell ref="D142:E142"/>
    <mergeCell ref="A215:Z215"/>
    <mergeCell ref="D280:E280"/>
    <mergeCell ref="P296:T296"/>
    <mergeCell ref="D285:E285"/>
    <mergeCell ref="P249:V249"/>
    <mergeCell ref="P150:V150"/>
    <mergeCell ref="A211:Z211"/>
    <mergeCell ref="A67:Z67"/>
    <mergeCell ref="A186:Z186"/>
    <mergeCell ref="D297:E297"/>
    <mergeCell ref="P155:T155"/>
    <mergeCell ref="A78:Z78"/>
    <mergeCell ref="D263:E263"/>
    <mergeCell ref="A70:O71"/>
    <mergeCell ref="D205:E205"/>
    <mergeCell ref="S309:S310"/>
    <mergeCell ref="R1:T1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B17:B18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V10:W10"/>
    <mergeCell ref="W17:W18"/>
    <mergeCell ref="A40:Z40"/>
    <mergeCell ref="D267:E267"/>
    <mergeCell ref="H17:H18"/>
    <mergeCell ref="A146:Z146"/>
    <mergeCell ref="P90:T90"/>
    <mergeCell ref="D204:E20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2024-12-13T11:34:27Z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