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55ED77B8-18FD-443D-8B36-E07E4E1B7B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Y388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156" i="1" l="1"/>
  <c r="Z201" i="1"/>
  <c r="Z246" i="1"/>
  <c r="Z372" i="1"/>
  <c r="Z128" i="1"/>
  <c r="F9" i="1"/>
  <c r="J9" i="1"/>
  <c r="F10" i="1"/>
  <c r="Y36" i="1"/>
  <c r="Y40" i="1"/>
  <c r="Y44" i="1"/>
  <c r="Y54" i="1"/>
  <c r="Y667" i="1" s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1" i="1"/>
  <c r="Y382" i="1"/>
  <c r="BP375" i="1"/>
  <c r="BN375" i="1"/>
  <c r="Z375" i="1"/>
  <c r="BP379" i="1"/>
  <c r="BN379" i="1"/>
  <c r="Z379" i="1"/>
  <c r="H9" i="1"/>
  <c r="B673" i="1"/>
  <c r="X664" i="1"/>
  <c r="X666" i="1" s="1"/>
  <c r="X665" i="1"/>
  <c r="X667" i="1"/>
  <c r="Y24" i="1"/>
  <c r="Z27" i="1"/>
  <c r="Z35" i="1" s="1"/>
  <c r="BN27" i="1"/>
  <c r="Z32" i="1"/>
  <c r="BN32" i="1"/>
  <c r="Z34" i="1"/>
  <c r="BN34" i="1"/>
  <c r="Z38" i="1"/>
  <c r="Z39" i="1" s="1"/>
  <c r="BN38" i="1"/>
  <c r="BP38" i="1"/>
  <c r="Y665" i="1" s="1"/>
  <c r="Z42" i="1"/>
  <c r="Z43" i="1" s="1"/>
  <c r="BN42" i="1"/>
  <c r="Y664" i="1" s="1"/>
  <c r="Y666" i="1" s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BP377" i="1"/>
  <c r="BN377" i="1"/>
  <c r="Z377" i="1"/>
  <c r="L673" i="1"/>
  <c r="Y272" i="1"/>
  <c r="M673" i="1"/>
  <c r="Y289" i="1"/>
  <c r="Y317" i="1"/>
  <c r="S673" i="1"/>
  <c r="Y330" i="1"/>
  <c r="U673" i="1"/>
  <c r="Y366" i="1"/>
  <c r="Z385" i="1"/>
  <c r="Z388" i="1" s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454" i="1"/>
  <c r="Z381" i="1"/>
  <c r="Z636" i="1"/>
  <c r="Z649" i="1"/>
  <c r="Z615" i="1"/>
  <c r="Z585" i="1"/>
  <c r="Z573" i="1"/>
  <c r="Z428" i="1"/>
  <c r="Z529" i="1"/>
  <c r="Z467" i="1"/>
  <c r="Z412" i="1"/>
  <c r="Z401" i="1"/>
  <c r="Z395" i="1"/>
  <c r="Z311" i="1"/>
  <c r="Z223" i="1"/>
  <c r="Z179" i="1"/>
  <c r="Z97" i="1"/>
  <c r="Z668" i="1" s="1"/>
  <c r="Y663" i="1"/>
  <c r="Z258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<sst xmlns="http://schemas.openxmlformats.org/spreadsheetml/2006/main" count="3138" uniqueCount="1080">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</sst>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7" t="s">
        <v>0</v>
      </c>
      <c r="E1" s="810"/>
      <c r="F1" s="810"/>
      <c r="G1" s="11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2" t="s">
        <v>8</v>
      </c>
      <c r="B5" s="923"/>
      <c r="C5" s="924"/>
      <c r="D5" s="862"/>
      <c r="E5" s="863"/>
      <c r="F5" s="1163" t="s">
        <v>9</v>
      </c>
      <c r="G5" s="924"/>
      <c r="H5" s="862"/>
      <c r="I5" s="1084"/>
      <c r="J5" s="1084"/>
      <c r="K5" s="1084"/>
      <c r="L5" s="1084"/>
      <c r="M5" s="863"/>
      <c r="N5" s="57"/>
      <c r="P5" s="23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8"/>
      <c r="P6" s="23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89" t="s">
        <v>16</v>
      </c>
      <c r="U6" s="963"/>
      <c r="V6" s="1063" t="s">
        <v>17</v>
      </c>
      <c r="W6" s="82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59"/>
      <c r="P7" s="23"/>
      <c r="Q7" s="41"/>
      <c r="R7" s="41"/>
      <c r="T7" s="792"/>
      <c r="U7" s="963"/>
      <c r="V7" s="1064"/>
      <c r="W7" s="1065"/>
      <c r="AB7" s="50"/>
      <c r="AC7" s="50"/>
      <c r="AD7" s="50"/>
      <c r="AE7" s="50"/>
    </row>
    <row r="8" spans="1:32" s="772" customFormat="1" ht="25.5" customHeight="1" x14ac:dyDescent="0.2">
      <c r="A8" s="1213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0"/>
      <c r="P8" s="23" t="s">
        <v>20</v>
      </c>
      <c r="Q8" s="932">
        <v>0.41666666666666669</v>
      </c>
      <c r="R8" s="836"/>
      <c r="T8" s="792"/>
      <c r="U8" s="963"/>
      <c r="V8" s="1064"/>
      <c r="W8" s="1065"/>
      <c r="AB8" s="50"/>
      <c r="AC8" s="50"/>
      <c r="AD8" s="50"/>
      <c r="AE8" s="50"/>
    </row>
    <row r="9" spans="1:32" s="772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8"/>
      <c r="P9" s="25" t="s">
        <v>21</v>
      </c>
      <c r="Q9" s="915"/>
      <c r="R9" s="916"/>
      <c r="T9" s="792"/>
      <c r="U9" s="963"/>
      <c r="V9" s="1066"/>
      <c r="W9" s="1067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4"/>
      <c r="P10" s="25" t="s">
        <v>22</v>
      </c>
      <c r="Q10" s="991"/>
      <c r="R10" s="992"/>
      <c r="U10" s="23" t="s">
        <v>23</v>
      </c>
      <c r="V10" s="827" t="s">
        <v>24</v>
      </c>
      <c r="W10" s="82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8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1"/>
      <c r="P12" s="23" t="s">
        <v>30</v>
      </c>
      <c r="Q12" s="932"/>
      <c r="R12" s="836"/>
      <c r="S12" s="22"/>
      <c r="U12" s="23"/>
      <c r="V12" s="810"/>
      <c r="W12" s="792"/>
      <c r="AB12" s="50"/>
      <c r="AC12" s="50"/>
      <c r="AD12" s="50"/>
      <c r="AE12" s="50"/>
    </row>
    <row r="13" spans="1:32" s="772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1"/>
      <c r="O13" s="25"/>
      <c r="P13" s="25" t="s">
        <v>32</v>
      </c>
      <c r="Q13" s="1118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2"/>
      <c r="P15" s="958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9"/>
      <c r="Q16" s="959"/>
      <c r="R16" s="959"/>
      <c r="S16" s="959"/>
      <c r="T16" s="95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07" t="s">
        <v>51</v>
      </c>
      <c r="V17" s="924"/>
      <c r="W17" s="824" t="s">
        <v>52</v>
      </c>
      <c r="X17" s="824" t="s">
        <v>53</v>
      </c>
      <c r="Y17" s="1208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775" t="s">
        <v>61</v>
      </c>
      <c r="V18" s="775" t="s">
        <v>62</v>
      </c>
      <c r="W18" s="825"/>
      <c r="X18" s="825"/>
      <c r="Y18" s="1209"/>
      <c r="Z18" s="1081"/>
      <c r="AA18" s="1055"/>
      <c r="AB18" s="1055"/>
      <c r="AC18" s="1055"/>
      <c r="AD18" s="1160"/>
      <c r="AE18" s="1161"/>
      <c r="AF18" s="1162"/>
      <c r="AG18" s="65"/>
      <c r="BD18" s="64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7"/>
      <c r="AB19" s="47"/>
      <c r="AC19" s="47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1"/>
      <c r="AB20" s="771"/>
      <c r="AC20" s="771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0"/>
      <c r="AB21" s="770"/>
      <c r="AC21" s="77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0"/>
      <c r="AB25" s="770"/>
      <c r="AC25" s="77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1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1" t="s">
        <v>94</v>
      </c>
      <c r="Q31" s="782"/>
      <c r="R31" s="782"/>
      <c r="S31" s="782"/>
      <c r="T31" s="783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8">
        <v>4607091383911</v>
      </c>
      <c r="E32" s="789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8">
        <v>4680115885905</v>
      </c>
      <c r="E33" s="789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8">
        <v>4607091388244</v>
      </c>
      <c r="E34" s="789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0"/>
      <c r="AB37" s="770"/>
      <c r="AC37" s="770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8">
        <v>4607091388503</v>
      </c>
      <c r="E38" s="789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0"/>
      <c r="AB41" s="770"/>
      <c r="AC41" s="770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8">
        <v>4607091389111</v>
      </c>
      <c r="E42" s="789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7"/>
      <c r="AB45" s="47"/>
      <c r="AC45" s="47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1"/>
      <c r="AB46" s="771"/>
      <c r="AC46" s="771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0"/>
      <c r="AB47" s="770"/>
      <c r="AC47" s="770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8">
        <v>4607091385670</v>
      </c>
      <c r="E49" s="789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8">
        <v>4680115883956</v>
      </c>
      <c r="E50" s="789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131</v>
      </c>
      <c r="B52" s="53" t="s">
        <v>132</v>
      </c>
      <c r="C52" s="30">
        <v>4301011382</v>
      </c>
      <c r="D52" s="788">
        <v>4607091385687</v>
      </c>
      <c r="E52" s="789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8">
        <v>4680115883949</v>
      </c>
      <c r="E53" s="789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0"/>
      <c r="AB56" s="770"/>
      <c r="AC56" s="770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8">
        <v>4680115885233</v>
      </c>
      <c r="E57" s="789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8">
        <v>4680115884915</v>
      </c>
      <c r="E58" s="789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1"/>
      <c r="AB61" s="771"/>
      <c r="AC61" s="771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0"/>
      <c r="AB62" s="770"/>
      <c r="AC62" s="770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8">
        <v>4680115885882</v>
      </c>
      <c r="E63" s="789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8">
        <v>4680115881426</v>
      </c>
      <c r="E65" s="789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8">
        <v>4680115880283</v>
      </c>
      <c r="E66" s="789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8">
        <v>4680115882720</v>
      </c>
      <c r="E67" s="789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8">
        <v>4680115881525</v>
      </c>
      <c r="E68" s="789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8">
        <v>4607091382952</v>
      </c>
      <c r="E70" s="789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8">
        <v>4680115881419</v>
      </c>
      <c r="E71" s="789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0"/>
      <c r="AB74" s="770"/>
      <c r="AC74" s="770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8">
        <v>4680115881440</v>
      </c>
      <c r="E75" s="789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8">
        <v>4680115882751</v>
      </c>
      <c r="E76" s="789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8">
        <v>4680115885950</v>
      </c>
      <c r="E77" s="789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8">
        <v>4680115881433</v>
      </c>
      <c r="E78" s="789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6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6" t="s">
        <v>69</v>
      </c>
      <c r="X80" s="779">
        <f>IFERROR(SUM(X75:X78),"0")</f>
        <v>0</v>
      </c>
      <c r="Y80" s="779">
        <f>IFERROR(SUM(Y75:Y78),"0")</f>
        <v>0</v>
      </c>
      <c r="Z80" s="36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0"/>
      <c r="AB81" s="770"/>
      <c r="AC81" s="770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8">
        <v>4680115885066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8">
        <v>4680115885042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8">
        <v>4680115885080</v>
      </c>
      <c r="E84" s="789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8">
        <v>4680115885073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8">
        <v>4680115885059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8">
        <v>4680115885097</v>
      </c>
      <c r="E87" s="789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0"/>
      <c r="AB90" s="770"/>
      <c r="AC90" s="770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8">
        <v>4680115881891</v>
      </c>
      <c r="E91" s="789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8">
        <v>4680115885769</v>
      </c>
      <c r="E92" s="789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8">
        <v>4680115884410</v>
      </c>
      <c r="E93" s="789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8">
        <v>4680115884311</v>
      </c>
      <c r="E94" s="789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8">
        <v>4680115885929</v>
      </c>
      <c r="E95" s="789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8">
        <v>4680115884403</v>
      </c>
      <c r="E96" s="789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0"/>
      <c r="AB99" s="770"/>
      <c r="AC99" s="770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8">
        <v>4680115881532</v>
      </c>
      <c r="E100" s="789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8">
        <v>4680115881532</v>
      </c>
      <c r="E101" s="789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8">
        <v>4680115881464</v>
      </c>
      <c r="E102" s="789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1"/>
      <c r="AB105" s="771"/>
      <c r="AC105" s="771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0"/>
      <c r="AB106" s="770"/>
      <c r="AC106" s="770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8">
        <v>4680115881327</v>
      </c>
      <c r="E107" s="789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8">
        <v>4680115881518</v>
      </c>
      <c r="E108" s="789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8">
        <v>4680115881303</v>
      </c>
      <c r="E109" s="789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0"/>
      <c r="AB112" s="770"/>
      <c r="AC112" s="770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8">
        <v>4607091386967</v>
      </c>
      <c r="E114" s="789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7">
        <v>100</v>
      </c>
      <c r="Y114" s="778">
        <f t="shared" si="26"/>
        <v>100.80000000000001</v>
      </c>
      <c r="Z114" s="35">
        <f>IFERROR(IF(Y114=0,"",ROUNDUP(Y114/H114,0)*0.02175),"")</f>
        <v>0.26100000000000001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106.71428571428572</v>
      </c>
      <c r="BN114" s="63">
        <f t="shared" si="28"/>
        <v>107.56800000000001</v>
      </c>
      <c r="BO114" s="63">
        <f t="shared" si="29"/>
        <v>0.21258503401360543</v>
      </c>
      <c r="BP114" s="63">
        <f t="shared" si="30"/>
        <v>0.21428571428571427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8">
        <v>4607091385731</v>
      </c>
      <c r="E115" s="789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8">
        <v>4680115880894</v>
      </c>
      <c r="E116" s="789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8">
        <v>4680115880214</v>
      </c>
      <c r="E117" s="789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8">
        <v>4680115880214</v>
      </c>
      <c r="E118" s="789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25" t="s">
        <v>243</v>
      </c>
      <c r="Q118" s="782"/>
      <c r="R118" s="782"/>
      <c r="S118" s="782"/>
      <c r="T118" s="783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6" t="s">
        <v>72</v>
      </c>
      <c r="X119" s="779">
        <f>IFERROR(X113/H113,"0")+IFERROR(X114/H114,"0")+IFERROR(X115/H115,"0")+IFERROR(X116/H116,"0")+IFERROR(X117/H117,"0")+IFERROR(X118/H118,"0")</f>
        <v>11.904761904761905</v>
      </c>
      <c r="Y119" s="779">
        <f>IFERROR(Y113/H113,"0")+IFERROR(Y114/H114,"0")+IFERROR(Y115/H115,"0")+IFERROR(Y116/H116,"0")+IFERROR(Y117/H117,"0")+IFERROR(Y118/H118,"0")</f>
        <v>12</v>
      </c>
      <c r="Z119" s="779">
        <f>IFERROR(IF(Z113="",0,Z113),"0")+IFERROR(IF(Z114="",0,Z114),"0")+IFERROR(IF(Z115="",0,Z115),"0")+IFERROR(IF(Z116="",0,Z116),"0")+IFERROR(IF(Z117="",0,Z117),"0")+IFERROR(IF(Z118="",0,Z118),"0")</f>
        <v>0.26100000000000001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6" t="s">
        <v>69</v>
      </c>
      <c r="X120" s="779">
        <f>IFERROR(SUM(X113:X118),"0")</f>
        <v>100</v>
      </c>
      <c r="Y120" s="779">
        <f>IFERROR(SUM(Y113:Y118),"0")</f>
        <v>100.80000000000001</v>
      </c>
      <c r="Z120" s="36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1"/>
      <c r="AB121" s="771"/>
      <c r="AC121" s="771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0"/>
      <c r="AB122" s="770"/>
      <c r="AC122" s="770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8">
        <v>4680115882133</v>
      </c>
      <c r="E124" s="789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8">
        <v>4680115880269</v>
      </c>
      <c r="E125" s="789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8">
        <v>4680115880429</v>
      </c>
      <c r="E126" s="789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8">
        <v>4680115881457</v>
      </c>
      <c r="E127" s="789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0"/>
      <c r="AB130" s="770"/>
      <c r="AC130" s="770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8">
        <v>4680115881488</v>
      </c>
      <c r="E131" s="789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8">
        <v>4680115882775</v>
      </c>
      <c r="E133" s="789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8">
        <v>4680115880658</v>
      </c>
      <c r="E134" s="789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0"/>
      <c r="AB137" s="770"/>
      <c r="AC137" s="770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8">
        <v>4607091385168</v>
      </c>
      <c r="E138" s="789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8">
        <v>4607091385168</v>
      </c>
      <c r="E139" s="789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8">
        <v>4680115884540</v>
      </c>
      <c r="E140" s="789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8">
        <v>4607091383256</v>
      </c>
      <c r="E141" s="789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8">
        <v>4607091385748</v>
      </c>
      <c r="E142" s="789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8">
        <v>4680115884533</v>
      </c>
      <c r="E143" s="789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8">
        <v>4680115882645</v>
      </c>
      <c r="E144" s="789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0"/>
      <c r="AB147" s="770"/>
      <c r="AC147" s="770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8">
        <v>4680115882652</v>
      </c>
      <c r="E148" s="789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8">
        <v>4680115880238</v>
      </c>
      <c r="E149" s="789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1"/>
      <c r="AB152" s="771"/>
      <c r="AC152" s="771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0"/>
      <c r="AB153" s="770"/>
      <c r="AC153" s="770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0"/>
      <c r="AB158" s="770"/>
      <c r="AC158" s="770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0"/>
      <c r="AB163" s="770"/>
      <c r="AC163" s="770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1"/>
      <c r="AB168" s="771"/>
      <c r="AC168" s="771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0"/>
      <c r="AB169" s="770"/>
      <c r="AC169" s="770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0"/>
      <c r="AB173" s="770"/>
      <c r="AC173" s="770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0"/>
      <c r="AB181" s="770"/>
      <c r="AC181" s="770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7"/>
      <c r="AB186" s="47"/>
      <c r="AC186" s="47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1"/>
      <c r="AB187" s="771"/>
      <c r="AC187" s="771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0"/>
      <c r="AB188" s="770"/>
      <c r="AC188" s="770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0"/>
      <c r="AB192" s="770"/>
      <c r="AC192" s="770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3"/>
      <c r="V193" s="33"/>
      <c r="W193" s="34" t="s">
        <v>69</v>
      </c>
      <c r="X193" s="777">
        <v>30</v>
      </c>
      <c r="Y193" s="778">
        <f t="shared" ref="Y193:Y200" si="36">IFERROR(IF(X193="",0,CEILING((X193/$H193),1)*$H193),"")</f>
        <v>33.6</v>
      </c>
      <c r="Z193" s="35">
        <f>IFERROR(IF(Y193=0,"",ROUNDUP(Y193/H193,0)*0.00753),"")</f>
        <v>6.0240000000000002E-2</v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31.857142857142858</v>
      </c>
      <c r="BN193" s="63">
        <f t="shared" ref="BN193:BN200" si="38">IFERROR(Y193*I193/H193,"0")</f>
        <v>35.68</v>
      </c>
      <c r="BO193" s="63">
        <f t="shared" ref="BO193:BO200" si="39">IFERROR(1/J193*(X193/H193),"0")</f>
        <v>4.5787545787545784E-2</v>
      </c>
      <c r="BP193" s="63">
        <f t="shared" ref="BP193:BP200" si="40">IFERROR(1/J193*(Y193/H193),"0")</f>
        <v>5.128205128205128E-2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3"/>
      <c r="V194" s="33"/>
      <c r="W194" s="34" t="s">
        <v>69</v>
      </c>
      <c r="X194" s="777">
        <v>60</v>
      </c>
      <c r="Y194" s="778">
        <f t="shared" si="36"/>
        <v>63</v>
      </c>
      <c r="Z194" s="35">
        <f>IFERROR(IF(Y194=0,"",ROUNDUP(Y194/H194,0)*0.00753),"")</f>
        <v>0.11295000000000001</v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63.714285714285715</v>
      </c>
      <c r="BN194" s="63">
        <f t="shared" si="38"/>
        <v>66.900000000000006</v>
      </c>
      <c r="BO194" s="63">
        <f t="shared" si="39"/>
        <v>9.1575091575091569E-2</v>
      </c>
      <c r="BP194" s="63">
        <f t="shared" si="40"/>
        <v>9.6153846153846145E-2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7">
        <v>60</v>
      </c>
      <c r="Y195" s="778">
        <f t="shared" si="36"/>
        <v>63</v>
      </c>
      <c r="Z195" s="35">
        <f>IFERROR(IF(Y195=0,"",ROUNDUP(Y195/H195,0)*0.00753),"")</f>
        <v>0.11295000000000001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62.857142857142854</v>
      </c>
      <c r="BN195" s="63">
        <f t="shared" si="38"/>
        <v>66.000000000000014</v>
      </c>
      <c r="BO195" s="63">
        <f t="shared" si="39"/>
        <v>9.1575091575091569E-2</v>
      </c>
      <c r="BP195" s="63">
        <f t="shared" si="40"/>
        <v>9.6153846153846145E-2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35.714285714285708</v>
      </c>
      <c r="Y201" s="779">
        <f>IFERROR(Y193/H193,"0")+IFERROR(Y194/H194,"0")+IFERROR(Y195/H195,"0")+IFERROR(Y196/H196,"0")+IFERROR(Y197/H197,"0")+IFERROR(Y198/H198,"0")+IFERROR(Y199/H199,"0")+IFERROR(Y200/H200,"0")</f>
        <v>38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0.28614000000000001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6" t="s">
        <v>69</v>
      </c>
      <c r="X202" s="779">
        <f>IFERROR(SUM(X193:X200),"0")</f>
        <v>150</v>
      </c>
      <c r="Y202" s="779">
        <f>IFERROR(SUM(Y193:Y200),"0")</f>
        <v>159.6</v>
      </c>
      <c r="Z202" s="36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1"/>
      <c r="AB203" s="771"/>
      <c r="AC203" s="771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0"/>
      <c r="AB204" s="770"/>
      <c r="AC204" s="770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0"/>
      <c r="AB209" s="770"/>
      <c r="AC209" s="770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3"/>
      <c r="V227" s="33"/>
      <c r="W227" s="34" t="s">
        <v>69</v>
      </c>
      <c r="X227" s="777">
        <v>220</v>
      </c>
      <c r="Y227" s="778">
        <f t="shared" si="46"/>
        <v>226.2</v>
      </c>
      <c r="Z227" s="35">
        <f>IFERROR(IF(Y227=0,"",ROUNDUP(Y227/H227,0)*0.02175),"")</f>
        <v>0.63074999999999992</v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235.90769230769234</v>
      </c>
      <c r="BN227" s="63">
        <f t="shared" si="48"/>
        <v>242.55600000000004</v>
      </c>
      <c r="BO227" s="63">
        <f t="shared" si="49"/>
        <v>0.50366300366300365</v>
      </c>
      <c r="BP227" s="63">
        <f t="shared" si="50"/>
        <v>0.51785714285714279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7">
        <v>300</v>
      </c>
      <c r="Y230" s="778">
        <f t="shared" si="46"/>
        <v>300</v>
      </c>
      <c r="Z230" s="35">
        <f t="shared" ref="Z230:Z236" si="51">IFERROR(IF(Y230=0,"",ROUNDUP(Y230/H230,0)*0.00651),"")</f>
        <v>0.81374999999999997</v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333.75</v>
      </c>
      <c r="BN230" s="63">
        <f t="shared" si="48"/>
        <v>333.75</v>
      </c>
      <c r="BO230" s="63">
        <f t="shared" si="49"/>
        <v>0.68681318681318682</v>
      </c>
      <c r="BP230" s="63">
        <f t="shared" si="50"/>
        <v>0.68681318681318682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3"/>
      <c r="V235" s="33"/>
      <c r="W235" s="34" t="s">
        <v>69</v>
      </c>
      <c r="X235" s="777">
        <v>120</v>
      </c>
      <c r="Y235" s="778">
        <f t="shared" si="46"/>
        <v>120</v>
      </c>
      <c r="Z235" s="35">
        <f t="shared" si="51"/>
        <v>0.32550000000000001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132.60000000000002</v>
      </c>
      <c r="BN235" s="63">
        <f t="shared" si="48"/>
        <v>132.60000000000002</v>
      </c>
      <c r="BO235" s="63">
        <f t="shared" si="49"/>
        <v>0.27472527472527475</v>
      </c>
      <c r="BP235" s="63">
        <f t="shared" si="50"/>
        <v>0.27472527472527475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3"/>
      <c r="V236" s="33"/>
      <c r="W236" s="34" t="s">
        <v>69</v>
      </c>
      <c r="X236" s="777">
        <v>180</v>
      </c>
      <c r="Y236" s="778">
        <f t="shared" si="46"/>
        <v>180</v>
      </c>
      <c r="Z236" s="35">
        <f t="shared" si="51"/>
        <v>0.48825000000000002</v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199.35</v>
      </c>
      <c r="BN236" s="63">
        <f t="shared" si="48"/>
        <v>199.35</v>
      </c>
      <c r="BO236" s="63">
        <f t="shared" si="49"/>
        <v>0.41208791208791212</v>
      </c>
      <c r="BP236" s="63">
        <f t="shared" si="50"/>
        <v>0.41208791208791212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278.20512820512818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279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2.2582499999999999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6" t="s">
        <v>69</v>
      </c>
      <c r="X238" s="779">
        <f>IFERROR(SUM(X226:X236),"0")</f>
        <v>820</v>
      </c>
      <c r="Y238" s="779">
        <f>IFERROR(SUM(Y226:Y236),"0")</f>
        <v>826.2</v>
      </c>
      <c r="Z238" s="36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0"/>
      <c r="AB239" s="770"/>
      <c r="AC239" s="770"/>
    </row>
    <row r="240" spans="1:68" ht="16.5" customHeight="1" x14ac:dyDescent="0.25">
      <c r="A240" s="53" t="s">
        <v>411</v>
      </c>
      <c r="B240" s="53" t="s">
        <v>412</v>
      </c>
      <c r="C240" s="30">
        <v>4301060404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4301060360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1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416</v>
      </c>
      <c r="C242" s="30">
        <v>4301060460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861" t="s">
        <v>417</v>
      </c>
      <c r="Q242" s="782"/>
      <c r="R242" s="782"/>
      <c r="S242" s="782"/>
      <c r="T242" s="783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7">
        <v>9.6000000000000014</v>
      </c>
      <c r="Y244" s="778">
        <f t="shared" si="52"/>
        <v>9.6</v>
      </c>
      <c r="Z244" s="35">
        <f>IFERROR(IF(Y244=0,"",ROUNDUP(Y244/H244,0)*0.00651),"")</f>
        <v>2.6040000000000001E-2</v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10.608000000000002</v>
      </c>
      <c r="BN244" s="63">
        <f t="shared" si="54"/>
        <v>10.608000000000001</v>
      </c>
      <c r="BO244" s="63">
        <f t="shared" si="55"/>
        <v>2.1978021978021983E-2</v>
      </c>
      <c r="BP244" s="63">
        <f t="shared" si="56"/>
        <v>2.197802197802198E-2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7">
        <v>9.6000000000000014</v>
      </c>
      <c r="Y245" s="778">
        <f t="shared" si="52"/>
        <v>9.6</v>
      </c>
      <c r="Z245" s="35">
        <f>IFERROR(IF(Y245=0,"",ROUNDUP(Y245/H245,0)*0.00651),"")</f>
        <v>2.6040000000000001E-2</v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10.608000000000002</v>
      </c>
      <c r="BN245" s="63">
        <f t="shared" si="54"/>
        <v>10.608000000000001</v>
      </c>
      <c r="BO245" s="63">
        <f t="shared" si="55"/>
        <v>2.1978021978021983E-2</v>
      </c>
      <c r="BP245" s="63">
        <f t="shared" si="56"/>
        <v>2.197802197802198E-2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6" t="s">
        <v>72</v>
      </c>
      <c r="X246" s="779">
        <f>IFERROR(X240/H240,"0")+IFERROR(X241/H241,"0")+IFERROR(X242/H242,"0")+IFERROR(X243/H243,"0")+IFERROR(X244/H244,"0")+IFERROR(X245/H245,"0")</f>
        <v>8.0000000000000018</v>
      </c>
      <c r="Y246" s="779">
        <f>IFERROR(Y240/H240,"0")+IFERROR(Y241/H241,"0")+IFERROR(Y242/H242,"0")+IFERROR(Y243/H243,"0")+IFERROR(Y244/H244,"0")+IFERROR(Y245/H245,"0")</f>
        <v>8</v>
      </c>
      <c r="Z246" s="779">
        <f>IFERROR(IF(Z240="",0,Z240),"0")+IFERROR(IF(Z241="",0,Z241),"0")+IFERROR(IF(Z242="",0,Z242),"0")+IFERROR(IF(Z243="",0,Z243),"0")+IFERROR(IF(Z244="",0,Z244),"0")+IFERROR(IF(Z245="",0,Z245),"0")</f>
        <v>5.2080000000000001E-2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6" t="s">
        <v>69</v>
      </c>
      <c r="X247" s="779">
        <f>IFERROR(SUM(X240:X245),"0")</f>
        <v>19.200000000000003</v>
      </c>
      <c r="Y247" s="779">
        <f>IFERROR(SUM(Y240:Y245),"0")</f>
        <v>19.2</v>
      </c>
      <c r="Z247" s="36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1"/>
      <c r="AB248" s="771"/>
      <c r="AC248" s="771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0"/>
      <c r="AB249" s="770"/>
      <c r="AC249" s="770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1"/>
      <c r="AB260" s="771"/>
      <c r="AC260" s="771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0"/>
      <c r="AB261" s="770"/>
      <c r="AC261" s="770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0"/>
      <c r="AB273" s="770"/>
      <c r="AC273" s="770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1"/>
      <c r="AB277" s="771"/>
      <c r="AC277" s="771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0"/>
      <c r="AB278" s="770"/>
      <c r="AC278" s="770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8">
        <v>4680115885837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8">
        <v>4607091387452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8">
        <v>4680115885851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8">
        <v>4607091385984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8">
        <v>4680115885844</v>
      </c>
      <c r="E285" s="789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8">
        <v>4607091387469</v>
      </c>
      <c r="E286" s="789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8">
        <v>4680115885820</v>
      </c>
      <c r="E287" s="789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8">
        <v>4607091387438</v>
      </c>
      <c r="E288" s="789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1"/>
      <c r="AB291" s="771"/>
      <c r="AC291" s="771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0"/>
      <c r="AB292" s="770"/>
      <c r="AC292" s="770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1"/>
      <c r="AB296" s="771"/>
      <c r="AC296" s="771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0"/>
      <c r="AB297" s="770"/>
      <c r="AC297" s="770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1"/>
      <c r="AB303" s="771"/>
      <c r="AC303" s="771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0"/>
      <c r="AB304" s="770"/>
      <c r="AC304" s="770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1"/>
      <c r="AB313" s="771"/>
      <c r="AC313" s="771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0"/>
      <c r="AB314" s="770"/>
      <c r="AC314" s="770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0"/>
      <c r="AB318" s="770"/>
      <c r="AC318" s="770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0"/>
      <c r="AB322" s="770"/>
      <c r="AC322" s="770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1"/>
      <c r="AB326" s="771"/>
      <c r="AC326" s="771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0"/>
      <c r="AB327" s="770"/>
      <c r="AC327" s="770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0"/>
      <c r="AB331" s="770"/>
      <c r="AC331" s="770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0"/>
      <c r="AB335" s="770"/>
      <c r="AC335" s="770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1"/>
      <c r="AB340" s="771"/>
      <c r="AC340" s="771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0"/>
      <c r="AB341" s="770"/>
      <c r="AC341" s="770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0"/>
      <c r="AB345" s="770"/>
      <c r="AC345" s="770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0"/>
      <c r="AB350" s="770"/>
      <c r="AC350" s="770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1"/>
      <c r="AB354" s="771"/>
      <c r="AC354" s="771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0"/>
      <c r="AB355" s="770"/>
      <c r="AC355" s="770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8">
        <v>4607091387346</v>
      </c>
      <c r="E362" s="789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8">
        <v>4607091386011</v>
      </c>
      <c r="E364" s="789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8">
        <v>4607091387193</v>
      </c>
      <c r="E368" s="789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8">
        <v>4607091387230</v>
      </c>
      <c r="E369" s="789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8">
        <v>4607091387292</v>
      </c>
      <c r="E370" s="789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8">
        <v>4607091387285</v>
      </c>
      <c r="E371" s="789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8">
        <v>4607091387766</v>
      </c>
      <c r="E375" s="789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8">
        <v>4607091387957</v>
      </c>
      <c r="E376" s="789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8">
        <v>4607091387964</v>
      </c>
      <c r="E377" s="789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8">
        <v>4680115884588</v>
      </c>
      <c r="E378" s="789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8">
        <v>4607091387537</v>
      </c>
      <c r="E379" s="789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8">
        <v>4607091387513</v>
      </c>
      <c r="E380" s="789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0"/>
      <c r="AB383" s="770"/>
      <c r="AC383" s="770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8">
        <v>4607091380880</v>
      </c>
      <c r="E384" s="789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7">
        <v>100</v>
      </c>
      <c r="Y384" s="778">
        <f>IFERROR(IF(X384="",0,CEILING((X384/$H384),1)*$H384),"")</f>
        <v>100.80000000000001</v>
      </c>
      <c r="Z384" s="35">
        <f>IFERROR(IF(Y384=0,"",ROUNDUP(Y384/H384,0)*0.02175),"")</f>
        <v>0.26100000000000001</v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106.71428571428572</v>
      </c>
      <c r="BN384" s="63">
        <f>IFERROR(Y384*I384/H384,"0")</f>
        <v>107.56800000000001</v>
      </c>
      <c r="BO384" s="63">
        <f>IFERROR(1/J384*(X384/H384),"0")</f>
        <v>0.21258503401360543</v>
      </c>
      <c r="BP384" s="63">
        <f>IFERROR(1/J384*(Y384/H384),"0")</f>
        <v>0.21428571428571427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8">
        <v>4607091384482</v>
      </c>
      <c r="E385" s="789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7">
        <v>120</v>
      </c>
      <c r="Y385" s="778">
        <f>IFERROR(IF(X385="",0,CEILING((X385/$H385),1)*$H385),"")</f>
        <v>124.8</v>
      </c>
      <c r="Z385" s="35">
        <f>IFERROR(IF(Y385=0,"",ROUNDUP(Y385/H385,0)*0.02175),"")</f>
        <v>0.34799999999999998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128.67692307692309</v>
      </c>
      <c r="BN385" s="63">
        <f>IFERROR(Y385*I385/H385,"0")</f>
        <v>133.82400000000001</v>
      </c>
      <c r="BO385" s="63">
        <f>IFERROR(1/J385*(X385/H385),"0")</f>
        <v>0.27472527472527469</v>
      </c>
      <c r="BP385" s="63">
        <f>IFERROR(1/J385*(Y385/H385),"0")</f>
        <v>0.2857142857142857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4" t="s">
        <v>624</v>
      </c>
      <c r="Q386" s="782"/>
      <c r="R386" s="782"/>
      <c r="S386" s="782"/>
      <c r="T386" s="783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8">
        <v>4607091380897</v>
      </c>
      <c r="E387" s="789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6" t="s">
        <v>72</v>
      </c>
      <c r="X388" s="779">
        <f>IFERROR(X384/H384,"0")+IFERROR(X385/H385,"0")+IFERROR(X386/H386,"0")+IFERROR(X387/H387,"0")</f>
        <v>27.289377289377292</v>
      </c>
      <c r="Y388" s="779">
        <f>IFERROR(Y384/H384,"0")+IFERROR(Y385/H385,"0")+IFERROR(Y386/H386,"0")+IFERROR(Y387/H387,"0")</f>
        <v>28</v>
      </c>
      <c r="Z388" s="779">
        <f>IFERROR(IF(Z384="",0,Z384),"0")+IFERROR(IF(Z385="",0,Z385),"0")+IFERROR(IF(Z386="",0,Z386),"0")+IFERROR(IF(Z387="",0,Z387),"0")</f>
        <v>0.60899999999999999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6" t="s">
        <v>69</v>
      </c>
      <c r="X389" s="779">
        <f>IFERROR(SUM(X384:X387),"0")</f>
        <v>220</v>
      </c>
      <c r="Y389" s="779">
        <f>IFERROR(SUM(Y384:Y387),"0")</f>
        <v>225.60000000000002</v>
      </c>
      <c r="Z389" s="36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0"/>
      <c r="AB390" s="770"/>
      <c r="AC390" s="770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8">
        <v>4607091388374</v>
      </c>
      <c r="E391" s="789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804" t="s">
        <v>630</v>
      </c>
      <c r="Q391" s="782"/>
      <c r="R391" s="782"/>
      <c r="S391" s="782"/>
      <c r="T391" s="783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8">
        <v>4607091388381</v>
      </c>
      <c r="E392" s="789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3" t="s">
        <v>634</v>
      </c>
      <c r="Q392" s="782"/>
      <c r="R392" s="782"/>
      <c r="S392" s="782"/>
      <c r="T392" s="783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8">
        <v>4607091383102</v>
      </c>
      <c r="E393" s="789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8">
        <v>4607091388404</v>
      </c>
      <c r="E394" s="789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0"/>
      <c r="AB397" s="770"/>
      <c r="AC397" s="770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8">
        <v>4680115881808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8">
        <v>4680115881822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8">
        <v>4680115880016</v>
      </c>
      <c r="E400" s="789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1"/>
      <c r="AB403" s="771"/>
      <c r="AC403" s="771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0"/>
      <c r="AB404" s="770"/>
      <c r="AC404" s="770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8">
        <v>4607091383836</v>
      </c>
      <c r="E405" s="789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0"/>
      <c r="AB408" s="770"/>
      <c r="AC408" s="770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8">
        <v>4607091387919</v>
      </c>
      <c r="E409" s="789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8">
        <v>4680115883604</v>
      </c>
      <c r="E410" s="789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8">
        <v>4680115883567</v>
      </c>
      <c r="E411" s="789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7"/>
      <c r="AB414" s="47"/>
      <c r="AC414" s="47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1"/>
      <c r="AB415" s="771"/>
      <c r="AC415" s="771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0"/>
      <c r="AB416" s="770"/>
      <c r="AC416" s="770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8">
        <v>4680115884847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3"/>
      <c r="V418" s="33"/>
      <c r="W418" s="34" t="s">
        <v>69</v>
      </c>
      <c r="X418" s="777">
        <v>4000</v>
      </c>
      <c r="Y418" s="778">
        <f t="shared" si="87"/>
        <v>4005</v>
      </c>
      <c r="Z418" s="35">
        <f>IFERROR(IF(Y418=0,"",ROUNDUP(Y418/H418,0)*0.02175),"")</f>
        <v>5.8072499999999998</v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4128</v>
      </c>
      <c r="BN418" s="63">
        <f t="shared" si="89"/>
        <v>4133.16</v>
      </c>
      <c r="BO418" s="63">
        <f t="shared" si="90"/>
        <v>5.5555555555555554</v>
      </c>
      <c r="BP418" s="63">
        <f t="shared" si="91"/>
        <v>5.5625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8">
        <v>4680115884854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7">
        <v>3000</v>
      </c>
      <c r="Y420" s="778">
        <f t="shared" si="87"/>
        <v>3000</v>
      </c>
      <c r="Z420" s="35">
        <f>IFERROR(IF(Y420=0,"",ROUNDUP(Y420/H420,0)*0.02175),"")</f>
        <v>4.3499999999999996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3096</v>
      </c>
      <c r="BN420" s="63">
        <f t="shared" si="89"/>
        <v>3096</v>
      </c>
      <c r="BO420" s="63">
        <f t="shared" si="90"/>
        <v>4.1666666666666661</v>
      </c>
      <c r="BP420" s="63">
        <f t="shared" si="91"/>
        <v>4.1666666666666661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3"/>
      <c r="V421" s="33"/>
      <c r="W421" s="34" t="s">
        <v>69</v>
      </c>
      <c r="X421" s="777">
        <v>2000</v>
      </c>
      <c r="Y421" s="778">
        <f t="shared" si="87"/>
        <v>2010</v>
      </c>
      <c r="Z421" s="35">
        <f>IFERROR(IF(Y421=0,"",ROUNDUP(Y421/H421,0)*0.02175),"")</f>
        <v>2.9144999999999999</v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2064</v>
      </c>
      <c r="BN421" s="63">
        <f t="shared" si="89"/>
        <v>2074.3200000000002</v>
      </c>
      <c r="BO421" s="63">
        <f t="shared" si="90"/>
        <v>2.7777777777777777</v>
      </c>
      <c r="BP421" s="63">
        <f t="shared" si="91"/>
        <v>2.7916666666666665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8">
        <v>4680115884830</v>
      </c>
      <c r="E423" s="789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8">
        <v>4680115882638</v>
      </c>
      <c r="E424" s="789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8">
        <v>4680115884922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8">
        <v>4680115884878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8">
        <v>4680115884861</v>
      </c>
      <c r="E427" s="789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600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601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13.07175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6" t="s">
        <v>69</v>
      </c>
      <c r="X429" s="779">
        <f>IFERROR(SUM(X417:X427),"0")</f>
        <v>9000</v>
      </c>
      <c r="Y429" s="779">
        <f>IFERROR(SUM(Y417:Y427),"0")</f>
        <v>9015</v>
      </c>
      <c r="Z429" s="36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0"/>
      <c r="AB430" s="770"/>
      <c r="AC430" s="770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8">
        <v>4607091383980</v>
      </c>
      <c r="E431" s="789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3"/>
      <c r="V431" s="33"/>
      <c r="W431" s="34" t="s">
        <v>69</v>
      </c>
      <c r="X431" s="777">
        <v>2000</v>
      </c>
      <c r="Y431" s="778">
        <f>IFERROR(IF(X431="",0,CEILING((X431/$H431),1)*$H431),"")</f>
        <v>2010</v>
      </c>
      <c r="Z431" s="35">
        <f>IFERROR(IF(Y431=0,"",ROUNDUP(Y431/H431,0)*0.02175),"")</f>
        <v>2.9144999999999999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2064</v>
      </c>
      <c r="BN431" s="63">
        <f>IFERROR(Y431*I431/H431,"0")</f>
        <v>2074.3200000000002</v>
      </c>
      <c r="BO431" s="63">
        <f>IFERROR(1/J431*(X431/H431),"0")</f>
        <v>2.7777777777777777</v>
      </c>
      <c r="BP431" s="63">
        <f>IFERROR(1/J431*(Y431/H431),"0")</f>
        <v>2.7916666666666665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8">
        <v>4607091384178</v>
      </c>
      <c r="E432" s="789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6" t="s">
        <v>72</v>
      </c>
      <c r="X433" s="779">
        <f>IFERROR(X431/H431,"0")+IFERROR(X432/H432,"0")</f>
        <v>133.33333333333334</v>
      </c>
      <c r="Y433" s="779">
        <f>IFERROR(Y431/H431,"0")+IFERROR(Y432/H432,"0")</f>
        <v>134</v>
      </c>
      <c r="Z433" s="779">
        <f>IFERROR(IF(Z431="",0,Z431),"0")+IFERROR(IF(Z432="",0,Z432),"0")</f>
        <v>2.9144999999999999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6" t="s">
        <v>69</v>
      </c>
      <c r="X434" s="779">
        <f>IFERROR(SUM(X431:X432),"0")</f>
        <v>2000</v>
      </c>
      <c r="Y434" s="779">
        <f>IFERROR(SUM(Y431:Y432),"0")</f>
        <v>2010</v>
      </c>
      <c r="Z434" s="36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0"/>
      <c r="AB435" s="770"/>
      <c r="AC435" s="770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8">
        <v>4607091383928</v>
      </c>
      <c r="E436" s="789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9" t="s">
        <v>697</v>
      </c>
      <c r="Q436" s="782"/>
      <c r="R436" s="782"/>
      <c r="S436" s="782"/>
      <c r="T436" s="783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8">
        <v>4607091384260</v>
      </c>
      <c r="E437" s="789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86" t="s">
        <v>701</v>
      </c>
      <c r="Q437" s="782"/>
      <c r="R437" s="782"/>
      <c r="S437" s="782"/>
      <c r="T437" s="783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0"/>
      <c r="AB440" s="770"/>
      <c r="AC440" s="770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8">
        <v>4607091384673</v>
      </c>
      <c r="E441" s="789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29" t="s">
        <v>705</v>
      </c>
      <c r="Q441" s="782"/>
      <c r="R441" s="782"/>
      <c r="S441" s="782"/>
      <c r="T441" s="783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1"/>
      <c r="AB444" s="771"/>
      <c r="AC444" s="771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0"/>
      <c r="AB445" s="770"/>
      <c r="AC445" s="770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8">
        <v>4680115881907</v>
      </c>
      <c r="E447" s="789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8">
        <v>4680115883925</v>
      </c>
      <c r="E449" s="789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8">
        <v>4680115884892</v>
      </c>
      <c r="E451" s="789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8">
        <v>4680115884885</v>
      </c>
      <c r="E452" s="789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8">
        <v>4680115884908</v>
      </c>
      <c r="E453" s="789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0"/>
      <c r="AB456" s="770"/>
      <c r="AC456" s="770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8">
        <v>4607091384802</v>
      </c>
      <c r="E457" s="789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8">
        <v>4607091384826</v>
      </c>
      <c r="E458" s="789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8">
        <v>4607091384246</v>
      </c>
      <c r="E462" s="789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100" t="s">
        <v>733</v>
      </c>
      <c r="Q462" s="782"/>
      <c r="R462" s="782"/>
      <c r="S462" s="782"/>
      <c r="T462" s="783"/>
      <c r="U462" s="33"/>
      <c r="V462" s="33"/>
      <c r="W462" s="34" t="s">
        <v>69</v>
      </c>
      <c r="X462" s="777">
        <v>80</v>
      </c>
      <c r="Y462" s="778">
        <f>IFERROR(IF(X462="",0,CEILING((X462/$H462),1)*$H462),"")</f>
        <v>81</v>
      </c>
      <c r="Z462" s="35">
        <f>IFERROR(IF(Y462=0,"",ROUNDUP(Y462/H462,0)*0.02175),"")</f>
        <v>0.19574999999999998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85.013333333333335</v>
      </c>
      <c r="BN462" s="63">
        <f>IFERROR(Y462*I462/H462,"0")</f>
        <v>86.075999999999993</v>
      </c>
      <c r="BO462" s="63">
        <f>IFERROR(1/J462*(X462/H462),"0")</f>
        <v>0.15873015873015872</v>
      </c>
      <c r="BP462" s="63">
        <f>IFERROR(1/J462*(Y462/H462),"0")</f>
        <v>0.1607142857142857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8">
        <v>4680115881976</v>
      </c>
      <c r="E463" s="789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9" t="s">
        <v>737</v>
      </c>
      <c r="Q463" s="782"/>
      <c r="R463" s="782"/>
      <c r="S463" s="782"/>
      <c r="T463" s="783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8">
        <v>4607091384253</v>
      </c>
      <c r="E465" s="789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8">
        <v>4680115881969</v>
      </c>
      <c r="E466" s="789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6" t="s">
        <v>72</v>
      </c>
      <c r="X467" s="779">
        <f>IFERROR(X462/H462,"0")+IFERROR(X463/H463,"0")+IFERROR(X464/H464,"0")+IFERROR(X465/H465,"0")+IFERROR(X466/H466,"0")</f>
        <v>8.8888888888888893</v>
      </c>
      <c r="Y467" s="779">
        <f>IFERROR(Y462/H462,"0")+IFERROR(Y463/H463,"0")+IFERROR(Y464/H464,"0")+IFERROR(Y465/H465,"0")+IFERROR(Y466/H466,"0")</f>
        <v>9</v>
      </c>
      <c r="Z467" s="779">
        <f>IFERROR(IF(Z462="",0,Z462),"0")+IFERROR(IF(Z463="",0,Z463),"0")+IFERROR(IF(Z464="",0,Z464),"0")+IFERROR(IF(Z465="",0,Z465),"0")+IFERROR(IF(Z466="",0,Z466),"0")</f>
        <v>0.19574999999999998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6" t="s">
        <v>69</v>
      </c>
      <c r="X468" s="779">
        <f>IFERROR(SUM(X462:X466),"0")</f>
        <v>80</v>
      </c>
      <c r="Y468" s="779">
        <f>IFERROR(SUM(Y462:Y466),"0")</f>
        <v>81</v>
      </c>
      <c r="Z468" s="36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0"/>
      <c r="AB469" s="770"/>
      <c r="AC469" s="770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8">
        <v>4607091389357</v>
      </c>
      <c r="E470" s="789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25" t="s">
        <v>749</v>
      </c>
      <c r="Q470" s="782"/>
      <c r="R470" s="782"/>
      <c r="S470" s="782"/>
      <c r="T470" s="783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7"/>
      <c r="AB473" s="47"/>
      <c r="AC473" s="47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1"/>
      <c r="AB474" s="771"/>
      <c r="AC474" s="771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0"/>
      <c r="AB475" s="770"/>
      <c r="AC475" s="770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8">
        <v>4607091389708</v>
      </c>
      <c r="E476" s="789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0"/>
      <c r="AB479" s="770"/>
      <c r="AC479" s="770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8">
        <v>4680115886100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0" t="s">
        <v>758</v>
      </c>
      <c r="Q480" s="782"/>
      <c r="R480" s="782"/>
      <c r="S480" s="782"/>
      <c r="T480" s="783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8">
        <v>4607091389753</v>
      </c>
      <c r="E481" s="789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8">
        <v>4607091389753</v>
      </c>
      <c r="E482" s="789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8">
        <v>4680115886117</v>
      </c>
      <c r="E483" s="789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24" t="s">
        <v>764</v>
      </c>
      <c r="Q483" s="782"/>
      <c r="R483" s="782"/>
      <c r="S483" s="782"/>
      <c r="T483" s="783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8">
        <v>4680115886117</v>
      </c>
      <c r="E484" s="789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7" t="s">
        <v>764</v>
      </c>
      <c r="Q484" s="782"/>
      <c r="R484" s="782"/>
      <c r="S484" s="782"/>
      <c r="T484" s="783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8">
        <v>4607091389760</v>
      </c>
      <c r="E485" s="789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8">
        <v>4607091389746</v>
      </c>
      <c r="E486" s="789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8">
        <v>4607091389746</v>
      </c>
      <c r="E487" s="789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8">
        <v>4680115883147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8">
        <v>4680115883147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98" t="s">
        <v>775</v>
      </c>
      <c r="Q489" s="782"/>
      <c r="R489" s="782"/>
      <c r="S489" s="782"/>
      <c r="T489" s="783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8">
        <v>4607091384338</v>
      </c>
      <c r="E490" s="789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8">
        <v>4607091384338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8">
        <v>4680115883154</v>
      </c>
      <c r="E492" s="789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4301031336</v>
      </c>
      <c r="D493" s="788">
        <v>4680115883154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784</v>
      </c>
      <c r="C494" s="30">
        <v>4301031374</v>
      </c>
      <c r="D494" s="788">
        <v>4680115883154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7" t="s">
        <v>785</v>
      </c>
      <c r="Q494" s="782"/>
      <c r="R494" s="782"/>
      <c r="S494" s="782"/>
      <c r="T494" s="783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8">
        <v>4607091389524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8">
        <v>4607091389524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8">
        <v>4680115883161</v>
      </c>
      <c r="E497" s="789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8">
        <v>4680115883161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4" t="s">
        <v>793</v>
      </c>
      <c r="Q498" s="782"/>
      <c r="R498" s="782"/>
      <c r="S498" s="782"/>
      <c r="T498" s="783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8">
        <v>4607091389531</v>
      </c>
      <c r="E499" s="789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8">
        <v>4607091389531</v>
      </c>
      <c r="E500" s="789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8">
        <v>4607091384345</v>
      </c>
      <c r="E501" s="789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8">
        <v>4680115883185</v>
      </c>
      <c r="E502" s="789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8">
        <v>4680115883185</v>
      </c>
      <c r="E503" s="789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8">
        <v>4680115883185</v>
      </c>
      <c r="E504" s="789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4" t="s">
        <v>805</v>
      </c>
      <c r="Q504" s="782"/>
      <c r="R504" s="782"/>
      <c r="S504" s="782"/>
      <c r="T504" s="783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0"/>
      <c r="AB507" s="770"/>
      <c r="AC507" s="770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8">
        <v>4607091384352</v>
      </c>
      <c r="E508" s="789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8">
        <v>4607091389654</v>
      </c>
      <c r="E509" s="789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0"/>
      <c r="AB512" s="770"/>
      <c r="AC512" s="770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8">
        <v>4680115884335</v>
      </c>
      <c r="E513" s="789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8">
        <v>4680115884113</v>
      </c>
      <c r="E514" s="789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1"/>
      <c r="AB517" s="771"/>
      <c r="AC517" s="771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0"/>
      <c r="AB518" s="770"/>
      <c r="AC518" s="770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8">
        <v>4607091389364</v>
      </c>
      <c r="E519" s="789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0"/>
      <c r="AB522" s="770"/>
      <c r="AC522" s="770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8">
        <v>4680115886094</v>
      </c>
      <c r="E523" s="789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13" t="s">
        <v>826</v>
      </c>
      <c r="Q523" s="782"/>
      <c r="R523" s="782"/>
      <c r="S523" s="782"/>
      <c r="T523" s="783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customHeight="1" x14ac:dyDescent="0.25">
      <c r="A524" s="53" t="s">
        <v>824</v>
      </c>
      <c r="B524" s="53" t="s">
        <v>828</v>
      </c>
      <c r="C524" s="30">
        <v>4301031324</v>
      </c>
      <c r="D524" s="788">
        <v>4607091389739</v>
      </c>
      <c r="E524" s="789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customHeight="1" x14ac:dyDescent="0.25">
      <c r="A525" s="53" t="s">
        <v>829</v>
      </c>
      <c r="B525" s="53" t="s">
        <v>830</v>
      </c>
      <c r="C525" s="30">
        <v>4301031363</v>
      </c>
      <c r="D525" s="788">
        <v>4607091389425</v>
      </c>
      <c r="E525" s="789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customHeight="1" x14ac:dyDescent="0.25">
      <c r="A526" s="53" t="s">
        <v>832</v>
      </c>
      <c r="B526" s="53" t="s">
        <v>833</v>
      </c>
      <c r="C526" s="30">
        <v>4301031373</v>
      </c>
      <c r="D526" s="788">
        <v>4680115880771</v>
      </c>
      <c r="E526" s="789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03" t="s">
        <v>834</v>
      </c>
      <c r="Q526" s="782"/>
      <c r="R526" s="782"/>
      <c r="S526" s="782"/>
      <c r="T526" s="783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customHeight="1" x14ac:dyDescent="0.25">
      <c r="A527" s="53" t="s">
        <v>836</v>
      </c>
      <c r="B527" s="53" t="s">
        <v>837</v>
      </c>
      <c r="C527" s="30">
        <v>4301031359</v>
      </c>
      <c r="D527" s="788">
        <v>4607091389500</v>
      </c>
      <c r="E527" s="789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customHeight="1" x14ac:dyDescent="0.25">
      <c r="A528" s="53" t="s">
        <v>836</v>
      </c>
      <c r="B528" s="53" t="s">
        <v>838</v>
      </c>
      <c r="C528" s="30">
        <v>4301031327</v>
      </c>
      <c r="D528" s="788">
        <v>4607091389500</v>
      </c>
      <c r="E528" s="789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0"/>
      <c r="AB531" s="770"/>
      <c r="AC531" s="770"/>
    </row>
    <row r="532" spans="1:68" ht="27" customHeight="1" x14ac:dyDescent="0.25">
      <c r="A532" s="53" t="s">
        <v>839</v>
      </c>
      <c r="B532" s="53" t="s">
        <v>840</v>
      </c>
      <c r="C532" s="30">
        <v>4301032046</v>
      </c>
      <c r="D532" s="788">
        <v>4680115884359</v>
      </c>
      <c r="E532" s="789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0"/>
      <c r="AB535" s="770"/>
      <c r="AC535" s="770"/>
    </row>
    <row r="536" spans="1:68" ht="27" customHeight="1" x14ac:dyDescent="0.25">
      <c r="A536" s="53" t="s">
        <v>842</v>
      </c>
      <c r="B536" s="53" t="s">
        <v>843</v>
      </c>
      <c r="C536" s="30">
        <v>4301040357</v>
      </c>
      <c r="D536" s="788">
        <v>4680115884564</v>
      </c>
      <c r="E536" s="789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1"/>
      <c r="AB539" s="771"/>
      <c r="AC539" s="771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0"/>
      <c r="AB540" s="770"/>
      <c r="AC540" s="770"/>
    </row>
    <row r="541" spans="1:68" ht="27" customHeight="1" x14ac:dyDescent="0.25">
      <c r="A541" s="53" t="s">
        <v>846</v>
      </c>
      <c r="B541" s="53" t="s">
        <v>847</v>
      </c>
      <c r="C541" s="30">
        <v>4301031294</v>
      </c>
      <c r="D541" s="788">
        <v>4680115885189</v>
      </c>
      <c r="E541" s="789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4301031293</v>
      </c>
      <c r="D542" s="788">
        <v>4680115885172</v>
      </c>
      <c r="E542" s="789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851</v>
      </c>
      <c r="B543" s="53" t="s">
        <v>852</v>
      </c>
      <c r="C543" s="30">
        <v>4301031291</v>
      </c>
      <c r="D543" s="788">
        <v>4680115885110</v>
      </c>
      <c r="E543" s="789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customHeight="1" x14ac:dyDescent="0.25">
      <c r="A544" s="53" t="s">
        <v>854</v>
      </c>
      <c r="B544" s="53" t="s">
        <v>855</v>
      </c>
      <c r="C544" s="30">
        <v>4301031329</v>
      </c>
      <c r="D544" s="788">
        <v>4680115885219</v>
      </c>
      <c r="E544" s="789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1"/>
      <c r="AB547" s="771"/>
      <c r="AC547" s="771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0"/>
      <c r="AB548" s="770"/>
      <c r="AC548" s="770"/>
    </row>
    <row r="549" spans="1:68" ht="27" customHeight="1" x14ac:dyDescent="0.25">
      <c r="A549" s="53" t="s">
        <v>858</v>
      </c>
      <c r="B549" s="53" t="s">
        <v>859</v>
      </c>
      <c r="C549" s="30">
        <v>4301031261</v>
      </c>
      <c r="D549" s="788">
        <v>4680115885103</v>
      </c>
      <c r="E549" s="789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7"/>
      <c r="AB552" s="47"/>
      <c r="AC552" s="47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1"/>
      <c r="AB553" s="771"/>
      <c r="AC553" s="771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0"/>
      <c r="AB554" s="770"/>
      <c r="AC554" s="770"/>
    </row>
    <row r="555" spans="1:68" ht="27" customHeight="1" x14ac:dyDescent="0.25">
      <c r="A555" s="53" t="s">
        <v>862</v>
      </c>
      <c r="B555" s="53" t="s">
        <v>863</v>
      </c>
      <c r="C555" s="30">
        <v>4301012050</v>
      </c>
      <c r="D555" s="788">
        <v>4680115885479</v>
      </c>
      <c r="E555" s="789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108" t="s">
        <v>864</v>
      </c>
      <c r="Q555" s="782"/>
      <c r="R555" s="782"/>
      <c r="S555" s="782"/>
      <c r="T555" s="783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8">
        <v>4607091389067</v>
      </c>
      <c r="E556" s="789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8">
        <v>4680115885271</v>
      </c>
      <c r="E557" s="789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customHeight="1" x14ac:dyDescent="0.25">
      <c r="A558" s="53" t="s">
        <v>872</v>
      </c>
      <c r="B558" s="53" t="s">
        <v>873</v>
      </c>
      <c r="C558" s="30">
        <v>4301011774</v>
      </c>
      <c r="D558" s="788">
        <v>4680115884502</v>
      </c>
      <c r="E558" s="789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8">
        <v>4607091389104</v>
      </c>
      <c r="E559" s="789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7">
        <v>200</v>
      </c>
      <c r="Y559" s="778">
        <f t="shared" si="109"/>
        <v>200.64000000000001</v>
      </c>
      <c r="Z559" s="35">
        <f t="shared" si="114"/>
        <v>0.45448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213.63636363636363</v>
      </c>
      <c r="BN559" s="63">
        <f t="shared" si="111"/>
        <v>214.32</v>
      </c>
      <c r="BO559" s="63">
        <f t="shared" si="112"/>
        <v>0.36421911421911418</v>
      </c>
      <c r="BP559" s="63">
        <f t="shared" si="113"/>
        <v>0.36538461538461542</v>
      </c>
    </row>
    <row r="560" spans="1:68" ht="16.5" customHeight="1" x14ac:dyDescent="0.25">
      <c r="A560" s="53" t="s">
        <v>877</v>
      </c>
      <c r="B560" s="53" t="s">
        <v>878</v>
      </c>
      <c r="C560" s="30">
        <v>4301011799</v>
      </c>
      <c r="D560" s="788">
        <v>4680115884519</v>
      </c>
      <c r="E560" s="789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8">
        <v>4680115885226</v>
      </c>
      <c r="E561" s="789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 t="shared" si="114"/>
        <v/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0</v>
      </c>
      <c r="BN561" s="63">
        <f t="shared" si="111"/>
        <v>0</v>
      </c>
      <c r="BO561" s="63">
        <f t="shared" si="112"/>
        <v>0</v>
      </c>
      <c r="BP561" s="63">
        <f t="shared" si="113"/>
        <v>0</v>
      </c>
    </row>
    <row r="562" spans="1:68" ht="27" customHeight="1" x14ac:dyDescent="0.25">
      <c r="A562" s="53" t="s">
        <v>883</v>
      </c>
      <c r="B562" s="53" t="s">
        <v>884</v>
      </c>
      <c r="C562" s="30">
        <v>4301011778</v>
      </c>
      <c r="D562" s="788">
        <v>4680115880603</v>
      </c>
      <c r="E562" s="789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customHeight="1" x14ac:dyDescent="0.25">
      <c r="A563" s="53" t="s">
        <v>883</v>
      </c>
      <c r="B563" s="53" t="s">
        <v>885</v>
      </c>
      <c r="C563" s="30">
        <v>4301012035</v>
      </c>
      <c r="D563" s="788">
        <v>4680115880603</v>
      </c>
      <c r="E563" s="789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customHeight="1" x14ac:dyDescent="0.25">
      <c r="A564" s="53" t="s">
        <v>886</v>
      </c>
      <c r="B564" s="53" t="s">
        <v>887</v>
      </c>
      <c r="C564" s="30">
        <v>4301012036</v>
      </c>
      <c r="D564" s="788">
        <v>4680115882782</v>
      </c>
      <c r="E564" s="789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customHeight="1" x14ac:dyDescent="0.25">
      <c r="A565" s="53" t="s">
        <v>888</v>
      </c>
      <c r="B565" s="53" t="s">
        <v>889</v>
      </c>
      <c r="C565" s="30">
        <v>4301011784</v>
      </c>
      <c r="D565" s="788">
        <v>4607091389982</v>
      </c>
      <c r="E565" s="789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customHeight="1" x14ac:dyDescent="0.25">
      <c r="A566" s="53" t="s">
        <v>888</v>
      </c>
      <c r="B566" s="53" t="s">
        <v>890</v>
      </c>
      <c r="C566" s="30">
        <v>4301012034</v>
      </c>
      <c r="D566" s="788">
        <v>4607091389982</v>
      </c>
      <c r="E566" s="789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37.878787878787875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0.45448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6" t="s">
        <v>69</v>
      </c>
      <c r="X568" s="779">
        <f>IFERROR(SUM(X555:X566),"0")</f>
        <v>200</v>
      </c>
      <c r="Y568" s="779">
        <f>IFERROR(SUM(Y555:Y566),"0")</f>
        <v>200.64000000000001</v>
      </c>
      <c r="Z568" s="36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8">
        <v>4607091388930</v>
      </c>
      <c r="E570" s="789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894</v>
      </c>
      <c r="B571" s="53" t="s">
        <v>895</v>
      </c>
      <c r="C571" s="30">
        <v>4301020364</v>
      </c>
      <c r="D571" s="788">
        <v>4680115880054</v>
      </c>
      <c r="E571" s="789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894</v>
      </c>
      <c r="B572" s="53" t="s">
        <v>896</v>
      </c>
      <c r="C572" s="30">
        <v>4301020206</v>
      </c>
      <c r="D572" s="788">
        <v>4680115880054</v>
      </c>
      <c r="E572" s="789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8">
        <v>4680115883116</v>
      </c>
      <c r="E576" s="789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8">
        <v>4680115883093</v>
      </c>
      <c r="E577" s="789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7">
        <v>100</v>
      </c>
      <c r="Y577" s="778">
        <f t="shared" si="115"/>
        <v>100.32000000000001</v>
      </c>
      <c r="Z577" s="35">
        <f>IFERROR(IF(Y577=0,"",ROUNDUP(Y577/H577,0)*0.01196),"")</f>
        <v>0.22724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106.81818181818181</v>
      </c>
      <c r="BN577" s="63">
        <f t="shared" si="117"/>
        <v>107.16</v>
      </c>
      <c r="BO577" s="63">
        <f t="shared" si="118"/>
        <v>0.18210955710955709</v>
      </c>
      <c r="BP577" s="63">
        <f t="shared" si="119"/>
        <v>0.18269230769230771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8">
        <v>4680115883109</v>
      </c>
      <c r="E578" s="789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customHeight="1" x14ac:dyDescent="0.25">
      <c r="A579" s="53" t="s">
        <v>906</v>
      </c>
      <c r="B579" s="53" t="s">
        <v>907</v>
      </c>
      <c r="C579" s="30">
        <v>4301031249</v>
      </c>
      <c r="D579" s="788">
        <v>4680115882072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906</v>
      </c>
      <c r="B580" s="53" t="s">
        <v>909</v>
      </c>
      <c r="C580" s="30">
        <v>4301031383</v>
      </c>
      <c r="D580" s="788">
        <v>4680115882072</v>
      </c>
      <c r="E580" s="789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10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customHeight="1" x14ac:dyDescent="0.25">
      <c r="A581" s="53" t="s">
        <v>910</v>
      </c>
      <c r="B581" s="53" t="s">
        <v>911</v>
      </c>
      <c r="C581" s="30">
        <v>4301031251</v>
      </c>
      <c r="D581" s="788">
        <v>4680115882102</v>
      </c>
      <c r="E581" s="789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customHeight="1" x14ac:dyDescent="0.25">
      <c r="A582" s="53" t="s">
        <v>910</v>
      </c>
      <c r="B582" s="53" t="s">
        <v>912</v>
      </c>
      <c r="C582" s="30">
        <v>4301031385</v>
      </c>
      <c r="D582" s="788">
        <v>4680115882102</v>
      </c>
      <c r="E582" s="789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customHeight="1" x14ac:dyDescent="0.25">
      <c r="A583" s="53" t="s">
        <v>914</v>
      </c>
      <c r="B583" s="53" t="s">
        <v>915</v>
      </c>
      <c r="C583" s="30">
        <v>4301031253</v>
      </c>
      <c r="D583" s="788">
        <v>4680115882096</v>
      </c>
      <c r="E583" s="789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customHeight="1" x14ac:dyDescent="0.25">
      <c r="A584" s="53" t="s">
        <v>914</v>
      </c>
      <c r="B584" s="53" t="s">
        <v>916</v>
      </c>
      <c r="C584" s="30">
        <v>4301031384</v>
      </c>
      <c r="D584" s="788">
        <v>4680115882096</v>
      </c>
      <c r="E584" s="789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18.939393939393938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0.22724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6" t="s">
        <v>69</v>
      </c>
      <c r="X586" s="779">
        <f>IFERROR(SUM(X576:X584),"0")</f>
        <v>100</v>
      </c>
      <c r="Y586" s="779">
        <f>IFERROR(SUM(Y576:Y584),"0")</f>
        <v>100.32000000000001</v>
      </c>
      <c r="Z586" s="36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0"/>
      <c r="AB587" s="770"/>
      <c r="AC587" s="770"/>
    </row>
    <row r="588" spans="1:68" ht="27" customHeight="1" x14ac:dyDescent="0.25">
      <c r="A588" s="53" t="s">
        <v>918</v>
      </c>
      <c r="B588" s="53" t="s">
        <v>919</v>
      </c>
      <c r="C588" s="30">
        <v>4301051230</v>
      </c>
      <c r="D588" s="788">
        <v>4607091383409</v>
      </c>
      <c r="E588" s="789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921</v>
      </c>
      <c r="B589" s="53" t="s">
        <v>922</v>
      </c>
      <c r="C589" s="30">
        <v>4301051231</v>
      </c>
      <c r="D589" s="788">
        <v>4607091383416</v>
      </c>
      <c r="E589" s="789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customHeight="1" x14ac:dyDescent="0.25">
      <c r="A590" s="53" t="s">
        <v>924</v>
      </c>
      <c r="B590" s="53" t="s">
        <v>925</v>
      </c>
      <c r="C590" s="30">
        <v>4301051058</v>
      </c>
      <c r="D590" s="788">
        <v>4680115883536</v>
      </c>
      <c r="E590" s="789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0"/>
      <c r="AB593" s="770"/>
      <c r="AC593" s="770"/>
    </row>
    <row r="594" spans="1:68" ht="27" customHeight="1" x14ac:dyDescent="0.25">
      <c r="A594" s="53" t="s">
        <v>927</v>
      </c>
      <c r="B594" s="53" t="s">
        <v>928</v>
      </c>
      <c r="C594" s="30">
        <v>4301060363</v>
      </c>
      <c r="D594" s="788">
        <v>4680115885035</v>
      </c>
      <c r="E594" s="789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customHeight="1" x14ac:dyDescent="0.25">
      <c r="A595" s="53" t="s">
        <v>930</v>
      </c>
      <c r="B595" s="53" t="s">
        <v>931</v>
      </c>
      <c r="C595" s="30">
        <v>4301060436</v>
      </c>
      <c r="D595" s="788">
        <v>4680115885936</v>
      </c>
      <c r="E595" s="789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77" t="s">
        <v>932</v>
      </c>
      <c r="Q595" s="782"/>
      <c r="R595" s="782"/>
      <c r="S595" s="782"/>
      <c r="T595" s="783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7"/>
      <c r="AB598" s="47"/>
      <c r="AC598" s="47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1"/>
      <c r="AB599" s="771"/>
      <c r="AC599" s="771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0"/>
      <c r="AB600" s="770"/>
      <c r="AC600" s="770"/>
    </row>
    <row r="601" spans="1:68" ht="27" customHeight="1" x14ac:dyDescent="0.25">
      <c r="A601" s="53" t="s">
        <v>934</v>
      </c>
      <c r="B601" s="53" t="s">
        <v>935</v>
      </c>
      <c r="C601" s="30">
        <v>4301011763</v>
      </c>
      <c r="D601" s="788">
        <v>4640242181011</v>
      </c>
      <c r="E601" s="789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6" t="s">
        <v>936</v>
      </c>
      <c r="Q601" s="782"/>
      <c r="R601" s="782"/>
      <c r="S601" s="782"/>
      <c r="T601" s="783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customHeight="1" x14ac:dyDescent="0.25">
      <c r="A602" s="53" t="s">
        <v>938</v>
      </c>
      <c r="B602" s="53" t="s">
        <v>939</v>
      </c>
      <c r="C602" s="30">
        <v>4301011585</v>
      </c>
      <c r="D602" s="788">
        <v>4640242180441</v>
      </c>
      <c r="E602" s="789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26" t="s">
        <v>940</v>
      </c>
      <c r="Q602" s="782"/>
      <c r="R602" s="782"/>
      <c r="S602" s="782"/>
      <c r="T602" s="783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8">
        <v>4640242180564</v>
      </c>
      <c r="E603" s="789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0" t="s">
        <v>944</v>
      </c>
      <c r="Q603" s="782"/>
      <c r="R603" s="782"/>
      <c r="S603" s="782"/>
      <c r="T603" s="783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customHeight="1" x14ac:dyDescent="0.25">
      <c r="A604" s="53" t="s">
        <v>946</v>
      </c>
      <c r="B604" s="53" t="s">
        <v>947</v>
      </c>
      <c r="C604" s="30">
        <v>4301011762</v>
      </c>
      <c r="D604" s="788">
        <v>4640242180922</v>
      </c>
      <c r="E604" s="789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2" t="s">
        <v>948</v>
      </c>
      <c r="Q604" s="782"/>
      <c r="R604" s="782"/>
      <c r="S604" s="782"/>
      <c r="T604" s="783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4301011764</v>
      </c>
      <c r="D605" s="788">
        <v>4640242181189</v>
      </c>
      <c r="E605" s="789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8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953</v>
      </c>
      <c r="B606" s="53" t="s">
        <v>954</v>
      </c>
      <c r="C606" s="30">
        <v>4301011551</v>
      </c>
      <c r="D606" s="788">
        <v>4640242180038</v>
      </c>
      <c r="E606" s="789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7" t="s">
        <v>955</v>
      </c>
      <c r="Q606" s="782"/>
      <c r="R606" s="782"/>
      <c r="S606" s="782"/>
      <c r="T606" s="783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customHeight="1" x14ac:dyDescent="0.25">
      <c r="A607" s="53" t="s">
        <v>956</v>
      </c>
      <c r="B607" s="53" t="s">
        <v>957</v>
      </c>
      <c r="C607" s="30">
        <v>4301011765</v>
      </c>
      <c r="D607" s="788">
        <v>4640242181172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3" t="s">
        <v>958</v>
      </c>
      <c r="Q607" s="782"/>
      <c r="R607" s="782"/>
      <c r="S607" s="782"/>
      <c r="T607" s="783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0"/>
      <c r="AB610" s="770"/>
      <c r="AC610" s="770"/>
    </row>
    <row r="611" spans="1:68" ht="16.5" customHeight="1" x14ac:dyDescent="0.25">
      <c r="A611" s="53" t="s">
        <v>959</v>
      </c>
      <c r="B611" s="53" t="s">
        <v>960</v>
      </c>
      <c r="C611" s="30">
        <v>4301020269</v>
      </c>
      <c r="D611" s="788">
        <v>4640242180519</v>
      </c>
      <c r="E611" s="789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8" t="s">
        <v>961</v>
      </c>
      <c r="Q611" s="782"/>
      <c r="R611" s="782"/>
      <c r="S611" s="782"/>
      <c r="T611" s="783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963</v>
      </c>
      <c r="B612" s="53" t="s">
        <v>964</v>
      </c>
      <c r="C612" s="30">
        <v>4301020260</v>
      </c>
      <c r="D612" s="788">
        <v>4640242180526</v>
      </c>
      <c r="E612" s="789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28" t="s">
        <v>965</v>
      </c>
      <c r="Q612" s="782"/>
      <c r="R612" s="782"/>
      <c r="S612" s="782"/>
      <c r="T612" s="783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966</v>
      </c>
      <c r="B613" s="53" t="s">
        <v>967</v>
      </c>
      <c r="C613" s="30">
        <v>4301020309</v>
      </c>
      <c r="D613" s="788">
        <v>4640242180090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787" t="s">
        <v>968</v>
      </c>
      <c r="Q613" s="782"/>
      <c r="R613" s="782"/>
      <c r="S613" s="782"/>
      <c r="T613" s="783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customHeight="1" x14ac:dyDescent="0.25">
      <c r="A614" s="53" t="s">
        <v>970</v>
      </c>
      <c r="B614" s="53" t="s">
        <v>971</v>
      </c>
      <c r="C614" s="30">
        <v>4301020295</v>
      </c>
      <c r="D614" s="788">
        <v>4640242181363</v>
      </c>
      <c r="E614" s="789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03" t="s">
        <v>972</v>
      </c>
      <c r="Q614" s="782"/>
      <c r="R614" s="782"/>
      <c r="S614" s="782"/>
      <c r="T614" s="783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0"/>
      <c r="AB617" s="770"/>
      <c r="AC617" s="770"/>
    </row>
    <row r="618" spans="1:68" ht="27" customHeight="1" x14ac:dyDescent="0.25">
      <c r="A618" s="53" t="s">
        <v>973</v>
      </c>
      <c r="B618" s="53" t="s">
        <v>974</v>
      </c>
      <c r="C618" s="30">
        <v>4301031280</v>
      </c>
      <c r="D618" s="788">
        <v>4640242180816</v>
      </c>
      <c r="E618" s="789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7" t="s">
        <v>975</v>
      </c>
      <c r="Q618" s="782"/>
      <c r="R618" s="782"/>
      <c r="S618" s="782"/>
      <c r="T618" s="783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8">
        <v>4640242180595</v>
      </c>
      <c r="E619" s="789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3" t="s">
        <v>979</v>
      </c>
      <c r="Q619" s="782"/>
      <c r="R619" s="782"/>
      <c r="S619" s="782"/>
      <c r="T619" s="783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customHeight="1" x14ac:dyDescent="0.25">
      <c r="A620" s="53" t="s">
        <v>981</v>
      </c>
      <c r="B620" s="53" t="s">
        <v>982</v>
      </c>
      <c r="C620" s="30">
        <v>4301031289</v>
      </c>
      <c r="D620" s="788">
        <v>4640242181615</v>
      </c>
      <c r="E620" s="789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2" t="s">
        <v>983</v>
      </c>
      <c r="Q620" s="782"/>
      <c r="R620" s="782"/>
      <c r="S620" s="782"/>
      <c r="T620" s="783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customHeight="1" x14ac:dyDescent="0.25">
      <c r="A621" s="53" t="s">
        <v>985</v>
      </c>
      <c r="B621" s="53" t="s">
        <v>986</v>
      </c>
      <c r="C621" s="30">
        <v>4301031285</v>
      </c>
      <c r="D621" s="788">
        <v>4640242181639</v>
      </c>
      <c r="E621" s="789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0" t="s">
        <v>987</v>
      </c>
      <c r="Q621" s="782"/>
      <c r="R621" s="782"/>
      <c r="S621" s="782"/>
      <c r="T621" s="783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customHeight="1" x14ac:dyDescent="0.25">
      <c r="A622" s="53" t="s">
        <v>989</v>
      </c>
      <c r="B622" s="53" t="s">
        <v>990</v>
      </c>
      <c r="C622" s="30">
        <v>4301031287</v>
      </c>
      <c r="D622" s="788">
        <v>4640242181622</v>
      </c>
      <c r="E622" s="789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0" t="s">
        <v>991</v>
      </c>
      <c r="Q622" s="782"/>
      <c r="R622" s="782"/>
      <c r="S622" s="782"/>
      <c r="T622" s="783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993</v>
      </c>
      <c r="B623" s="53" t="s">
        <v>994</v>
      </c>
      <c r="C623" s="30">
        <v>4301031203</v>
      </c>
      <c r="D623" s="788">
        <v>4640242180908</v>
      </c>
      <c r="E623" s="789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97" t="s">
        <v>995</v>
      </c>
      <c r="Q623" s="782"/>
      <c r="R623" s="782"/>
      <c r="S623" s="782"/>
      <c r="T623" s="783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996</v>
      </c>
      <c r="B624" s="53" t="s">
        <v>997</v>
      </c>
      <c r="C624" s="30">
        <v>4301031200</v>
      </c>
      <c r="D624" s="788">
        <v>4640242180489</v>
      </c>
      <c r="E624" s="789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4" t="s">
        <v>998</v>
      </c>
      <c r="Q624" s="782"/>
      <c r="R624" s="782"/>
      <c r="S624" s="782"/>
      <c r="T624" s="783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0"/>
      <c r="AB627" s="770"/>
      <c r="AC627" s="770"/>
    </row>
    <row r="628" spans="1:68" ht="27" customHeight="1" x14ac:dyDescent="0.25">
      <c r="A628" s="53" t="s">
        <v>999</v>
      </c>
      <c r="B628" s="53" t="s">
        <v>1000</v>
      </c>
      <c r="C628" s="30">
        <v>4301051746</v>
      </c>
      <c r="D628" s="788">
        <v>4640242180533</v>
      </c>
      <c r="E628" s="789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4301051887</v>
      </c>
      <c r="D629" s="788">
        <v>4640242180533</v>
      </c>
      <c r="E629" s="789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36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4301051510</v>
      </c>
      <c r="D630" s="788">
        <v>4640242180540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45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customHeight="1" x14ac:dyDescent="0.25">
      <c r="A631" s="53" t="s">
        <v>1005</v>
      </c>
      <c r="B631" s="53" t="s">
        <v>1009</v>
      </c>
      <c r="C631" s="30">
        <v>4301051933</v>
      </c>
      <c r="D631" s="788">
        <v>4640242180540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90" t="s">
        <v>1010</v>
      </c>
      <c r="Q631" s="782"/>
      <c r="R631" s="782"/>
      <c r="S631" s="782"/>
      <c r="T631" s="783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customHeight="1" x14ac:dyDescent="0.25">
      <c r="A632" s="53" t="s">
        <v>1011</v>
      </c>
      <c r="B632" s="53" t="s">
        <v>1012</v>
      </c>
      <c r="C632" s="30">
        <v>4301051390</v>
      </c>
      <c r="D632" s="788">
        <v>4640242181233</v>
      </c>
      <c r="E632" s="789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50" t="s">
        <v>1013</v>
      </c>
      <c r="Q632" s="782"/>
      <c r="R632" s="782"/>
      <c r="S632" s="782"/>
      <c r="T632" s="783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1011</v>
      </c>
      <c r="B633" s="53" t="s">
        <v>1014</v>
      </c>
      <c r="C633" s="30">
        <v>4301051920</v>
      </c>
      <c r="D633" s="788">
        <v>4640242181233</v>
      </c>
      <c r="E633" s="789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99" t="s">
        <v>1015</v>
      </c>
      <c r="Q633" s="782"/>
      <c r="R633" s="782"/>
      <c r="S633" s="782"/>
      <c r="T633" s="783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1016</v>
      </c>
      <c r="B634" s="53" t="s">
        <v>1017</v>
      </c>
      <c r="C634" s="30">
        <v>4301051448</v>
      </c>
      <c r="D634" s="788">
        <v>4640242181226</v>
      </c>
      <c r="E634" s="789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47" t="s">
        <v>1018</v>
      </c>
      <c r="Q634" s="782"/>
      <c r="R634" s="782"/>
      <c r="S634" s="782"/>
      <c r="T634" s="783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1016</v>
      </c>
      <c r="B635" s="53" t="s">
        <v>1019</v>
      </c>
      <c r="C635" s="30">
        <v>4301051921</v>
      </c>
      <c r="D635" s="788">
        <v>4640242181226</v>
      </c>
      <c r="E635" s="789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79" t="s">
        <v>1020</v>
      </c>
      <c r="Q635" s="782"/>
      <c r="R635" s="782"/>
      <c r="S635" s="782"/>
      <c r="T635" s="783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0"/>
      <c r="AB638" s="770"/>
      <c r="AC638" s="770"/>
    </row>
    <row r="639" spans="1:68" ht="27" customHeight="1" x14ac:dyDescent="0.25">
      <c r="A639" s="53" t="s">
        <v>1021</v>
      </c>
      <c r="B639" s="53" t="s">
        <v>1022</v>
      </c>
      <c r="C639" s="30">
        <v>4301060354</v>
      </c>
      <c r="D639" s="788">
        <v>4640242180120</v>
      </c>
      <c r="E639" s="789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30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4301060408</v>
      </c>
      <c r="D640" s="788">
        <v>4640242180120</v>
      </c>
      <c r="E640" s="789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1027</v>
      </c>
      <c r="B641" s="53" t="s">
        <v>1028</v>
      </c>
      <c r="C641" s="30">
        <v>4301060355</v>
      </c>
      <c r="D641" s="788">
        <v>4640242180137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7" t="s">
        <v>1029</v>
      </c>
      <c r="Q641" s="782"/>
      <c r="R641" s="782"/>
      <c r="S641" s="782"/>
      <c r="T641" s="783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customHeight="1" x14ac:dyDescent="0.25">
      <c r="A642" s="53" t="s">
        <v>1027</v>
      </c>
      <c r="B642" s="53" t="s">
        <v>1031</v>
      </c>
      <c r="C642" s="30">
        <v>4301060407</v>
      </c>
      <c r="D642" s="788">
        <v>4640242180137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77" t="s">
        <v>1032</v>
      </c>
      <c r="Q642" s="782"/>
      <c r="R642" s="782"/>
      <c r="S642" s="782"/>
      <c r="T642" s="783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1"/>
      <c r="AB645" s="771"/>
      <c r="AC645" s="771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0"/>
      <c r="AB646" s="770"/>
      <c r="AC646" s="770"/>
    </row>
    <row r="647" spans="1:68" ht="27" customHeight="1" x14ac:dyDescent="0.25">
      <c r="A647" s="53" t="s">
        <v>1034</v>
      </c>
      <c r="B647" s="53" t="s">
        <v>1035</v>
      </c>
      <c r="C647" s="30">
        <v>4301011951</v>
      </c>
      <c r="D647" s="788">
        <v>4640242180045</v>
      </c>
      <c r="E647" s="789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59" t="s">
        <v>1036</v>
      </c>
      <c r="Q647" s="782"/>
      <c r="R647" s="782"/>
      <c r="S647" s="782"/>
      <c r="T647" s="783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customHeight="1" x14ac:dyDescent="0.25">
      <c r="A648" s="53" t="s">
        <v>1038</v>
      </c>
      <c r="B648" s="53" t="s">
        <v>1039</v>
      </c>
      <c r="C648" s="30">
        <v>4301011950</v>
      </c>
      <c r="D648" s="788">
        <v>4640242180601</v>
      </c>
      <c r="E648" s="789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7" t="s">
        <v>1040</v>
      </c>
      <c r="Q648" s="782"/>
      <c r="R648" s="782"/>
      <c r="S648" s="782"/>
      <c r="T648" s="783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0"/>
      <c r="AB651" s="770"/>
      <c r="AC651" s="770"/>
    </row>
    <row r="652" spans="1:68" ht="27" customHeight="1" x14ac:dyDescent="0.25">
      <c r="A652" s="53" t="s">
        <v>1042</v>
      </c>
      <c r="B652" s="53" t="s">
        <v>1043</v>
      </c>
      <c r="C652" s="30">
        <v>4301020314</v>
      </c>
      <c r="D652" s="788">
        <v>4640242180090</v>
      </c>
      <c r="E652" s="789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44" t="s">
        <v>1044</v>
      </c>
      <c r="Q652" s="782"/>
      <c r="R652" s="782"/>
      <c r="S652" s="782"/>
      <c r="T652" s="783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0"/>
      <c r="AB655" s="770"/>
      <c r="AC655" s="770"/>
    </row>
    <row r="656" spans="1:68" ht="27" customHeight="1" x14ac:dyDescent="0.25">
      <c r="A656" s="53" t="s">
        <v>1046</v>
      </c>
      <c r="B656" s="53" t="s">
        <v>1047</v>
      </c>
      <c r="C656" s="30">
        <v>4301031321</v>
      </c>
      <c r="D656" s="788">
        <v>4640242180076</v>
      </c>
      <c r="E656" s="789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43" t="s">
        <v>1048</v>
      </c>
      <c r="Q656" s="782"/>
      <c r="R656" s="782"/>
      <c r="S656" s="782"/>
      <c r="T656" s="783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0"/>
      <c r="AB659" s="770"/>
      <c r="AC659" s="770"/>
    </row>
    <row r="660" spans="1:68" ht="27" customHeight="1" x14ac:dyDescent="0.25">
      <c r="A660" s="53" t="s">
        <v>1050</v>
      </c>
      <c r="B660" s="53" t="s">
        <v>1051</v>
      </c>
      <c r="C660" s="30">
        <v>4301051780</v>
      </c>
      <c r="D660" s="788">
        <v>4640242180106</v>
      </c>
      <c r="E660" s="789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77" t="s">
        <v>1052</v>
      </c>
      <c r="Q660" s="782"/>
      <c r="R660" s="782"/>
      <c r="S660" s="782"/>
      <c r="T660" s="783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12689.2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12738.359999999999</v>
      </c>
      <c r="Z663" s="36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6" t="s">
        <v>69</v>
      </c>
      <c r="X664" s="779">
        <f>IFERROR(SUM(BM22:BM660),"0")</f>
        <v>13180.825637029639</v>
      </c>
      <c r="Y664" s="779">
        <f>IFERROR(SUM(BN22:BN660),"0")</f>
        <v>13232.367999999997</v>
      </c>
      <c r="Z664" s="36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6" t="s">
        <v>1057</v>
      </c>
      <c r="X665" s="37">
        <f>ROUNDUP(SUM(BO22:BO660),0)</f>
        <v>19</v>
      </c>
      <c r="Y665" s="37">
        <f>ROUNDUP(SUM(BP22:BP660),0)</f>
        <v>19</v>
      </c>
      <c r="Z665" s="36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6" t="s">
        <v>69</v>
      </c>
      <c r="X666" s="779">
        <f>GrossWeightTotal+PalletQtyTotal*25</f>
        <v>13655.825637029639</v>
      </c>
      <c r="Y666" s="779">
        <f>GrossWeightTotalR+PalletQtyTotalR*25</f>
        <v>13707.367999999997</v>
      </c>
      <c r="Z666" s="36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1160.153957153957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1166</v>
      </c>
      <c r="Z667" s="36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20.330189999999998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6" t="s">
        <v>113</v>
      </c>
      <c r="D670" s="870"/>
      <c r="E670" s="870"/>
      <c r="F670" s="870"/>
      <c r="G670" s="870"/>
      <c r="H670" s="871"/>
      <c r="I670" s="816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6" t="s">
        <v>662</v>
      </c>
      <c r="X670" s="871"/>
      <c r="Y670" s="816" t="s">
        <v>751</v>
      </c>
      <c r="Z670" s="870"/>
      <c r="AA670" s="870"/>
      <c r="AB670" s="871"/>
      <c r="AC670" s="773" t="s">
        <v>861</v>
      </c>
      <c r="AD670" s="816" t="s">
        <v>933</v>
      </c>
      <c r="AE670" s="871"/>
      <c r="AF670" s="767"/>
    </row>
    <row r="671" spans="1:68" ht="14.25" customHeight="1" thickTop="1" x14ac:dyDescent="0.2">
      <c r="A671" s="1088" t="s">
        <v>1063</v>
      </c>
      <c r="B671" s="816" t="s">
        <v>63</v>
      </c>
      <c r="C671" s="816" t="s">
        <v>114</v>
      </c>
      <c r="D671" s="816" t="s">
        <v>141</v>
      </c>
      <c r="E671" s="816" t="s">
        <v>221</v>
      </c>
      <c r="F671" s="816" t="s">
        <v>245</v>
      </c>
      <c r="G671" s="816" t="s">
        <v>291</v>
      </c>
      <c r="H671" s="816" t="s">
        <v>113</v>
      </c>
      <c r="I671" s="816" t="s">
        <v>326</v>
      </c>
      <c r="J671" s="816" t="s">
        <v>350</v>
      </c>
      <c r="K671" s="816" t="s">
        <v>428</v>
      </c>
      <c r="L671" s="816" t="s">
        <v>449</v>
      </c>
      <c r="M671" s="816" t="s">
        <v>473</v>
      </c>
      <c r="N671" s="767"/>
      <c r="O671" s="816" t="s">
        <v>500</v>
      </c>
      <c r="P671" s="816" t="s">
        <v>503</v>
      </c>
      <c r="Q671" s="816" t="s">
        <v>512</v>
      </c>
      <c r="R671" s="816" t="s">
        <v>528</v>
      </c>
      <c r="S671" s="816" t="s">
        <v>538</v>
      </c>
      <c r="T671" s="816" t="s">
        <v>551</v>
      </c>
      <c r="U671" s="816" t="s">
        <v>562</v>
      </c>
      <c r="V671" s="816" t="s">
        <v>649</v>
      </c>
      <c r="W671" s="816" t="s">
        <v>663</v>
      </c>
      <c r="X671" s="816" t="s">
        <v>707</v>
      </c>
      <c r="Y671" s="816" t="s">
        <v>752</v>
      </c>
      <c r="Z671" s="816" t="s">
        <v>820</v>
      </c>
      <c r="AA671" s="816" t="s">
        <v>845</v>
      </c>
      <c r="AB671" s="816" t="s">
        <v>857</v>
      </c>
      <c r="AC671" s="816" t="s">
        <v>861</v>
      </c>
      <c r="AD671" s="816" t="s">
        <v>933</v>
      </c>
      <c r="AE671" s="816" t="s">
        <v>1033</v>
      </c>
      <c r="AF671" s="767"/>
    </row>
    <row r="672" spans="1:68" ht="13.5" customHeight="1" thickBot="1" x14ac:dyDescent="0.25">
      <c r="A672" s="1089"/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76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817"/>
      <c r="AB672" s="817"/>
      <c r="AC672" s="817"/>
      <c r="AD672" s="817"/>
      <c r="AE672" s="817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5">
        <f>IFERROR(Y107*1,"0")+IFERROR(Y108*1,"0")+IFERROR(Y109*1,"0")+IFERROR(Y113*1,"0")+IFERROR(Y114*1,"0")+IFERROR(Y115*1,"0")+IFERROR(Y116*1,"0")+IFERROR(Y117*1,"0")+IFERROR(Y118*1,"0")</f>
        <v>100.80000000000001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159.6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845.40000000000009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225.60000000000002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11025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81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300.96000000000004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D298:E298"/>
    <mergeCell ref="A158:Z158"/>
    <mergeCell ref="P91:T9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