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4 ПОКОМ КИ филиалы\4 машина Бердянск_Луганск_Мелитополь_Поляков\"/>
    </mc:Choice>
  </mc:AlternateContent>
  <xr:revisionPtr revIDLastSave="0" documentId="13_ncr:1_{C92604F9-CA56-4DCE-AE30-2FD0508EA7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40" i="1"/>
  <c r="H9" i="1"/>
  <c r="B673" i="1"/>
  <c r="X665" i="1"/>
  <c r="X666" i="1" s="1"/>
  <c r="X667" i="1"/>
  <c r="Y24" i="1"/>
  <c r="Z27" i="1"/>
  <c r="Z35" i="1" s="1"/>
  <c r="BN27" i="1"/>
  <c r="Y664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Z505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573" i="1"/>
  <c r="Z438" i="1"/>
  <c r="Z401" i="1"/>
  <c r="Y663" i="1"/>
  <c r="Z258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668" i="1" s="1"/>
  <c r="Z381" i="1"/>
  <c r="Z301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<sst xmlns="http://schemas.openxmlformats.org/spreadsheetml/2006/main" count="3138" uniqueCount="1080">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</sst>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49</v>
      </c>
      <c r="Y49" s="778">
        <f t="shared" si="6"/>
        <v>54</v>
      </c>
      <c r="Z49" s="36">
        <f>IFERROR(IF(Y49=0,"",ROUNDUP(Y49/H49,0)*0.02175),"")</f>
        <v>0.10874999999999999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51.177777777777763</v>
      </c>
      <c r="BN49" s="64">
        <f t="shared" si="8"/>
        <v>56.4</v>
      </c>
      <c r="BO49" s="64">
        <f t="shared" si="9"/>
        <v>8.1018518518518504E-2</v>
      </c>
      <c r="BP49" s="64">
        <f t="shared" si="10"/>
        <v>8.9285714285714274E-2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4.5370370370370363</v>
      </c>
      <c r="Y54" s="779">
        <f>IFERROR(Y48/H48,"0")+IFERROR(Y49/H49,"0")+IFERROR(Y50/H50,"0")+IFERROR(Y51/H51,"0")+IFERROR(Y52/H52,"0")+IFERROR(Y53/H53,"0")</f>
        <v>5</v>
      </c>
      <c r="Z54" s="779">
        <f>IFERROR(IF(Z48="",0,Z48),"0")+IFERROR(IF(Z49="",0,Z49),"0")+IFERROR(IF(Z50="",0,Z50),"0")+IFERROR(IF(Z51="",0,Z51),"0")+IFERROR(IF(Z52="",0,Z52),"0")+IFERROR(IF(Z53="",0,Z53),"0")</f>
        <v>0.10874999999999999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49</v>
      </c>
      <c r="Y55" s="779">
        <f>IFERROR(SUM(Y48:Y53),"0")</f>
        <v>54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8</v>
      </c>
      <c r="Y86" s="77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8.4444444444444446</v>
      </c>
      <c r="BN86" s="64">
        <f t="shared" si="18"/>
        <v>9.4999999999999982</v>
      </c>
      <c r="BO86" s="64">
        <f t="shared" si="19"/>
        <v>1.8993352326685663E-2</v>
      </c>
      <c r="BP86" s="64">
        <f t="shared" si="20"/>
        <v>2.1367521367521368E-2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4.4444444444444446</v>
      </c>
      <c r="Y88" s="779">
        <f>IFERROR(Y82/H82,"0")+IFERROR(Y83/H83,"0")+IFERROR(Y84/H84,"0")+IFERROR(Y85/H85,"0")+IFERROR(Y86/H86,"0")+IFERROR(Y87/H87,"0")</f>
        <v>5</v>
      </c>
      <c r="Z88" s="779">
        <f>IFERROR(IF(Z82="",0,Z82),"0")+IFERROR(IF(Z83="",0,Z83),"0")+IFERROR(IF(Z84="",0,Z84),"0")+IFERROR(IF(Z85="",0,Z85),"0")+IFERROR(IF(Z86="",0,Z86),"0")+IFERROR(IF(Z87="",0,Z87),"0")</f>
        <v>2.5100000000000001E-2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8</v>
      </c>
      <c r="Y89" s="779">
        <f>IFERROR(SUM(Y82:Y87),"0")</f>
        <v>9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34</v>
      </c>
      <c r="Y107" s="778">
        <f>IFERROR(IF(X107="",0,CEILING((X107/$H107),1)*$H107),"")</f>
        <v>43.2</v>
      </c>
      <c r="Z107" s="36">
        <f>IFERROR(IF(Y107=0,"",ROUNDUP(Y107/H107,0)*0.02175),"")</f>
        <v>8.6999999999999994E-2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35.511111111111106</v>
      </c>
      <c r="BN107" s="64">
        <f>IFERROR(Y107*I107/H107,"0")</f>
        <v>45.12</v>
      </c>
      <c r="BO107" s="64">
        <f>IFERROR(1/J107*(X107/H107),"0")</f>
        <v>5.6216931216931207E-2</v>
      </c>
      <c r="BP107" s="64">
        <f>IFERROR(1/J107*(Y107/H107),"0")</f>
        <v>7.1428571428571425E-2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3.1481481481481479</v>
      </c>
      <c r="Y110" s="779">
        <f>IFERROR(Y107/H107,"0")+IFERROR(Y108/H108,"0")+IFERROR(Y109/H109,"0")</f>
        <v>4</v>
      </c>
      <c r="Z110" s="779">
        <f>IFERROR(IF(Z107="",0,Z107),"0")+IFERROR(IF(Z108="",0,Z108),"0")+IFERROR(IF(Z109="",0,Z109),"0")</f>
        <v>8.6999999999999994E-2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34</v>
      </c>
      <c r="Y111" s="779">
        <f>IFERROR(SUM(Y107:Y109),"0")</f>
        <v>43.2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71</v>
      </c>
      <c r="Y114" s="778">
        <f t="shared" si="26"/>
        <v>75.600000000000009</v>
      </c>
      <c r="Z114" s="36">
        <f>IFERROR(IF(Y114=0,"",ROUNDUP(Y114/H114,0)*0.02175),"")</f>
        <v>0.19574999999999998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75.767142857142858</v>
      </c>
      <c r="BN114" s="64">
        <f t="shared" si="28"/>
        <v>80.676000000000016</v>
      </c>
      <c r="BO114" s="64">
        <f t="shared" si="29"/>
        <v>0.15093537414965985</v>
      </c>
      <c r="BP114" s="64">
        <f t="shared" si="30"/>
        <v>0.1607142857142857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8.4523809523809526</v>
      </c>
      <c r="Y119" s="779">
        <f>IFERROR(Y113/H113,"0")+IFERROR(Y114/H114,"0")+IFERROR(Y115/H115,"0")+IFERROR(Y116/H116,"0")+IFERROR(Y117/H117,"0")+IFERROR(Y118/H118,"0")</f>
        <v>9</v>
      </c>
      <c r="Z119" s="779">
        <f>IFERROR(IF(Z113="",0,Z113),"0")+IFERROR(IF(Z114="",0,Z114),"0")+IFERROR(IF(Z115="",0,Z115),"0")+IFERROR(IF(Z116="",0,Z116),"0")+IFERROR(IF(Z117="",0,Z117),"0")+IFERROR(IF(Z118="",0,Z118),"0")</f>
        <v>0.19574999999999998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71</v>
      </c>
      <c r="Y120" s="779">
        <f>IFERROR(SUM(Y113:Y118),"0")</f>
        <v>75.600000000000009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31</v>
      </c>
      <c r="Y124" s="778">
        <f>IFERROR(IF(X124="",0,CEILING((X124/$H124),1)*$H124),"")</f>
        <v>33.599999999999994</v>
      </c>
      <c r="Z124" s="36">
        <f>IFERROR(IF(Y124=0,"",ROUNDUP(Y124/H124,0)*0.02175),"")</f>
        <v>6.5250000000000002E-2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32.328571428571429</v>
      </c>
      <c r="BN124" s="64">
        <f>IFERROR(Y124*I124/H124,"0")</f>
        <v>35.039999999999992</v>
      </c>
      <c r="BO124" s="64">
        <f>IFERROR(1/J124*(X124/H124),"0")</f>
        <v>4.9426020408163268E-2</v>
      </c>
      <c r="BP124" s="64">
        <f>IFERROR(1/J124*(Y124/H124),"0")</f>
        <v>5.3571428571428562E-2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2.7678571428571432</v>
      </c>
      <c r="Y128" s="779">
        <f>IFERROR(Y123/H123,"0")+IFERROR(Y124/H124,"0")+IFERROR(Y125/H125,"0")+IFERROR(Y126/H126,"0")+IFERROR(Y127/H127,"0")</f>
        <v>2.9999999999999996</v>
      </c>
      <c r="Z128" s="779">
        <f>IFERROR(IF(Z123="",0,Z123),"0")+IFERROR(IF(Z124="",0,Z124),"0")+IFERROR(IF(Z125="",0,Z125),"0")+IFERROR(IF(Z126="",0,Z126),"0")+IFERROR(IF(Z127="",0,Z127),"0")</f>
        <v>6.5250000000000002E-2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31</v>
      </c>
      <c r="Y129" s="779">
        <f>IFERROR(SUM(Y123:Y127),"0")</f>
        <v>33.599999999999994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40</v>
      </c>
      <c r="Y189" s="778">
        <f>IFERROR(IF(X189="",0,CEILING((X189/$H189),1)*$H189),"")</f>
        <v>41.58</v>
      </c>
      <c r="Z189" s="36">
        <f>IFERROR(IF(Y189=0,"",ROUNDUP(Y189/H189,0)*0.00502),"")</f>
        <v>0.10542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42.020202020202021</v>
      </c>
      <c r="BN189" s="64">
        <f>IFERROR(Y189*I189/H189,"0")</f>
        <v>43.68</v>
      </c>
      <c r="BO189" s="64">
        <f>IFERROR(1/J189*(X189/H189),"0")</f>
        <v>8.6333419666753008E-2</v>
      </c>
      <c r="BP189" s="64">
        <f>IFERROR(1/J189*(Y189/H189),"0")</f>
        <v>8.9743589743589758E-2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20.202020202020201</v>
      </c>
      <c r="Y190" s="779">
        <f>IFERROR(Y189/H189,"0")</f>
        <v>21</v>
      </c>
      <c r="Z190" s="779">
        <f>IFERROR(IF(Z189="",0,Z189),"0")</f>
        <v>0.10542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40</v>
      </c>
      <c r="Y191" s="779">
        <f>IFERROR(SUM(Y189:Y189),"0")</f>
        <v>41.58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27</v>
      </c>
      <c r="Y193" s="778">
        <f t="shared" ref="Y193:Y200" si="36">IFERROR(IF(X193="",0,CEILING((X193/$H193),1)*$H193),"")</f>
        <v>29.400000000000002</v>
      </c>
      <c r="Z193" s="36">
        <f>IFERROR(IF(Y193=0,"",ROUNDUP(Y193/H193,0)*0.00753),"")</f>
        <v>5.271E-2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28.671428571428571</v>
      </c>
      <c r="BN193" s="64">
        <f t="shared" ref="BN193:BN200" si="38">IFERROR(Y193*I193/H193,"0")</f>
        <v>31.22</v>
      </c>
      <c r="BO193" s="64">
        <f t="shared" ref="BO193:BO200" si="39">IFERROR(1/J193*(X193/H193),"0")</f>
        <v>4.1208791208791201E-2</v>
      </c>
      <c r="BP193" s="64">
        <f t="shared" ref="BP193:BP200" si="40">IFERROR(1/J193*(Y193/H193),"0")</f>
        <v>4.4871794871794872E-2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6.4285714285714279</v>
      </c>
      <c r="Y201" s="779">
        <f>IFERROR(Y193/H193,"0")+IFERROR(Y194/H194,"0")+IFERROR(Y195/H195,"0")+IFERROR(Y196/H196,"0")+IFERROR(Y197/H197,"0")+IFERROR(Y198/H198,"0")+IFERROR(Y199/H199,"0")+IFERROR(Y200/H200,"0")</f>
        <v>7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5.271E-2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27</v>
      </c>
      <c r="Y202" s="779">
        <f>IFERROR(SUM(Y193:Y200),"0")</f>
        <v>29.400000000000002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63</v>
      </c>
      <c r="Y216" s="778">
        <f t="shared" si="41"/>
        <v>64.800000000000011</v>
      </c>
      <c r="Z216" s="36">
        <f>IFERROR(IF(Y216=0,"",ROUNDUP(Y216/H216,0)*0.00902),"")</f>
        <v>0.10824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65.45</v>
      </c>
      <c r="BN216" s="64">
        <f t="shared" si="43"/>
        <v>67.320000000000007</v>
      </c>
      <c r="BO216" s="64">
        <f t="shared" si="44"/>
        <v>8.8383838383838384E-2</v>
      </c>
      <c r="BP216" s="64">
        <f t="shared" si="45"/>
        <v>9.0909090909090925E-2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37</v>
      </c>
      <c r="Y220" s="778">
        <f t="shared" si="41"/>
        <v>37.800000000000004</v>
      </c>
      <c r="Z220" s="36">
        <f>IFERROR(IF(Y220=0,"",ROUNDUP(Y220/H220,0)*0.00502),"")</f>
        <v>0.10542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39.05555555555555</v>
      </c>
      <c r="BN220" s="64">
        <f t="shared" si="43"/>
        <v>39.900000000000006</v>
      </c>
      <c r="BO220" s="64">
        <f t="shared" si="44"/>
        <v>8.7844254510921177E-2</v>
      </c>
      <c r="BP220" s="64">
        <f t="shared" si="45"/>
        <v>8.9743589743589772E-2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32.222222222222221</v>
      </c>
      <c r="Y223" s="779">
        <f>IFERROR(Y215/H215,"0")+IFERROR(Y216/H216,"0")+IFERROR(Y217/H217,"0")+IFERROR(Y218/H218,"0")+IFERROR(Y219/H219,"0")+IFERROR(Y220/H220,"0")+IFERROR(Y221/H221,"0")+IFERROR(Y222/H222,"0")</f>
        <v>33.000000000000007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0.21366000000000002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100</v>
      </c>
      <c r="Y224" s="779">
        <f>IFERROR(SUM(Y215:Y222),"0")</f>
        <v>102.60000000000002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54</v>
      </c>
      <c r="Y230" s="778">
        <f t="shared" si="46"/>
        <v>55.199999999999996</v>
      </c>
      <c r="Z230" s="36">
        <f t="shared" ref="Z230:Z236" si="51">IFERROR(IF(Y230=0,"",ROUNDUP(Y230/H230,0)*0.00651),"")</f>
        <v>0.14973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60.075000000000003</v>
      </c>
      <c r="BN230" s="64">
        <f t="shared" si="48"/>
        <v>61.41</v>
      </c>
      <c r="BO230" s="64">
        <f t="shared" si="49"/>
        <v>0.12362637362637363</v>
      </c>
      <c r="BP230" s="64">
        <f t="shared" si="50"/>
        <v>0.1263736263736264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23</v>
      </c>
      <c r="Y232" s="778">
        <f t="shared" si="46"/>
        <v>24</v>
      </c>
      <c r="Z232" s="36">
        <f t="shared" si="51"/>
        <v>6.5100000000000005E-2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25.415000000000003</v>
      </c>
      <c r="BN232" s="64">
        <f t="shared" si="48"/>
        <v>26.520000000000003</v>
      </c>
      <c r="BO232" s="64">
        <f t="shared" si="49"/>
        <v>5.2655677655677663E-2</v>
      </c>
      <c r="BP232" s="64">
        <f t="shared" si="50"/>
        <v>5.4945054945054951E-2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25</v>
      </c>
      <c r="Y233" s="778">
        <f t="shared" si="46"/>
        <v>26.4</v>
      </c>
      <c r="Z233" s="36">
        <f t="shared" si="51"/>
        <v>7.1610000000000007E-2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27.625</v>
      </c>
      <c r="BN233" s="64">
        <f t="shared" si="48"/>
        <v>29.172000000000001</v>
      </c>
      <c r="BO233" s="64">
        <f t="shared" si="49"/>
        <v>5.7234432234432246E-2</v>
      </c>
      <c r="BP233" s="64">
        <f t="shared" si="50"/>
        <v>6.0439560439560447E-2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55</v>
      </c>
      <c r="Y235" s="778">
        <f t="shared" si="46"/>
        <v>55.199999999999996</v>
      </c>
      <c r="Z235" s="36">
        <f t="shared" si="51"/>
        <v>0.14973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60.775000000000006</v>
      </c>
      <c r="BN235" s="64">
        <f t="shared" si="48"/>
        <v>60.996000000000002</v>
      </c>
      <c r="BO235" s="64">
        <f t="shared" si="49"/>
        <v>0.12591575091575094</v>
      </c>
      <c r="BP235" s="64">
        <f t="shared" si="50"/>
        <v>0.1263736263736264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21</v>
      </c>
      <c r="Y236" s="778">
        <f t="shared" si="46"/>
        <v>21.599999999999998</v>
      </c>
      <c r="Z236" s="36">
        <f t="shared" si="51"/>
        <v>5.8590000000000003E-2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23.2575</v>
      </c>
      <c r="BN236" s="64">
        <f t="shared" si="48"/>
        <v>23.921999999999997</v>
      </c>
      <c r="BO236" s="64">
        <f t="shared" si="49"/>
        <v>4.807692307692308E-2</v>
      </c>
      <c r="BP236" s="64">
        <f t="shared" si="50"/>
        <v>4.9450549450549455E-2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74.166666666666671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76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0.49476000000000009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178</v>
      </c>
      <c r="Y238" s="779">
        <f>IFERROR(SUM(Y226:Y236),"0")</f>
        <v>182.39999999999998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20</v>
      </c>
      <c r="Y245" s="778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8.3333333333333339</v>
      </c>
      <c r="Y246" s="779">
        <f>IFERROR(Y240/H240,"0")+IFERROR(Y241/H241,"0")+IFERROR(Y242/H242,"0")+IFERROR(Y243/H243,"0")+IFERROR(Y244/H244,"0")+IFERROR(Y245/H245,"0")</f>
        <v>9</v>
      </c>
      <c r="Z246" s="77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20</v>
      </c>
      <c r="Y247" s="779">
        <f>IFERROR(SUM(Y240:Y245),"0")</f>
        <v>21.599999999999998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2</v>
      </c>
      <c r="Y267" s="77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2.105</v>
      </c>
      <c r="BN267" s="64">
        <f t="shared" si="64"/>
        <v>4.21</v>
      </c>
      <c r="BO267" s="64">
        <f t="shared" si="65"/>
        <v>3.787878787878788E-3</v>
      </c>
      <c r="BP267" s="64">
        <f t="shared" si="66"/>
        <v>7.575757575757576E-3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0.5</v>
      </c>
      <c r="Y271" s="779">
        <f>IFERROR(Y262/H262,"0")+IFERROR(Y263/H263,"0")+IFERROR(Y264/H264,"0")+IFERROR(Y265/H265,"0")+IFERROR(Y266/H266,"0")+IFERROR(Y267/H267,"0")+IFERROR(Y268/H268,"0")+IFERROR(Y269/H269,"0")+IFERROR(Y270/H270,"0")</f>
        <v>1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9.0200000000000002E-3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2</v>
      </c>
      <c r="Y272" s="779">
        <f>IFERROR(SUM(Y262:Y270),"0")</f>
        <v>4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12</v>
      </c>
      <c r="Y309" s="778">
        <f t="shared" si="72"/>
        <v>12</v>
      </c>
      <c r="Z309" s="36">
        <f>IFERROR(IF(Y309=0,"",ROUNDUP(Y309/H309,0)*0.00651),"")</f>
        <v>3.2550000000000003E-2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12.9</v>
      </c>
      <c r="BN309" s="64">
        <f t="shared" si="74"/>
        <v>12.9</v>
      </c>
      <c r="BO309" s="64">
        <f t="shared" si="75"/>
        <v>2.7472527472527476E-2</v>
      </c>
      <c r="BP309" s="64">
        <f t="shared" si="76"/>
        <v>2.7472527472527476E-2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5</v>
      </c>
      <c r="Y311" s="779">
        <f>IFERROR(Y305/H305,"0")+IFERROR(Y306/H306,"0")+IFERROR(Y307/H307,"0")+IFERROR(Y308/H308,"0")+IFERROR(Y309/H309,"0")+IFERROR(Y310/H310,"0")</f>
        <v>5</v>
      </c>
      <c r="Z311" s="779">
        <f>IFERROR(IF(Z305="",0,Z305),"0")+IFERROR(IF(Z306="",0,Z306),"0")+IFERROR(IF(Z307="",0,Z307),"0")+IFERROR(IF(Z308="",0,Z308),"0")+IFERROR(IF(Z309="",0,Z309),"0")+IFERROR(IF(Z310="",0,Z310),"0")</f>
        <v>3.2550000000000003E-2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12</v>
      </c>
      <c r="Y312" s="779">
        <f>IFERROR(SUM(Y305:Y310),"0")</f>
        <v>12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104</v>
      </c>
      <c r="Y385" s="778">
        <f>IFERROR(IF(X385="",0,CEILING((X385/$H385),1)*$H385),"")</f>
        <v>109.2</v>
      </c>
      <c r="Z385" s="36">
        <f>IFERROR(IF(Y385=0,"",ROUNDUP(Y385/H385,0)*0.02175),"")</f>
        <v>0.30449999999999999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111.52000000000001</v>
      </c>
      <c r="BN385" s="64">
        <f>IFERROR(Y385*I385/H385,"0")</f>
        <v>117.09600000000002</v>
      </c>
      <c r="BO385" s="64">
        <f>IFERROR(1/J385*(X385/H385),"0")</f>
        <v>0.23809523809523808</v>
      </c>
      <c r="BP385" s="64">
        <f>IFERROR(1/J385*(Y385/H385),"0")</f>
        <v>0.25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13.333333333333334</v>
      </c>
      <c r="Y388" s="779">
        <f>IFERROR(Y384/H384,"0")+IFERROR(Y385/H385,"0")+IFERROR(Y386/H386,"0")+IFERROR(Y387/H387,"0")</f>
        <v>14</v>
      </c>
      <c r="Z388" s="779">
        <f>IFERROR(IF(Z384="",0,Z384),"0")+IFERROR(IF(Z385="",0,Z385),"0")+IFERROR(IF(Z386="",0,Z386),"0")+IFERROR(IF(Z387="",0,Z387),"0")</f>
        <v>0.30449999999999999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104</v>
      </c>
      <c r="Y389" s="779">
        <f>IFERROR(SUM(Y384:Y387),"0")</f>
        <v>109.2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341</v>
      </c>
      <c r="Y418" s="778">
        <f t="shared" si="87"/>
        <v>345</v>
      </c>
      <c r="Z418" s="36">
        <f>IFERROR(IF(Y418=0,"",ROUNDUP(Y418/H418,0)*0.02175),"")</f>
        <v>0.50024999999999997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351.91200000000003</v>
      </c>
      <c r="BN418" s="64">
        <f t="shared" si="89"/>
        <v>356.04</v>
      </c>
      <c r="BO418" s="64">
        <f t="shared" si="90"/>
        <v>0.47361111111111109</v>
      </c>
      <c r="BP418" s="64">
        <f t="shared" si="91"/>
        <v>0.47916666666666663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332</v>
      </c>
      <c r="Y420" s="778">
        <f t="shared" si="87"/>
        <v>345</v>
      </c>
      <c r="Z420" s="36">
        <f>IFERROR(IF(Y420=0,"",ROUNDUP(Y420/H420,0)*0.02175),"")</f>
        <v>0.50024999999999997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342.62400000000002</v>
      </c>
      <c r="BN420" s="64">
        <f t="shared" si="89"/>
        <v>356.04</v>
      </c>
      <c r="BO420" s="64">
        <f t="shared" si="90"/>
        <v>0.46111111111111108</v>
      </c>
      <c r="BP420" s="64">
        <f t="shared" si="91"/>
        <v>0.47916666666666663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333</v>
      </c>
      <c r="Y423" s="778">
        <f t="shared" si="87"/>
        <v>345</v>
      </c>
      <c r="Z423" s="36">
        <f>IFERROR(IF(Y423=0,"",ROUNDUP(Y423/H423,0)*0.02175),"")</f>
        <v>0.50024999999999997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343.65600000000001</v>
      </c>
      <c r="BN423" s="64">
        <f t="shared" si="89"/>
        <v>356.04</v>
      </c>
      <c r="BO423" s="64">
        <f t="shared" si="90"/>
        <v>0.46249999999999997</v>
      </c>
      <c r="BP423" s="64">
        <f t="shared" si="91"/>
        <v>0.47916666666666663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67.066666666666663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69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1.50075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1006</v>
      </c>
      <c r="Y429" s="779">
        <f>IFERROR(SUM(Y417:Y427),"0")</f>
        <v>1035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749</v>
      </c>
      <c r="Y431" s="778">
        <f>IFERROR(IF(X431="",0,CEILING((X431/$H431),1)*$H431),"")</f>
        <v>750</v>
      </c>
      <c r="Z431" s="36">
        <f>IFERROR(IF(Y431=0,"",ROUNDUP(Y431/H431,0)*0.02175),"")</f>
        <v>1.0874999999999999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772.96800000000007</v>
      </c>
      <c r="BN431" s="64">
        <f>IFERROR(Y431*I431/H431,"0")</f>
        <v>774</v>
      </c>
      <c r="BO431" s="64">
        <f>IFERROR(1/J431*(X431/H431),"0")</f>
        <v>1.0402777777777776</v>
      </c>
      <c r="BP431" s="64">
        <f>IFERROR(1/J431*(Y431/H431),"0")</f>
        <v>1.0416666666666665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49.93333333333333</v>
      </c>
      <c r="Y433" s="779">
        <f>IFERROR(Y431/H431,"0")+IFERROR(Y432/H432,"0")</f>
        <v>50</v>
      </c>
      <c r="Z433" s="779">
        <f>IFERROR(IF(Z431="",0,Z431),"0")+IFERROR(IF(Z432="",0,Z432),"0")</f>
        <v>1.0874999999999999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749</v>
      </c>
      <c r="Y434" s="779">
        <f>IFERROR(SUM(Y431:Y432),"0")</f>
        <v>750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128</v>
      </c>
      <c r="Y462" s="778">
        <f>IFERROR(IF(X462="",0,CEILING((X462/$H462),1)*$H462),"")</f>
        <v>135</v>
      </c>
      <c r="Z462" s="36">
        <f>IFERROR(IF(Y462=0,"",ROUNDUP(Y462/H462,0)*0.02175),"")</f>
        <v>0.32624999999999998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136.02133333333333</v>
      </c>
      <c r="BN462" s="64">
        <f>IFERROR(Y462*I462/H462,"0")</f>
        <v>143.46</v>
      </c>
      <c r="BO462" s="64">
        <f>IFERROR(1/J462*(X462/H462),"0")</f>
        <v>0.25396825396825395</v>
      </c>
      <c r="BP462" s="64">
        <f>IFERROR(1/J462*(Y462/H462),"0")</f>
        <v>0.26785714285714285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14.222222222222221</v>
      </c>
      <c r="Y467" s="779">
        <f>IFERROR(Y462/H462,"0")+IFERROR(Y463/H463,"0")+IFERROR(Y464/H464,"0")+IFERROR(Y465/H465,"0")+IFERROR(Y466/H466,"0")</f>
        <v>15</v>
      </c>
      <c r="Z467" s="779">
        <f>IFERROR(IF(Z462="",0,Z462),"0")+IFERROR(IF(Z463="",0,Z463),"0")+IFERROR(IF(Z464="",0,Z464),"0")+IFERROR(IF(Z465="",0,Z465),"0")+IFERROR(IF(Z466="",0,Z466),"0")</f>
        <v>0.32624999999999998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128</v>
      </c>
      <c r="Y468" s="779">
        <f>IFERROR(SUM(Y462:Y466),"0")</f>
        <v>135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50</v>
      </c>
      <c r="Y482" s="778">
        <f t="shared" si="98"/>
        <v>50.400000000000006</v>
      </c>
      <c r="Z482" s="36">
        <f>IFERROR(IF(Y482=0,"",ROUNDUP(Y482/H482,0)*0.00753),"")</f>
        <v>9.0359999999999996E-2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52.738095238095234</v>
      </c>
      <c r="BN482" s="64">
        <f t="shared" si="100"/>
        <v>53.160000000000004</v>
      </c>
      <c r="BO482" s="64">
        <f t="shared" si="101"/>
        <v>7.6312576312576319E-2</v>
      </c>
      <c r="BP482" s="64">
        <f t="shared" si="102"/>
        <v>7.6923076923076927E-2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11.904761904761905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9.0359999999999996E-2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50</v>
      </c>
      <c r="Y506" s="779">
        <f>IFERROR(SUM(Y480:Y504),"0")</f>
        <v>50.400000000000006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65</v>
      </c>
      <c r="Y556" s="778">
        <f t="shared" si="109"/>
        <v>68.64</v>
      </c>
      <c r="Z556" s="36">
        <f t="shared" ref="Z556:Z561" si="114">IFERROR(IF(Y556=0,"",ROUNDUP(Y556/H556,0)*0.01196),"")</f>
        <v>0.15548000000000001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69.431818181818173</v>
      </c>
      <c r="BN556" s="64">
        <f t="shared" si="111"/>
        <v>73.319999999999993</v>
      </c>
      <c r="BO556" s="64">
        <f t="shared" si="112"/>
        <v>0.11837121212121213</v>
      </c>
      <c r="BP556" s="64">
        <f t="shared" si="113"/>
        <v>0.125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107</v>
      </c>
      <c r="Y559" s="778">
        <f t="shared" si="109"/>
        <v>110.88000000000001</v>
      </c>
      <c r="Z559" s="36">
        <f t="shared" si="114"/>
        <v>0.25115999999999999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114.29545454545455</v>
      </c>
      <c r="BN559" s="64">
        <f t="shared" si="111"/>
        <v>118.44</v>
      </c>
      <c r="BO559" s="64">
        <f t="shared" si="112"/>
        <v>0.19485722610722611</v>
      </c>
      <c r="BP559" s="64">
        <f t="shared" si="113"/>
        <v>0.20192307692307693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32.575757575757578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34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0.40664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172</v>
      </c>
      <c r="Y568" s="779">
        <f>IFERROR(SUM(Y555:Y566),"0")</f>
        <v>179.52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7</v>
      </c>
      <c r="Y570" s="778">
        <f>IFERROR(IF(X570="",0,CEILING((X570/$H570),1)*$H570),"")</f>
        <v>10.56</v>
      </c>
      <c r="Z570" s="36">
        <f>IFERROR(IF(Y570=0,"",ROUNDUP(Y570/H570,0)*0.01196),"")</f>
        <v>2.392E-2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7.4772727272727266</v>
      </c>
      <c r="BN570" s="64">
        <f>IFERROR(Y570*I570/H570,"0")</f>
        <v>11.28</v>
      </c>
      <c r="BO570" s="64">
        <f>IFERROR(1/J570*(X570/H570),"0")</f>
        <v>1.2747668997668998E-2</v>
      </c>
      <c r="BP570" s="64">
        <f>IFERROR(1/J570*(Y570/H570),"0")</f>
        <v>1.9230769230769232E-2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1.3257575757575757</v>
      </c>
      <c r="Y573" s="779">
        <f>IFERROR(Y570/H570,"0")+IFERROR(Y571/H571,"0")+IFERROR(Y572/H572,"0")</f>
        <v>2</v>
      </c>
      <c r="Z573" s="779">
        <f>IFERROR(IF(Z570="",0,Z570),"0")+IFERROR(IF(Z571="",0,Z571),"0")+IFERROR(IF(Z572="",0,Z572),"0")</f>
        <v>2.392E-2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7</v>
      </c>
      <c r="Y574" s="779">
        <f>IFERROR(SUM(Y570:Y572),"0")</f>
        <v>10.56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126</v>
      </c>
      <c r="Y576" s="778">
        <f t="shared" ref="Y576:Y584" si="115">IFERROR(IF(X576="",0,CEILING((X576/$H576),1)*$H576),"")</f>
        <v>126.72</v>
      </c>
      <c r="Z576" s="36">
        <f>IFERROR(IF(Y576=0,"",ROUNDUP(Y576/H576,0)*0.01196),"")</f>
        <v>0.28704000000000002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134.59090909090909</v>
      </c>
      <c r="BN576" s="64">
        <f t="shared" ref="BN576:BN584" si="117">IFERROR(Y576*I576/H576,"0")</f>
        <v>135.35999999999999</v>
      </c>
      <c r="BO576" s="64">
        <f t="shared" ref="BO576:BO584" si="118">IFERROR(1/J576*(X576/H576),"0")</f>
        <v>0.22945804195804198</v>
      </c>
      <c r="BP576" s="64">
        <f t="shared" ref="BP576:BP584" si="119">IFERROR(1/J576*(Y576/H576),"0")</f>
        <v>0.23076923076923078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148</v>
      </c>
      <c r="Y578" s="778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158.09090909090907</v>
      </c>
      <c r="BN578" s="64">
        <f t="shared" si="117"/>
        <v>163.56</v>
      </c>
      <c r="BO578" s="64">
        <f t="shared" si="118"/>
        <v>0.26952214452214451</v>
      </c>
      <c r="BP578" s="64">
        <f t="shared" si="119"/>
        <v>0.27884615384615385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51.893939393939391</v>
      </c>
      <c r="Y585" s="779">
        <f>IFERROR(Y576/H576,"0")+IFERROR(Y577/H577,"0")+IFERROR(Y578/H578,"0")+IFERROR(Y579/H579,"0")+IFERROR(Y580/H580,"0")+IFERROR(Y581/H581,"0")+IFERROR(Y582/H582,"0")+IFERROR(Y583/H583,"0")+IFERROR(Y584/H584,"0")</f>
        <v>53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0.63388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274</v>
      </c>
      <c r="Y586" s="779">
        <f>IFERROR(SUM(Y576:Y584),"0")</f>
        <v>279.84000000000003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3062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3158.5000000000005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3208.0045259740255</v>
      </c>
      <c r="Y664" s="779">
        <f>IFERROR(SUM(BN22:BN660),"0")</f>
        <v>3309.65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3333.0045259740255</v>
      </c>
      <c r="Y666" s="779">
        <f>GrossWeightTotalR+PalletQtyTotalR*25</f>
        <v>3459.65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412.4584535834536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427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5.8223600000000015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54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</v>
      </c>
      <c r="E673" s="46">
        <f>IFERROR(Y107*1,"0")+IFERROR(Y108*1,"0")+IFERROR(Y109*1,"0")+IFERROR(Y113*1,"0")+IFERROR(Y114*1,"0")+IFERROR(Y115*1,"0")+IFERROR(Y116*1,"0")+IFERROR(Y117*1,"0")+IFERROR(Y118*1,"0")</f>
        <v>118.80000000000001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33.599999999999994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70.98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306.60000000000008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4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12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109.2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1785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135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50.400000000000006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469.92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