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E63EC8FA-3BE7-43DA-8353-D746E7A5C1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X552" i="1"/>
  <c r="X551" i="1"/>
  <c r="BO550" i="1"/>
  <c r="BM550" i="1"/>
  <c r="Y550" i="1"/>
  <c r="P550" i="1"/>
  <c r="X547" i="1"/>
  <c r="X546" i="1"/>
  <c r="BO545" i="1"/>
  <c r="BM545" i="1"/>
  <c r="Y545" i="1"/>
  <c r="P545" i="1"/>
  <c r="BP544" i="1"/>
  <c r="BO544" i="1"/>
  <c r="BN544" i="1"/>
  <c r="BM544" i="1"/>
  <c r="Z544" i="1"/>
  <c r="Y544" i="1"/>
  <c r="P544" i="1"/>
  <c r="BO543" i="1"/>
  <c r="BM543" i="1"/>
  <c r="Y543" i="1"/>
  <c r="P543" i="1"/>
  <c r="BP542" i="1"/>
  <c r="BO542" i="1"/>
  <c r="BN542" i="1"/>
  <c r="BM542" i="1"/>
  <c r="Z542" i="1"/>
  <c r="Y542" i="1"/>
  <c r="P542" i="1"/>
  <c r="X539" i="1"/>
  <c r="Y538" i="1"/>
  <c r="X538" i="1"/>
  <c r="BP537" i="1"/>
  <c r="BO537" i="1"/>
  <c r="BN537" i="1"/>
  <c r="BM537" i="1"/>
  <c r="Z537" i="1"/>
  <c r="Z538" i="1" s="1"/>
  <c r="Y537" i="1"/>
  <c r="Y539" i="1" s="1"/>
  <c r="P537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X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Y531" i="1" s="1"/>
  <c r="P525" i="1"/>
  <c r="X523" i="1"/>
  <c r="Y522" i="1"/>
  <c r="X522" i="1"/>
  <c r="BP521" i="1"/>
  <c r="BO521" i="1"/>
  <c r="BN521" i="1"/>
  <c r="BM521" i="1"/>
  <c r="Z521" i="1"/>
  <c r="Z522" i="1" s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Y517" i="1" s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X508" i="1"/>
  <c r="X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1" i="1"/>
  <c r="X480" i="1"/>
  <c r="BO479" i="1"/>
  <c r="BM479" i="1"/>
  <c r="Y479" i="1"/>
  <c r="BO478" i="1"/>
  <c r="BM478" i="1"/>
  <c r="Y478" i="1"/>
  <c r="Y481" i="1" s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Y465" i="1" s="1"/>
  <c r="P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49" i="1"/>
  <c r="X448" i="1"/>
  <c r="BO447" i="1"/>
  <c r="BM447" i="1"/>
  <c r="Y447" i="1"/>
  <c r="BO446" i="1"/>
  <c r="BM446" i="1"/>
  <c r="Y446" i="1"/>
  <c r="Y449" i="1" s="1"/>
  <c r="P446" i="1"/>
  <c r="BP445" i="1"/>
  <c r="BO445" i="1"/>
  <c r="BN445" i="1"/>
  <c r="BM445" i="1"/>
  <c r="Z445" i="1"/>
  <c r="Y445" i="1"/>
  <c r="P445" i="1"/>
  <c r="X443" i="1"/>
  <c r="X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Y414" i="1" s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Y397" i="1" s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6" i="1"/>
  <c r="Y355" i="1"/>
  <c r="X355" i="1"/>
  <c r="BP354" i="1"/>
  <c r="BO354" i="1"/>
  <c r="BN354" i="1"/>
  <c r="BM354" i="1"/>
  <c r="Z354" i="1"/>
  <c r="Z355" i="1" s="1"/>
  <c r="Y354" i="1"/>
  <c r="Y356" i="1" s="1"/>
  <c r="P354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Y341" i="1" s="1"/>
  <c r="P339" i="1"/>
  <c r="X337" i="1"/>
  <c r="Y336" i="1"/>
  <c r="X336" i="1"/>
  <c r="BP335" i="1"/>
  <c r="BO335" i="1"/>
  <c r="BN335" i="1"/>
  <c r="BM335" i="1"/>
  <c r="Z335" i="1"/>
  <c r="Z336" i="1" s="1"/>
  <c r="Y335" i="1"/>
  <c r="Y337" i="1" s="1"/>
  <c r="P335" i="1"/>
  <c r="X333" i="1"/>
  <c r="Y332" i="1"/>
  <c r="X332" i="1"/>
  <c r="BP331" i="1"/>
  <c r="BO331" i="1"/>
  <c r="BN331" i="1"/>
  <c r="BM331" i="1"/>
  <c r="Z331" i="1"/>
  <c r="Z332" i="1" s="1"/>
  <c r="Y331" i="1"/>
  <c r="P331" i="1"/>
  <c r="X328" i="1"/>
  <c r="Y327" i="1"/>
  <c r="X327" i="1"/>
  <c r="BP326" i="1"/>
  <c r="BO326" i="1"/>
  <c r="BN326" i="1"/>
  <c r="BM326" i="1"/>
  <c r="Z326" i="1"/>
  <c r="Z327" i="1" s="1"/>
  <c r="Y326" i="1"/>
  <c r="Y328" i="1" s="1"/>
  <c r="P326" i="1"/>
  <c r="X324" i="1"/>
  <c r="Y323" i="1"/>
  <c r="X323" i="1"/>
  <c r="BP322" i="1"/>
  <c r="BO322" i="1"/>
  <c r="BN322" i="1"/>
  <c r="BM322" i="1"/>
  <c r="Z322" i="1"/>
  <c r="Z323" i="1" s="1"/>
  <c r="Y322" i="1"/>
  <c r="Y324" i="1" s="1"/>
  <c r="P322" i="1"/>
  <c r="X320" i="1"/>
  <c r="Y319" i="1"/>
  <c r="X319" i="1"/>
  <c r="BP318" i="1"/>
  <c r="BO318" i="1"/>
  <c r="BN318" i="1"/>
  <c r="BM318" i="1"/>
  <c r="Z318" i="1"/>
  <c r="Z319" i="1" s="1"/>
  <c r="Y318" i="1"/>
  <c r="R673" i="1" s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Y24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Y228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J673" i="1" s="1"/>
  <c r="P209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5" i="1" s="1"/>
  <c r="P197" i="1"/>
  <c r="X195" i="1"/>
  <c r="Y194" i="1"/>
  <c r="X194" i="1"/>
  <c r="BP193" i="1"/>
  <c r="BO193" i="1"/>
  <c r="BN193" i="1"/>
  <c r="BM193" i="1"/>
  <c r="Z193" i="1"/>
  <c r="Z194" i="1" s="1"/>
  <c r="Y193" i="1"/>
  <c r="P193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P162" i="1"/>
  <c r="BO162" i="1"/>
  <c r="BN162" i="1"/>
  <c r="BM162" i="1"/>
  <c r="Z162" i="1"/>
  <c r="Y162" i="1"/>
  <c r="Y164" i="1" s="1"/>
  <c r="P162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G673" i="1" s="1"/>
  <c r="P157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Y149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3" i="1" s="1"/>
  <c r="P126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2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3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2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9" i="1" s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38" i="1" l="1"/>
  <c r="Z75" i="1"/>
  <c r="Z188" i="1"/>
  <c r="Z216" i="1"/>
  <c r="Y38" i="1"/>
  <c r="Y667" i="1" s="1"/>
  <c r="Y58" i="1"/>
  <c r="Y62" i="1"/>
  <c r="Y75" i="1"/>
  <c r="Y83" i="1"/>
  <c r="Y91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BP255" i="1"/>
  <c r="BN255" i="1"/>
  <c r="Z255" i="1"/>
  <c r="BP259" i="1"/>
  <c r="BN259" i="1"/>
  <c r="Z259" i="1"/>
  <c r="BP268" i="1"/>
  <c r="BN268" i="1"/>
  <c r="Z268" i="1"/>
  <c r="BP272" i="1"/>
  <c r="BN272" i="1"/>
  <c r="Z272" i="1"/>
  <c r="BP285" i="1"/>
  <c r="BN285" i="1"/>
  <c r="Z285" i="1"/>
  <c r="BP289" i="1"/>
  <c r="BN289" i="1"/>
  <c r="Z289" i="1"/>
  <c r="BP303" i="1"/>
  <c r="BN303" i="1"/>
  <c r="Z303" i="1"/>
  <c r="Y305" i="1"/>
  <c r="Q673" i="1"/>
  <c r="Y315" i="1"/>
  <c r="BP308" i="1"/>
  <c r="BN308" i="1"/>
  <c r="Z308" i="1"/>
  <c r="Z314" i="1" s="1"/>
  <c r="BP312" i="1"/>
  <c r="BN312" i="1"/>
  <c r="Z312" i="1"/>
  <c r="BP360" i="1"/>
  <c r="BN360" i="1"/>
  <c r="Z360" i="1"/>
  <c r="BP364" i="1"/>
  <c r="BN364" i="1"/>
  <c r="Z364" i="1"/>
  <c r="Z368" i="1" s="1"/>
  <c r="Y368" i="1"/>
  <c r="BP372" i="1"/>
  <c r="BN372" i="1"/>
  <c r="Z372" i="1"/>
  <c r="Z375" i="1" s="1"/>
  <c r="BP380" i="1"/>
  <c r="BN380" i="1"/>
  <c r="Z380" i="1"/>
  <c r="H9" i="1"/>
  <c r="B673" i="1"/>
  <c r="X664" i="1"/>
  <c r="X665" i="1"/>
  <c r="X667" i="1"/>
  <c r="Y24" i="1"/>
  <c r="Z27" i="1"/>
  <c r="BN27" i="1"/>
  <c r="Y664" i="1" s="1"/>
  <c r="Z30" i="1"/>
  <c r="BN30" i="1"/>
  <c r="Z31" i="1"/>
  <c r="BN31" i="1"/>
  <c r="Z34" i="1"/>
  <c r="BN34" i="1"/>
  <c r="Z36" i="1"/>
  <c r="BN36" i="1"/>
  <c r="C673" i="1"/>
  <c r="Z52" i="1"/>
  <c r="Z57" i="1" s="1"/>
  <c r="BN52" i="1"/>
  <c r="Z54" i="1"/>
  <c r="BN54" i="1"/>
  <c r="Z56" i="1"/>
  <c r="BN56" i="1"/>
  <c r="Y57" i="1"/>
  <c r="Z60" i="1"/>
  <c r="Z62" i="1" s="1"/>
  <c r="BN60" i="1"/>
  <c r="BP60" i="1"/>
  <c r="D673" i="1"/>
  <c r="Z67" i="1"/>
  <c r="BN67" i="1"/>
  <c r="Z69" i="1"/>
  <c r="BN69" i="1"/>
  <c r="Z71" i="1"/>
  <c r="BN71" i="1"/>
  <c r="Z73" i="1"/>
  <c r="BN73" i="1"/>
  <c r="Y76" i="1"/>
  <c r="Z79" i="1"/>
  <c r="Z82" i="1" s="1"/>
  <c r="BN79" i="1"/>
  <c r="Z81" i="1"/>
  <c r="BN81" i="1"/>
  <c r="Z85" i="1"/>
  <c r="Z91" i="1" s="1"/>
  <c r="BN85" i="1"/>
  <c r="BP85" i="1"/>
  <c r="Y665" i="1" s="1"/>
  <c r="Z87" i="1"/>
  <c r="BN87" i="1"/>
  <c r="Z89" i="1"/>
  <c r="BN89" i="1"/>
  <c r="Z95" i="1"/>
  <c r="Z100" i="1" s="1"/>
  <c r="BN95" i="1"/>
  <c r="Z97" i="1"/>
  <c r="BN97" i="1"/>
  <c r="Z99" i="1"/>
  <c r="BN99" i="1"/>
  <c r="Z103" i="1"/>
  <c r="BN103" i="1"/>
  <c r="BP103" i="1"/>
  <c r="Z105" i="1"/>
  <c r="BN105" i="1"/>
  <c r="Z110" i="1"/>
  <c r="Z113" i="1" s="1"/>
  <c r="BN110" i="1"/>
  <c r="BP110" i="1"/>
  <c r="Z112" i="1"/>
  <c r="BN112" i="1"/>
  <c r="Y113" i="1"/>
  <c r="Z116" i="1"/>
  <c r="Z122" i="1" s="1"/>
  <c r="BN116" i="1"/>
  <c r="BP116" i="1"/>
  <c r="Z118" i="1"/>
  <c r="BN118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Z148" i="1" s="1"/>
  <c r="BN142" i="1"/>
  <c r="Z144" i="1"/>
  <c r="BN144" i="1"/>
  <c r="Z146" i="1"/>
  <c r="BN146" i="1"/>
  <c r="Z152" i="1"/>
  <c r="Z153" i="1" s="1"/>
  <c r="BN152" i="1"/>
  <c r="Z157" i="1"/>
  <c r="Z159" i="1" s="1"/>
  <c r="BN157" i="1"/>
  <c r="BP157" i="1"/>
  <c r="Y160" i="1"/>
  <c r="Z163" i="1"/>
  <c r="Z164" i="1" s="1"/>
  <c r="BN163" i="1"/>
  <c r="Z167" i="1"/>
  <c r="Z169" i="1" s="1"/>
  <c r="BN167" i="1"/>
  <c r="BP167" i="1"/>
  <c r="H673" i="1"/>
  <c r="Y175" i="1"/>
  <c r="Z178" i="1"/>
  <c r="Z182" i="1" s="1"/>
  <c r="BN178" i="1"/>
  <c r="Z180" i="1"/>
  <c r="BN180" i="1"/>
  <c r="Z186" i="1"/>
  <c r="BN186" i="1"/>
  <c r="I673" i="1"/>
  <c r="Y195" i="1"/>
  <c r="Z198" i="1"/>
  <c r="Z205" i="1" s="1"/>
  <c r="BN198" i="1"/>
  <c r="Z200" i="1"/>
  <c r="BN200" i="1"/>
  <c r="Z202" i="1"/>
  <c r="BN202" i="1"/>
  <c r="Z204" i="1"/>
  <c r="BN204" i="1"/>
  <c r="Z209" i="1"/>
  <c r="Z211" i="1" s="1"/>
  <c r="BN209" i="1"/>
  <c r="BP209" i="1"/>
  <c r="Y212" i="1"/>
  <c r="Z215" i="1"/>
  <c r="BN215" i="1"/>
  <c r="Z219" i="1"/>
  <c r="BN219" i="1"/>
  <c r="BP219" i="1"/>
  <c r="Z221" i="1"/>
  <c r="BN221" i="1"/>
  <c r="Z223" i="1"/>
  <c r="BN223" i="1"/>
  <c r="Z225" i="1"/>
  <c r="BN225" i="1"/>
  <c r="Z231" i="1"/>
  <c r="Z241" i="1" s="1"/>
  <c r="BN231" i="1"/>
  <c r="Z233" i="1"/>
  <c r="BN233" i="1"/>
  <c r="Z235" i="1"/>
  <c r="BN235" i="1"/>
  <c r="Z237" i="1"/>
  <c r="BN237" i="1"/>
  <c r="Z239" i="1"/>
  <c r="BN239" i="1"/>
  <c r="Y249" i="1"/>
  <c r="Z245" i="1"/>
  <c r="Z249" i="1" s="1"/>
  <c r="BN245" i="1"/>
  <c r="BP246" i="1"/>
  <c r="BN246" i="1"/>
  <c r="BP248" i="1"/>
  <c r="BN248" i="1"/>
  <c r="Z248" i="1"/>
  <c r="Y250" i="1"/>
  <c r="K673" i="1"/>
  <c r="Y262" i="1"/>
  <c r="BP253" i="1"/>
  <c r="BN253" i="1"/>
  <c r="Z253" i="1"/>
  <c r="BP257" i="1"/>
  <c r="BN257" i="1"/>
  <c r="Z257" i="1"/>
  <c r="Y261" i="1"/>
  <c r="BP266" i="1"/>
  <c r="BN266" i="1"/>
  <c r="Z266" i="1"/>
  <c r="BP270" i="1"/>
  <c r="BN270" i="1"/>
  <c r="Z270" i="1"/>
  <c r="Z274" i="1" s="1"/>
  <c r="Y274" i="1"/>
  <c r="BP283" i="1"/>
  <c r="BN283" i="1"/>
  <c r="Z283" i="1"/>
  <c r="Z292" i="1" s="1"/>
  <c r="BP287" i="1"/>
  <c r="BN287" i="1"/>
  <c r="Z287" i="1"/>
  <c r="BP291" i="1"/>
  <c r="BN291" i="1"/>
  <c r="Z291" i="1"/>
  <c r="Y293" i="1"/>
  <c r="O673" i="1"/>
  <c r="Y297" i="1"/>
  <c r="BP296" i="1"/>
  <c r="BN296" i="1"/>
  <c r="Z296" i="1"/>
  <c r="Z297" i="1" s="1"/>
  <c r="Y298" i="1"/>
  <c r="P673" i="1"/>
  <c r="Y304" i="1"/>
  <c r="BP301" i="1"/>
  <c r="BN301" i="1"/>
  <c r="Z301" i="1"/>
  <c r="Z304" i="1" s="1"/>
  <c r="BP310" i="1"/>
  <c r="BN310" i="1"/>
  <c r="Z310" i="1"/>
  <c r="Y314" i="1"/>
  <c r="BP340" i="1"/>
  <c r="BN340" i="1"/>
  <c r="Z340" i="1"/>
  <c r="Z341" i="1" s="1"/>
  <c r="Y342" i="1"/>
  <c r="T673" i="1"/>
  <c r="Y346" i="1"/>
  <c r="BP345" i="1"/>
  <c r="BN345" i="1"/>
  <c r="Z345" i="1"/>
  <c r="Z346" i="1" s="1"/>
  <c r="Y347" i="1"/>
  <c r="Y352" i="1"/>
  <c r="BP349" i="1"/>
  <c r="BN349" i="1"/>
  <c r="Z349" i="1"/>
  <c r="Z351" i="1" s="1"/>
  <c r="BP362" i="1"/>
  <c r="BN362" i="1"/>
  <c r="Z362" i="1"/>
  <c r="BP366" i="1"/>
  <c r="BN366" i="1"/>
  <c r="Z366" i="1"/>
  <c r="Y375" i="1"/>
  <c r="BP374" i="1"/>
  <c r="BN374" i="1"/>
  <c r="Z374" i="1"/>
  <c r="Y376" i="1"/>
  <c r="Y384" i="1"/>
  <c r="Y385" i="1"/>
  <c r="BP378" i="1"/>
  <c r="BN378" i="1"/>
  <c r="Z378" i="1"/>
  <c r="Z384" i="1" s="1"/>
  <c r="L673" i="1"/>
  <c r="Y275" i="1"/>
  <c r="M673" i="1"/>
  <c r="Y292" i="1"/>
  <c r="Y320" i="1"/>
  <c r="S673" i="1"/>
  <c r="Y333" i="1"/>
  <c r="U673" i="1"/>
  <c r="Y369" i="1"/>
  <c r="Z382" i="1"/>
  <c r="BN382" i="1"/>
  <c r="Y390" i="1"/>
  <c r="BP387" i="1"/>
  <c r="BN387" i="1"/>
  <c r="Z387" i="1"/>
  <c r="Z390" i="1" s="1"/>
  <c r="Y398" i="1"/>
  <c r="Z403" i="1"/>
  <c r="BP401" i="1"/>
  <c r="BN401" i="1"/>
  <c r="Z401" i="1"/>
  <c r="Y415" i="1"/>
  <c r="BP420" i="1"/>
  <c r="BN420" i="1"/>
  <c r="Z420" i="1"/>
  <c r="Z430" i="1" s="1"/>
  <c r="BP424" i="1"/>
  <c r="BN424" i="1"/>
  <c r="Z424" i="1"/>
  <c r="BP428" i="1"/>
  <c r="BN428" i="1"/>
  <c r="Z428" i="1"/>
  <c r="Y435" i="1"/>
  <c r="BP439" i="1"/>
  <c r="BN439" i="1"/>
  <c r="Z439" i="1"/>
  <c r="Y448" i="1"/>
  <c r="BP447" i="1"/>
  <c r="BN447" i="1"/>
  <c r="Z447" i="1"/>
  <c r="X673" i="1"/>
  <c r="Y461" i="1"/>
  <c r="BP452" i="1"/>
  <c r="BN452" i="1"/>
  <c r="Z452" i="1"/>
  <c r="BP456" i="1"/>
  <c r="BN456" i="1"/>
  <c r="Z456" i="1"/>
  <c r="Y460" i="1"/>
  <c r="BP464" i="1"/>
  <c r="BN464" i="1"/>
  <c r="Z464" i="1"/>
  <c r="Z465" i="1" s="1"/>
  <c r="Y466" i="1"/>
  <c r="Y475" i="1"/>
  <c r="BP468" i="1"/>
  <c r="BN468" i="1"/>
  <c r="Z468" i="1"/>
  <c r="BP472" i="1"/>
  <c r="BN472" i="1"/>
  <c r="Z472" i="1"/>
  <c r="BP479" i="1"/>
  <c r="BN479" i="1"/>
  <c r="Z479" i="1"/>
  <c r="Y673" i="1"/>
  <c r="Y486" i="1"/>
  <c r="BP485" i="1"/>
  <c r="BN485" i="1"/>
  <c r="Z485" i="1"/>
  <c r="Z486" i="1" s="1"/>
  <c r="Y487" i="1"/>
  <c r="Y508" i="1"/>
  <c r="BP489" i="1"/>
  <c r="BN489" i="1"/>
  <c r="Z489" i="1"/>
  <c r="BP493" i="1"/>
  <c r="BN493" i="1"/>
  <c r="Z493" i="1"/>
  <c r="BP497" i="1"/>
  <c r="BN497" i="1"/>
  <c r="Z497" i="1"/>
  <c r="BP501" i="1"/>
  <c r="BN501" i="1"/>
  <c r="Z501" i="1"/>
  <c r="BP505" i="1"/>
  <c r="BN505" i="1"/>
  <c r="Z505" i="1"/>
  <c r="Y512" i="1"/>
  <c r="BP526" i="1"/>
  <c r="BN526" i="1"/>
  <c r="Z526" i="1"/>
  <c r="Z530" i="1" s="1"/>
  <c r="Y530" i="1"/>
  <c r="Z546" i="1"/>
  <c r="BP543" i="1"/>
  <c r="BN543" i="1"/>
  <c r="Z543" i="1"/>
  <c r="Y547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Z573" i="1" s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BP389" i="1"/>
  <c r="BN389" i="1"/>
  <c r="Z389" i="1"/>
  <c r="Y391" i="1"/>
  <c r="BP395" i="1"/>
  <c r="BN395" i="1"/>
  <c r="Z395" i="1"/>
  <c r="Z397" i="1" s="1"/>
  <c r="BP412" i="1"/>
  <c r="BN412" i="1"/>
  <c r="Z412" i="1"/>
  <c r="Z414" i="1" s="1"/>
  <c r="BP422" i="1"/>
  <c r="BN422" i="1"/>
  <c r="Z422" i="1"/>
  <c r="BP426" i="1"/>
  <c r="BN426" i="1"/>
  <c r="Z426" i="1"/>
  <c r="Y430" i="1"/>
  <c r="BP434" i="1"/>
  <c r="BN434" i="1"/>
  <c r="Z434" i="1"/>
  <c r="Z435" i="1" s="1"/>
  <c r="Y436" i="1"/>
  <c r="Y443" i="1"/>
  <c r="BP438" i="1"/>
  <c r="BN438" i="1"/>
  <c r="Z438" i="1"/>
  <c r="Y442" i="1"/>
  <c r="BP446" i="1"/>
  <c r="BN446" i="1"/>
  <c r="Z446" i="1"/>
  <c r="Z448" i="1" s="1"/>
  <c r="BP454" i="1"/>
  <c r="BN454" i="1"/>
  <c r="Z454" i="1"/>
  <c r="BP458" i="1"/>
  <c r="BN458" i="1"/>
  <c r="Z458" i="1"/>
  <c r="BP469" i="1"/>
  <c r="BN469" i="1"/>
  <c r="Z469" i="1"/>
  <c r="BP474" i="1"/>
  <c r="BN474" i="1"/>
  <c r="Z474" i="1"/>
  <c r="Y476" i="1"/>
  <c r="Y480" i="1"/>
  <c r="BP478" i="1"/>
  <c r="BN478" i="1"/>
  <c r="Z478" i="1"/>
  <c r="Z480" i="1" s="1"/>
  <c r="BP491" i="1"/>
  <c r="BN491" i="1"/>
  <c r="Z491" i="1"/>
  <c r="BP495" i="1"/>
  <c r="BN495" i="1"/>
  <c r="Z495" i="1"/>
  <c r="BP499" i="1"/>
  <c r="BN499" i="1"/>
  <c r="Z499" i="1"/>
  <c r="BP503" i="1"/>
  <c r="BN503" i="1"/>
  <c r="Z503" i="1"/>
  <c r="Y507" i="1"/>
  <c r="BP511" i="1"/>
  <c r="BN511" i="1"/>
  <c r="Z511" i="1"/>
  <c r="Z512" i="1" s="1"/>
  <c r="Y513" i="1"/>
  <c r="Y518" i="1"/>
  <c r="BP515" i="1"/>
  <c r="BN515" i="1"/>
  <c r="Z515" i="1"/>
  <c r="Z517" i="1" s="1"/>
  <c r="BP528" i="1"/>
  <c r="BN528" i="1"/>
  <c r="Z528" i="1"/>
  <c r="V673" i="1"/>
  <c r="Y409" i="1"/>
  <c r="W673" i="1"/>
  <c r="Y431" i="1"/>
  <c r="Z673" i="1"/>
  <c r="Y523" i="1"/>
  <c r="BP545" i="1"/>
  <c r="BN545" i="1"/>
  <c r="Z545" i="1"/>
  <c r="AB673" i="1"/>
  <c r="Y551" i="1"/>
  <c r="BP550" i="1"/>
  <c r="BN550" i="1"/>
  <c r="Z550" i="1"/>
  <c r="Z551" i="1" s="1"/>
  <c r="Y552" i="1"/>
  <c r="AC673" i="1"/>
  <c r="Y567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AD673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A673" i="1"/>
  <c r="Y546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AE673" i="1"/>
  <c r="Y649" i="1"/>
  <c r="BP647" i="1"/>
  <c r="BN647" i="1"/>
  <c r="Z647" i="1"/>
  <c r="Z649" i="1" s="1"/>
  <c r="Y666" i="1" l="1"/>
  <c r="Z567" i="1"/>
  <c r="Y663" i="1"/>
  <c r="Z636" i="1"/>
  <c r="Z615" i="1"/>
  <c r="Z585" i="1"/>
  <c r="Z442" i="1"/>
  <c r="Z596" i="1"/>
  <c r="Z507" i="1"/>
  <c r="Z475" i="1"/>
  <c r="Z460" i="1"/>
  <c r="Z261" i="1"/>
  <c r="Z227" i="1"/>
  <c r="Z138" i="1"/>
  <c r="Z131" i="1"/>
  <c r="Z668" i="1" s="1"/>
  <c r="Z106" i="1"/>
  <c r="X666" i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<sst xmlns="http://schemas.openxmlformats.org/spreadsheetml/2006/main" count="3125" uniqueCount="1077">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</sst>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6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53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8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37" t="s">
        <v>8</v>
      </c>
      <c r="B5" s="938"/>
      <c r="C5" s="939"/>
      <c r="D5" s="876"/>
      <c r="E5" s="877"/>
      <c r="F5" s="1171" t="s">
        <v>9</v>
      </c>
      <c r="G5" s="939"/>
      <c r="H5" s="876"/>
      <c r="I5" s="1101"/>
      <c r="J5" s="1101"/>
      <c r="K5" s="1101"/>
      <c r="L5" s="1101"/>
      <c r="M5" s="877"/>
      <c r="N5" s="58"/>
      <c r="P5" s="24" t="s">
        <v>10</v>
      </c>
      <c r="Q5" s="1193">
        <v>45626</v>
      </c>
      <c r="R5" s="936"/>
      <c r="T5" s="999" t="s">
        <v>11</v>
      </c>
      <c r="U5" s="977"/>
      <c r="V5" s="1000" t="s">
        <v>12</v>
      </c>
      <c r="W5" s="936"/>
      <c r="AB5" s="51"/>
      <c r="AC5" s="51"/>
      <c r="AD5" s="51"/>
      <c r="AE5" s="51"/>
    </row>
    <row r="6" spans="1:32" s="771" customFormat="1" ht="24" customHeight="1" x14ac:dyDescent="0.2">
      <c r="A6" s="937" t="s">
        <v>13</v>
      </c>
      <c r="B6" s="938"/>
      <c r="C6" s="939"/>
      <c r="D6" s="1105" t="s">
        <v>14</v>
      </c>
      <c r="E6" s="1106"/>
      <c r="F6" s="1106"/>
      <c r="G6" s="1106"/>
      <c r="H6" s="1106"/>
      <c r="I6" s="1106"/>
      <c r="J6" s="1106"/>
      <c r="K6" s="1106"/>
      <c r="L6" s="1106"/>
      <c r="M6" s="936"/>
      <c r="N6" s="59"/>
      <c r="P6" s="24" t="s">
        <v>15</v>
      </c>
      <c r="Q6" s="1201" t="str">
        <f>IF(Q5=0," ",CHOOSE(WEEKDAY(Q5,2),"Понедельник","Вторник","Среда","Четверг","Пятница","Суббота","Воскресенье"))</f>
        <v>Суббота</v>
      </c>
      <c r="R6" s="785"/>
      <c r="T6" s="1013" t="s">
        <v>16</v>
      </c>
      <c r="U6" s="977"/>
      <c r="V6" s="1084" t="s">
        <v>17</v>
      </c>
      <c r="W6" s="830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4"/>
      <c r="U7" s="977"/>
      <c r="V7" s="1085"/>
      <c r="W7" s="1086"/>
      <c r="AB7" s="51"/>
      <c r="AC7" s="51"/>
      <c r="AD7" s="51"/>
      <c r="AE7" s="51"/>
    </row>
    <row r="8" spans="1:32" s="771" customFormat="1" ht="25.5" customHeight="1" x14ac:dyDescent="0.2">
      <c r="A8" s="1213" t="s">
        <v>18</v>
      </c>
      <c r="B8" s="798"/>
      <c r="C8" s="799"/>
      <c r="D8" s="858" t="s">
        <v>19</v>
      </c>
      <c r="E8" s="859"/>
      <c r="F8" s="859"/>
      <c r="G8" s="859"/>
      <c r="H8" s="859"/>
      <c r="I8" s="859"/>
      <c r="J8" s="859"/>
      <c r="K8" s="859"/>
      <c r="L8" s="859"/>
      <c r="M8" s="860"/>
      <c r="N8" s="61"/>
      <c r="P8" s="24" t="s">
        <v>20</v>
      </c>
      <c r="Q8" s="947">
        <v>0.41666666666666669</v>
      </c>
      <c r="R8" s="844"/>
      <c r="T8" s="794"/>
      <c r="U8" s="977"/>
      <c r="V8" s="1085"/>
      <c r="W8" s="1086"/>
      <c r="AB8" s="51"/>
      <c r="AC8" s="51"/>
      <c r="AD8" s="51"/>
      <c r="AE8" s="51"/>
    </row>
    <row r="9" spans="1:32" s="771" customFormat="1" ht="39.950000000000003" customHeight="1" x14ac:dyDescent="0.2">
      <c r="A9" s="9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65"/>
      <c r="E9" s="796"/>
      <c r="F9" s="9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69"/>
      <c r="P9" s="26" t="s">
        <v>21</v>
      </c>
      <c r="Q9" s="931"/>
      <c r="R9" s="932"/>
      <c r="T9" s="794"/>
      <c r="U9" s="977"/>
      <c r="V9" s="1087"/>
      <c r="W9" s="108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65"/>
      <c r="E10" s="796"/>
      <c r="F10" s="9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78" t="str">
        <f>IFERROR(VLOOKUP($D$10,Proxy,2,FALSE),"")</f>
        <v/>
      </c>
      <c r="I10" s="794"/>
      <c r="J10" s="794"/>
      <c r="K10" s="794"/>
      <c r="L10" s="794"/>
      <c r="M10" s="794"/>
      <c r="N10" s="770"/>
      <c r="P10" s="26" t="s">
        <v>22</v>
      </c>
      <c r="Q10" s="1011"/>
      <c r="R10" s="1012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92" t="s">
        <v>29</v>
      </c>
      <c r="B12" s="938"/>
      <c r="C12" s="938"/>
      <c r="D12" s="938"/>
      <c r="E12" s="938"/>
      <c r="F12" s="938"/>
      <c r="G12" s="938"/>
      <c r="H12" s="938"/>
      <c r="I12" s="938"/>
      <c r="J12" s="938"/>
      <c r="K12" s="938"/>
      <c r="L12" s="938"/>
      <c r="M12" s="939"/>
      <c r="N12" s="62"/>
      <c r="P12" s="24" t="s">
        <v>30</v>
      </c>
      <c r="Q12" s="947"/>
      <c r="R12" s="844"/>
      <c r="S12" s="23"/>
      <c r="U12" s="24"/>
      <c r="V12" s="811"/>
      <c r="W12" s="794"/>
      <c r="AB12" s="51"/>
      <c r="AC12" s="51"/>
      <c r="AD12" s="51"/>
      <c r="AE12" s="51"/>
    </row>
    <row r="13" spans="1:32" s="771" customFormat="1" ht="23.25" customHeight="1" x14ac:dyDescent="0.2">
      <c r="A13" s="992" t="s">
        <v>31</v>
      </c>
      <c r="B13" s="938"/>
      <c r="C13" s="938"/>
      <c r="D13" s="938"/>
      <c r="E13" s="938"/>
      <c r="F13" s="938"/>
      <c r="G13" s="938"/>
      <c r="H13" s="938"/>
      <c r="I13" s="938"/>
      <c r="J13" s="938"/>
      <c r="K13" s="938"/>
      <c r="L13" s="938"/>
      <c r="M13" s="939"/>
      <c r="N13" s="62"/>
      <c r="O13" s="26"/>
      <c r="P13" s="26" t="s">
        <v>32</v>
      </c>
      <c r="Q13" s="1131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92" t="s">
        <v>33</v>
      </c>
      <c r="B14" s="938"/>
      <c r="C14" s="938"/>
      <c r="D14" s="938"/>
      <c r="E14" s="938"/>
      <c r="F14" s="938"/>
      <c r="G14" s="938"/>
      <c r="H14" s="938"/>
      <c r="I14" s="938"/>
      <c r="J14" s="938"/>
      <c r="K14" s="938"/>
      <c r="L14" s="938"/>
      <c r="M14" s="9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37" t="s">
        <v>34</v>
      </c>
      <c r="B15" s="938"/>
      <c r="C15" s="938"/>
      <c r="D15" s="938"/>
      <c r="E15" s="938"/>
      <c r="F15" s="938"/>
      <c r="G15" s="938"/>
      <c r="H15" s="938"/>
      <c r="I15" s="938"/>
      <c r="J15" s="938"/>
      <c r="K15" s="938"/>
      <c r="L15" s="938"/>
      <c r="M15" s="939"/>
      <c r="N15" s="63"/>
      <c r="P15" s="972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7" t="s">
        <v>38</v>
      </c>
      <c r="D17" s="825" t="s">
        <v>39</v>
      </c>
      <c r="E17" s="911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10"/>
      <c r="R17" s="910"/>
      <c r="S17" s="910"/>
      <c r="T17" s="911"/>
      <c r="U17" s="1212" t="s">
        <v>51</v>
      </c>
      <c r="V17" s="939"/>
      <c r="W17" s="825" t="s">
        <v>52</v>
      </c>
      <c r="X17" s="825" t="s">
        <v>53</v>
      </c>
      <c r="Y17" s="1210" t="s">
        <v>54</v>
      </c>
      <c r="Z17" s="1097" t="s">
        <v>55</v>
      </c>
      <c r="AA17" s="1075" t="s">
        <v>56</v>
      </c>
      <c r="AB17" s="1075" t="s">
        <v>57</v>
      </c>
      <c r="AC17" s="1075" t="s">
        <v>58</v>
      </c>
      <c r="AD17" s="1075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2"/>
      <c r="E18" s="914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26"/>
      <c r="X18" s="826"/>
      <c r="Y18" s="1211"/>
      <c r="Z18" s="1098"/>
      <c r="AA18" s="1076"/>
      <c r="AB18" s="1076"/>
      <c r="AC18" s="1076"/>
      <c r="AD18" s="1168"/>
      <c r="AE18" s="1169"/>
      <c r="AF18" s="1170"/>
      <c r="AG18" s="66"/>
      <c r="BD18" s="65"/>
    </row>
    <row r="19" spans="1:68" ht="27.75" customHeight="1" x14ac:dyDescent="0.2">
      <c r="A19" s="988" t="s">
        <v>63</v>
      </c>
      <c r="B19" s="989"/>
      <c r="C19" s="989"/>
      <c r="D19" s="989"/>
      <c r="E19" s="989"/>
      <c r="F19" s="989"/>
      <c r="G19" s="989"/>
      <c r="H19" s="989"/>
      <c r="I19" s="989"/>
      <c r="J19" s="989"/>
      <c r="K19" s="989"/>
      <c r="L19" s="989"/>
      <c r="M19" s="989"/>
      <c r="N19" s="989"/>
      <c r="O19" s="989"/>
      <c r="P19" s="989"/>
      <c r="Q19" s="989"/>
      <c r="R19" s="989"/>
      <c r="S19" s="989"/>
      <c r="T19" s="989"/>
      <c r="U19" s="989"/>
      <c r="V19" s="989"/>
      <c r="W19" s="989"/>
      <c r="X19" s="989"/>
      <c r="Y19" s="989"/>
      <c r="Z19" s="989"/>
      <c r="AA19" s="48"/>
      <c r="AB19" s="48"/>
      <c r="AC19" s="48"/>
    </row>
    <row r="20" spans="1:68" ht="16.5" customHeight="1" x14ac:dyDescent="0.25">
      <c r="A20" s="800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793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2"/>
      <c r="P23" s="797" t="s">
        <v>71</v>
      </c>
      <c r="Q23" s="798"/>
      <c r="R23" s="798"/>
      <c r="S23" s="798"/>
      <c r="T23" s="798"/>
      <c r="U23" s="798"/>
      <c r="V23" s="799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2"/>
      <c r="P24" s="797" t="s">
        <v>71</v>
      </c>
      <c r="Q24" s="798"/>
      <c r="R24" s="798"/>
      <c r="S24" s="798"/>
      <c r="T24" s="798"/>
      <c r="U24" s="798"/>
      <c r="V24" s="799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3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4301051778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3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4"/>
      <c r="C38" s="794"/>
      <c r="D38" s="794"/>
      <c r="E38" s="794"/>
      <c r="F38" s="794"/>
      <c r="G38" s="794"/>
      <c r="H38" s="794"/>
      <c r="I38" s="794"/>
      <c r="J38" s="794"/>
      <c r="K38" s="794"/>
      <c r="L38" s="794"/>
      <c r="M38" s="794"/>
      <c r="N38" s="794"/>
      <c r="O38" s="802"/>
      <c r="P38" s="797" t="s">
        <v>71</v>
      </c>
      <c r="Q38" s="798"/>
      <c r="R38" s="798"/>
      <c r="S38" s="798"/>
      <c r="T38" s="798"/>
      <c r="U38" s="798"/>
      <c r="V38" s="799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4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2"/>
      <c r="P39" s="797" t="s">
        <v>71</v>
      </c>
      <c r="Q39" s="798"/>
      <c r="R39" s="798"/>
      <c r="S39" s="798"/>
      <c r="T39" s="798"/>
      <c r="U39" s="798"/>
      <c r="V39" s="799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3" t="s">
        <v>113</v>
      </c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794"/>
      <c r="P40" s="794"/>
      <c r="Q40" s="794"/>
      <c r="R40" s="794"/>
      <c r="S40" s="794"/>
      <c r="T40" s="794"/>
      <c r="U40" s="794"/>
      <c r="V40" s="794"/>
      <c r="W40" s="794"/>
      <c r="X40" s="794"/>
      <c r="Y40" s="794"/>
      <c r="Z40" s="794"/>
      <c r="AA40" s="773"/>
      <c r="AB40" s="773"/>
      <c r="AC40" s="773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4"/>
      <c r="C42" s="794"/>
      <c r="D42" s="794"/>
      <c r="E42" s="794"/>
      <c r="F42" s="794"/>
      <c r="G42" s="794"/>
      <c r="H42" s="794"/>
      <c r="I42" s="794"/>
      <c r="J42" s="794"/>
      <c r="K42" s="794"/>
      <c r="L42" s="794"/>
      <c r="M42" s="794"/>
      <c r="N42" s="794"/>
      <c r="O42" s="802"/>
      <c r="P42" s="797" t="s">
        <v>71</v>
      </c>
      <c r="Q42" s="798"/>
      <c r="R42" s="798"/>
      <c r="S42" s="798"/>
      <c r="T42" s="798"/>
      <c r="U42" s="798"/>
      <c r="V42" s="799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4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2"/>
      <c r="P43" s="797" t="s">
        <v>71</v>
      </c>
      <c r="Q43" s="798"/>
      <c r="R43" s="798"/>
      <c r="S43" s="798"/>
      <c r="T43" s="798"/>
      <c r="U43" s="798"/>
      <c r="V43" s="799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3" t="s">
        <v>119</v>
      </c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794"/>
      <c r="P44" s="794"/>
      <c r="Q44" s="794"/>
      <c r="R44" s="794"/>
      <c r="S44" s="794"/>
      <c r="T44" s="794"/>
      <c r="U44" s="794"/>
      <c r="V44" s="794"/>
      <c r="W44" s="794"/>
      <c r="X44" s="794"/>
      <c r="Y44" s="794"/>
      <c r="Z44" s="794"/>
      <c r="AA44" s="773"/>
      <c r="AB44" s="773"/>
      <c r="AC44" s="773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802"/>
      <c r="P46" s="797" t="s">
        <v>71</v>
      </c>
      <c r="Q46" s="798"/>
      <c r="R46" s="798"/>
      <c r="S46" s="798"/>
      <c r="T46" s="798"/>
      <c r="U46" s="798"/>
      <c r="V46" s="799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4"/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802"/>
      <c r="P47" s="797" t="s">
        <v>71</v>
      </c>
      <c r="Q47" s="798"/>
      <c r="R47" s="798"/>
      <c r="S47" s="798"/>
      <c r="T47" s="798"/>
      <c r="U47" s="798"/>
      <c r="V47" s="799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8" t="s">
        <v>122</v>
      </c>
      <c r="B48" s="989"/>
      <c r="C48" s="989"/>
      <c r="D48" s="989"/>
      <c r="E48" s="989"/>
      <c r="F48" s="989"/>
      <c r="G48" s="989"/>
      <c r="H48" s="989"/>
      <c r="I48" s="989"/>
      <c r="J48" s="989"/>
      <c r="K48" s="989"/>
      <c r="L48" s="989"/>
      <c r="M48" s="989"/>
      <c r="N48" s="989"/>
      <c r="O48" s="989"/>
      <c r="P48" s="989"/>
      <c r="Q48" s="989"/>
      <c r="R48" s="989"/>
      <c r="S48" s="989"/>
      <c r="T48" s="989"/>
      <c r="U48" s="989"/>
      <c r="V48" s="989"/>
      <c r="W48" s="989"/>
      <c r="X48" s="989"/>
      <c r="Y48" s="989"/>
      <c r="Z48" s="989"/>
      <c r="AA48" s="48"/>
      <c r="AB48" s="48"/>
      <c r="AC48" s="48"/>
    </row>
    <row r="49" spans="1:68" ht="16.5" customHeight="1" x14ac:dyDescent="0.25">
      <c r="A49" s="800" t="s">
        <v>123</v>
      </c>
      <c r="B49" s="794"/>
      <c r="C49" s="794"/>
      <c r="D49" s="794"/>
      <c r="E49" s="794"/>
      <c r="F49" s="794"/>
      <c r="G49" s="794"/>
      <c r="H49" s="794"/>
      <c r="I49" s="794"/>
      <c r="J49" s="794"/>
      <c r="K49" s="794"/>
      <c r="L49" s="794"/>
      <c r="M49" s="794"/>
      <c r="N49" s="794"/>
      <c r="O49" s="794"/>
      <c r="P49" s="794"/>
      <c r="Q49" s="794"/>
      <c r="R49" s="794"/>
      <c r="S49" s="794"/>
      <c r="T49" s="794"/>
      <c r="U49" s="794"/>
      <c r="V49" s="794"/>
      <c r="W49" s="794"/>
      <c r="X49" s="794"/>
      <c r="Y49" s="794"/>
      <c r="Z49" s="794"/>
      <c r="AA49" s="772"/>
      <c r="AB49" s="772"/>
      <c r="AC49" s="772"/>
    </row>
    <row r="50" spans="1:68" ht="14.25" customHeight="1" x14ac:dyDescent="0.25">
      <c r="A50" s="793" t="s">
        <v>124</v>
      </c>
      <c r="B50" s="794"/>
      <c r="C50" s="794"/>
      <c r="D50" s="794"/>
      <c r="E50" s="794"/>
      <c r="F50" s="794"/>
      <c r="G50" s="794"/>
      <c r="H50" s="794"/>
      <c r="I50" s="794"/>
      <c r="J50" s="794"/>
      <c r="K50" s="794"/>
      <c r="L50" s="794"/>
      <c r="M50" s="794"/>
      <c r="N50" s="794"/>
      <c r="O50" s="794"/>
      <c r="P50" s="794"/>
      <c r="Q50" s="794"/>
      <c r="R50" s="794"/>
      <c r="S50" s="794"/>
      <c r="T50" s="794"/>
      <c r="U50" s="794"/>
      <c r="V50" s="794"/>
      <c r="W50" s="794"/>
      <c r="X50" s="794"/>
      <c r="Y50" s="794"/>
      <c r="Z50" s="794"/>
      <c r="AA50" s="773"/>
      <c r="AB50" s="773"/>
      <c r="AC50" s="773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86.4</v>
      </c>
      <c r="Y51" s="778">
        <f t="shared" ref="Y51:Y56" si="6">IFERROR(IF(X51="",0,CEILING((X51/$H51),1)*$H51),"")</f>
        <v>86.4</v>
      </c>
      <c r="Z51" s="36">
        <f>IFERROR(IF(Y51=0,"",ROUNDUP(Y51/H51,0)*0.02175),"")</f>
        <v>0.17399999999999999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90.24</v>
      </c>
      <c r="BN51" s="64">
        <f t="shared" ref="BN51:BN56" si="8">IFERROR(Y51*I51/H51,"0")</f>
        <v>90.24</v>
      </c>
      <c r="BO51" s="64">
        <f t="shared" ref="BO51:BO56" si="9">IFERROR(1/J51*(X51/H51),"0")</f>
        <v>0.14285714285714285</v>
      </c>
      <c r="BP51" s="64">
        <f t="shared" ref="BP51:BP56" si="10">IFERROR(1/J51*(Y51/H51),"0")</f>
        <v>0.14285714285714285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119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 t="s">
        <v>137</v>
      </c>
      <c r="M55" s="33" t="s">
        <v>77</v>
      </c>
      <c r="N55" s="33"/>
      <c r="O55" s="32">
        <v>50</v>
      </c>
      <c r="P55" s="94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138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4"/>
      <c r="C57" s="794"/>
      <c r="D57" s="794"/>
      <c r="E57" s="794"/>
      <c r="F57" s="794"/>
      <c r="G57" s="794"/>
      <c r="H57" s="794"/>
      <c r="I57" s="794"/>
      <c r="J57" s="794"/>
      <c r="K57" s="794"/>
      <c r="L57" s="794"/>
      <c r="M57" s="794"/>
      <c r="N57" s="794"/>
      <c r="O57" s="802"/>
      <c r="P57" s="797" t="s">
        <v>71</v>
      </c>
      <c r="Q57" s="798"/>
      <c r="R57" s="798"/>
      <c r="S57" s="798"/>
      <c r="T57" s="798"/>
      <c r="U57" s="798"/>
      <c r="V57" s="799"/>
      <c r="W57" s="37" t="s">
        <v>72</v>
      </c>
      <c r="X57" s="779">
        <f>IFERROR(X51/H51,"0")+IFERROR(X52/H52,"0")+IFERROR(X53/H53,"0")+IFERROR(X54/H54,"0")+IFERROR(X55/H55,"0")+IFERROR(X56/H56,"0")</f>
        <v>8</v>
      </c>
      <c r="Y57" s="779">
        <f>IFERROR(Y51/H51,"0")+IFERROR(Y52/H52,"0")+IFERROR(Y53/H53,"0")+IFERROR(Y54/H54,"0")+IFERROR(Y55/H55,"0")+IFERROR(Y56/H56,"0")</f>
        <v>8</v>
      </c>
      <c r="Z57" s="779">
        <f>IFERROR(IF(Z51="",0,Z51),"0")+IFERROR(IF(Z52="",0,Z52),"0")+IFERROR(IF(Z53="",0,Z53),"0")+IFERROR(IF(Z54="",0,Z54),"0")+IFERROR(IF(Z55="",0,Z55),"0")+IFERROR(IF(Z56="",0,Z56),"0")</f>
        <v>0.17399999999999999</v>
      </c>
      <c r="AA57" s="780"/>
      <c r="AB57" s="780"/>
      <c r="AC57" s="780"/>
    </row>
    <row r="58" spans="1:68" x14ac:dyDescent="0.2">
      <c r="A58" s="794"/>
      <c r="B58" s="794"/>
      <c r="C58" s="794"/>
      <c r="D58" s="794"/>
      <c r="E58" s="794"/>
      <c r="F58" s="794"/>
      <c r="G58" s="794"/>
      <c r="H58" s="794"/>
      <c r="I58" s="794"/>
      <c r="J58" s="794"/>
      <c r="K58" s="794"/>
      <c r="L58" s="794"/>
      <c r="M58" s="794"/>
      <c r="N58" s="794"/>
      <c r="O58" s="802"/>
      <c r="P58" s="797" t="s">
        <v>71</v>
      </c>
      <c r="Q58" s="798"/>
      <c r="R58" s="798"/>
      <c r="S58" s="798"/>
      <c r="T58" s="798"/>
      <c r="U58" s="798"/>
      <c r="V58" s="799"/>
      <c r="W58" s="37" t="s">
        <v>69</v>
      </c>
      <c r="X58" s="779">
        <f>IFERROR(SUM(X51:X56),"0")</f>
        <v>86.4</v>
      </c>
      <c r="Y58" s="779">
        <f>IFERROR(SUM(Y51:Y56),"0")</f>
        <v>86.4</v>
      </c>
      <c r="Z58" s="37"/>
      <c r="AA58" s="780"/>
      <c r="AB58" s="780"/>
      <c r="AC58" s="780"/>
    </row>
    <row r="59" spans="1:68" ht="14.25" customHeight="1" x14ac:dyDescent="0.25">
      <c r="A59" s="793" t="s">
        <v>73</v>
      </c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794"/>
      <c r="P59" s="794"/>
      <c r="Q59" s="794"/>
      <c r="R59" s="794"/>
      <c r="S59" s="794"/>
      <c r="T59" s="794"/>
      <c r="U59" s="794"/>
      <c r="V59" s="794"/>
      <c r="W59" s="794"/>
      <c r="X59" s="794"/>
      <c r="Y59" s="794"/>
      <c r="Z59" s="794"/>
      <c r="AA59" s="773"/>
      <c r="AB59" s="773"/>
      <c r="AC59" s="773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802"/>
      <c r="P62" s="797" t="s">
        <v>71</v>
      </c>
      <c r="Q62" s="798"/>
      <c r="R62" s="798"/>
      <c r="S62" s="798"/>
      <c r="T62" s="798"/>
      <c r="U62" s="798"/>
      <c r="V62" s="799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4"/>
      <c r="B63" s="794"/>
      <c r="C63" s="794"/>
      <c r="D63" s="794"/>
      <c r="E63" s="794"/>
      <c r="F63" s="794"/>
      <c r="G63" s="794"/>
      <c r="H63" s="794"/>
      <c r="I63" s="794"/>
      <c r="J63" s="794"/>
      <c r="K63" s="794"/>
      <c r="L63" s="794"/>
      <c r="M63" s="794"/>
      <c r="N63" s="794"/>
      <c r="O63" s="802"/>
      <c r="P63" s="797" t="s">
        <v>71</v>
      </c>
      <c r="Q63" s="798"/>
      <c r="R63" s="798"/>
      <c r="S63" s="798"/>
      <c r="T63" s="798"/>
      <c r="U63" s="798"/>
      <c r="V63" s="799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800" t="s">
        <v>149</v>
      </c>
      <c r="B64" s="794"/>
      <c r="C64" s="794"/>
      <c r="D64" s="794"/>
      <c r="E64" s="794"/>
      <c r="F64" s="794"/>
      <c r="G64" s="794"/>
      <c r="H64" s="794"/>
      <c r="I64" s="794"/>
      <c r="J64" s="794"/>
      <c r="K64" s="794"/>
      <c r="L64" s="794"/>
      <c r="M64" s="794"/>
      <c r="N64" s="794"/>
      <c r="O64" s="794"/>
      <c r="P64" s="794"/>
      <c r="Q64" s="794"/>
      <c r="R64" s="794"/>
      <c r="S64" s="794"/>
      <c r="T64" s="794"/>
      <c r="U64" s="794"/>
      <c r="V64" s="794"/>
      <c r="W64" s="794"/>
      <c r="X64" s="794"/>
      <c r="Y64" s="794"/>
      <c r="Z64" s="794"/>
      <c r="AA64" s="772"/>
      <c r="AB64" s="772"/>
      <c r="AC64" s="772"/>
    </row>
    <row r="65" spans="1:68" ht="14.25" customHeight="1" x14ac:dyDescent="0.25">
      <c r="A65" s="793" t="s">
        <v>124</v>
      </c>
      <c r="B65" s="794"/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794"/>
      <c r="P65" s="794"/>
      <c r="Q65" s="794"/>
      <c r="R65" s="794"/>
      <c r="S65" s="794"/>
      <c r="T65" s="794"/>
      <c r="U65" s="794"/>
      <c r="V65" s="794"/>
      <c r="W65" s="794"/>
      <c r="X65" s="794"/>
      <c r="Y65" s="794"/>
      <c r="Z65" s="794"/>
      <c r="AA65" s="773"/>
      <c r="AB65" s="773"/>
      <c r="AC65" s="773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6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7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5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137</v>
      </c>
      <c r="M74" s="33" t="s">
        <v>68</v>
      </c>
      <c r="N74" s="33"/>
      <c r="O74" s="32">
        <v>50</v>
      </c>
      <c r="P74" s="9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138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4"/>
      <c r="C75" s="794"/>
      <c r="D75" s="794"/>
      <c r="E75" s="794"/>
      <c r="F75" s="794"/>
      <c r="G75" s="794"/>
      <c r="H75" s="794"/>
      <c r="I75" s="794"/>
      <c r="J75" s="794"/>
      <c r="K75" s="794"/>
      <c r="L75" s="794"/>
      <c r="M75" s="794"/>
      <c r="N75" s="794"/>
      <c r="O75" s="802"/>
      <c r="P75" s="797" t="s">
        <v>71</v>
      </c>
      <c r="Q75" s="798"/>
      <c r="R75" s="798"/>
      <c r="S75" s="798"/>
      <c r="T75" s="798"/>
      <c r="U75" s="798"/>
      <c r="V75" s="799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0</v>
      </c>
      <c r="Y75" s="779">
        <f>IFERROR(Y66/H66,"0")+IFERROR(Y67/H67,"0")+IFERROR(Y68/H68,"0")+IFERROR(Y69/H69,"0")+IFERROR(Y70/H70,"0")+IFERROR(Y71/H71,"0")+IFERROR(Y72/H72,"0")+IFERROR(Y73/H73,"0")+IFERROR(Y74/H74,"0")</f>
        <v>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0"/>
      <c r="AB75" s="780"/>
      <c r="AC75" s="780"/>
    </row>
    <row r="76" spans="1:68" x14ac:dyDescent="0.2">
      <c r="A76" s="794"/>
      <c r="B76" s="794"/>
      <c r="C76" s="794"/>
      <c r="D76" s="794"/>
      <c r="E76" s="794"/>
      <c r="F76" s="794"/>
      <c r="G76" s="794"/>
      <c r="H76" s="794"/>
      <c r="I76" s="794"/>
      <c r="J76" s="794"/>
      <c r="K76" s="794"/>
      <c r="L76" s="794"/>
      <c r="M76" s="794"/>
      <c r="N76" s="794"/>
      <c r="O76" s="802"/>
      <c r="P76" s="797" t="s">
        <v>71</v>
      </c>
      <c r="Q76" s="798"/>
      <c r="R76" s="798"/>
      <c r="S76" s="798"/>
      <c r="T76" s="798"/>
      <c r="U76" s="798"/>
      <c r="V76" s="799"/>
      <c r="W76" s="37" t="s">
        <v>69</v>
      </c>
      <c r="X76" s="779">
        <f>IFERROR(SUM(X66:X74),"0")</f>
        <v>0</v>
      </c>
      <c r="Y76" s="779">
        <f>IFERROR(SUM(Y66:Y74),"0")</f>
        <v>0</v>
      </c>
      <c r="Z76" s="37"/>
      <c r="AA76" s="780"/>
      <c r="AB76" s="780"/>
      <c r="AC76" s="780"/>
    </row>
    <row r="77" spans="1:68" ht="14.25" customHeight="1" x14ac:dyDescent="0.25">
      <c r="A77" s="793" t="s">
        <v>180</v>
      </c>
      <c r="B77" s="794"/>
      <c r="C77" s="794"/>
      <c r="D77" s="794"/>
      <c r="E77" s="794"/>
      <c r="F77" s="794"/>
      <c r="G77" s="794"/>
      <c r="H77" s="794"/>
      <c r="I77" s="794"/>
      <c r="J77" s="794"/>
      <c r="K77" s="794"/>
      <c r="L77" s="794"/>
      <c r="M77" s="794"/>
      <c r="N77" s="794"/>
      <c r="O77" s="794"/>
      <c r="P77" s="794"/>
      <c r="Q77" s="794"/>
      <c r="R77" s="794"/>
      <c r="S77" s="794"/>
      <c r="T77" s="794"/>
      <c r="U77" s="794"/>
      <c r="V77" s="794"/>
      <c r="W77" s="794"/>
      <c r="X77" s="794"/>
      <c r="Y77" s="794"/>
      <c r="Z77" s="794"/>
      <c r="AA77" s="773"/>
      <c r="AB77" s="773"/>
      <c r="AC77" s="773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86.4</v>
      </c>
      <c r="Y78" s="778">
        <f>IFERROR(IF(X78="",0,CEILING((X78/$H78),1)*$H78),"")</f>
        <v>86.4</v>
      </c>
      <c r="Z78" s="36">
        <f>IFERROR(IF(Y78=0,"",ROUNDUP(Y78/H78,0)*0.02175),"")</f>
        <v>0.17399999999999999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90.24</v>
      </c>
      <c r="BN78" s="64">
        <f>IFERROR(Y78*I78/H78,"0")</f>
        <v>90.24</v>
      </c>
      <c r="BO78" s="64">
        <f>IFERROR(1/J78*(X78/H78),"0")</f>
        <v>0.14285714285714285</v>
      </c>
      <c r="BP78" s="64">
        <f>IFERROR(1/J78*(Y78/H78),"0")</f>
        <v>0.14285714285714285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137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0</v>
      </c>
      <c r="Y81" s="778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183</v>
      </c>
      <c r="AG81" s="64"/>
      <c r="AJ81" s="68" t="s">
        <v>138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801"/>
      <c r="B82" s="794"/>
      <c r="C82" s="794"/>
      <c r="D82" s="794"/>
      <c r="E82" s="794"/>
      <c r="F82" s="794"/>
      <c r="G82" s="794"/>
      <c r="H82" s="794"/>
      <c r="I82" s="794"/>
      <c r="J82" s="794"/>
      <c r="K82" s="794"/>
      <c r="L82" s="794"/>
      <c r="M82" s="794"/>
      <c r="N82" s="794"/>
      <c r="O82" s="802"/>
      <c r="P82" s="797" t="s">
        <v>71</v>
      </c>
      <c r="Q82" s="798"/>
      <c r="R82" s="798"/>
      <c r="S82" s="798"/>
      <c r="T82" s="798"/>
      <c r="U82" s="798"/>
      <c r="V82" s="799"/>
      <c r="W82" s="37" t="s">
        <v>72</v>
      </c>
      <c r="X82" s="779">
        <f>IFERROR(X78/H78,"0")+IFERROR(X79/H79,"0")+IFERROR(X80/H80,"0")+IFERROR(X81/H81,"0")</f>
        <v>8</v>
      </c>
      <c r="Y82" s="779">
        <f>IFERROR(Y78/H78,"0")+IFERROR(Y79/H79,"0")+IFERROR(Y80/H80,"0")+IFERROR(Y81/H81,"0")</f>
        <v>8</v>
      </c>
      <c r="Z82" s="779">
        <f>IFERROR(IF(Z78="",0,Z78),"0")+IFERROR(IF(Z79="",0,Z79),"0")+IFERROR(IF(Z80="",0,Z80),"0")+IFERROR(IF(Z81="",0,Z81),"0")</f>
        <v>0.17399999999999999</v>
      </c>
      <c r="AA82" s="780"/>
      <c r="AB82" s="780"/>
      <c r="AC82" s="780"/>
    </row>
    <row r="83" spans="1:68" x14ac:dyDescent="0.2">
      <c r="A83" s="794"/>
      <c r="B83" s="794"/>
      <c r="C83" s="794"/>
      <c r="D83" s="794"/>
      <c r="E83" s="794"/>
      <c r="F83" s="794"/>
      <c r="G83" s="794"/>
      <c r="H83" s="794"/>
      <c r="I83" s="794"/>
      <c r="J83" s="794"/>
      <c r="K83" s="794"/>
      <c r="L83" s="794"/>
      <c r="M83" s="794"/>
      <c r="N83" s="794"/>
      <c r="O83" s="802"/>
      <c r="P83" s="797" t="s">
        <v>71</v>
      </c>
      <c r="Q83" s="798"/>
      <c r="R83" s="798"/>
      <c r="S83" s="798"/>
      <c r="T83" s="798"/>
      <c r="U83" s="798"/>
      <c r="V83" s="799"/>
      <c r="W83" s="37" t="s">
        <v>69</v>
      </c>
      <c r="X83" s="779">
        <f>IFERROR(SUM(X78:X81),"0")</f>
        <v>86.4</v>
      </c>
      <c r="Y83" s="779">
        <f>IFERROR(SUM(Y78:Y81),"0")</f>
        <v>86.4</v>
      </c>
      <c r="Z83" s="37"/>
      <c r="AA83" s="780"/>
      <c r="AB83" s="780"/>
      <c r="AC83" s="780"/>
    </row>
    <row r="84" spans="1:68" ht="14.25" customHeight="1" x14ac:dyDescent="0.25">
      <c r="A84" s="793" t="s">
        <v>64</v>
      </c>
      <c r="B84" s="794"/>
      <c r="C84" s="794"/>
      <c r="D84" s="794"/>
      <c r="E84" s="794"/>
      <c r="F84" s="794"/>
      <c r="G84" s="794"/>
      <c r="H84" s="794"/>
      <c r="I84" s="794"/>
      <c r="J84" s="794"/>
      <c r="K84" s="794"/>
      <c r="L84" s="794"/>
      <c r="M84" s="794"/>
      <c r="N84" s="794"/>
      <c r="O84" s="794"/>
      <c r="P84" s="794"/>
      <c r="Q84" s="794"/>
      <c r="R84" s="794"/>
      <c r="S84" s="794"/>
      <c r="T84" s="794"/>
      <c r="U84" s="794"/>
      <c r="V84" s="794"/>
      <c r="W84" s="794"/>
      <c r="X84" s="794"/>
      <c r="Y84" s="794"/>
      <c r="Z84" s="794"/>
      <c r="AA84" s="773"/>
      <c r="AB84" s="773"/>
      <c r="AC84" s="773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4"/>
      <c r="C91" s="794"/>
      <c r="D91" s="794"/>
      <c r="E91" s="794"/>
      <c r="F91" s="794"/>
      <c r="G91" s="794"/>
      <c r="H91" s="794"/>
      <c r="I91" s="794"/>
      <c r="J91" s="794"/>
      <c r="K91" s="794"/>
      <c r="L91" s="794"/>
      <c r="M91" s="794"/>
      <c r="N91" s="794"/>
      <c r="O91" s="802"/>
      <c r="P91" s="797" t="s">
        <v>71</v>
      </c>
      <c r="Q91" s="798"/>
      <c r="R91" s="798"/>
      <c r="S91" s="798"/>
      <c r="T91" s="798"/>
      <c r="U91" s="798"/>
      <c r="V91" s="799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4"/>
      <c r="B92" s="794"/>
      <c r="C92" s="794"/>
      <c r="D92" s="794"/>
      <c r="E92" s="794"/>
      <c r="F92" s="794"/>
      <c r="G92" s="794"/>
      <c r="H92" s="794"/>
      <c r="I92" s="794"/>
      <c r="J92" s="794"/>
      <c r="K92" s="794"/>
      <c r="L92" s="794"/>
      <c r="M92" s="794"/>
      <c r="N92" s="794"/>
      <c r="O92" s="802"/>
      <c r="P92" s="797" t="s">
        <v>71</v>
      </c>
      <c r="Q92" s="798"/>
      <c r="R92" s="798"/>
      <c r="S92" s="798"/>
      <c r="T92" s="798"/>
      <c r="U92" s="798"/>
      <c r="V92" s="799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3" t="s">
        <v>73</v>
      </c>
      <c r="B93" s="794"/>
      <c r="C93" s="794"/>
      <c r="D93" s="794"/>
      <c r="E93" s="794"/>
      <c r="F93" s="794"/>
      <c r="G93" s="794"/>
      <c r="H93" s="794"/>
      <c r="I93" s="794"/>
      <c r="J93" s="794"/>
      <c r="K93" s="794"/>
      <c r="L93" s="794"/>
      <c r="M93" s="794"/>
      <c r="N93" s="794"/>
      <c r="O93" s="794"/>
      <c r="P93" s="794"/>
      <c r="Q93" s="794"/>
      <c r="R93" s="794"/>
      <c r="S93" s="794"/>
      <c r="T93" s="794"/>
      <c r="U93" s="794"/>
      <c r="V93" s="794"/>
      <c r="W93" s="794"/>
      <c r="X93" s="794"/>
      <c r="Y93" s="794"/>
      <c r="Z93" s="794"/>
      <c r="AA93" s="773"/>
      <c r="AB93" s="773"/>
      <c r="AC93" s="773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9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4"/>
      <c r="C100" s="794"/>
      <c r="D100" s="794"/>
      <c r="E100" s="794"/>
      <c r="F100" s="794"/>
      <c r="G100" s="794"/>
      <c r="H100" s="794"/>
      <c r="I100" s="794"/>
      <c r="J100" s="794"/>
      <c r="K100" s="794"/>
      <c r="L100" s="794"/>
      <c r="M100" s="794"/>
      <c r="N100" s="794"/>
      <c r="O100" s="802"/>
      <c r="P100" s="797" t="s">
        <v>71</v>
      </c>
      <c r="Q100" s="798"/>
      <c r="R100" s="798"/>
      <c r="S100" s="798"/>
      <c r="T100" s="798"/>
      <c r="U100" s="798"/>
      <c r="V100" s="799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4"/>
      <c r="B101" s="794"/>
      <c r="C101" s="794"/>
      <c r="D101" s="794"/>
      <c r="E101" s="794"/>
      <c r="F101" s="794"/>
      <c r="G101" s="794"/>
      <c r="H101" s="794"/>
      <c r="I101" s="794"/>
      <c r="J101" s="794"/>
      <c r="K101" s="794"/>
      <c r="L101" s="794"/>
      <c r="M101" s="794"/>
      <c r="N101" s="794"/>
      <c r="O101" s="802"/>
      <c r="P101" s="797" t="s">
        <v>71</v>
      </c>
      <c r="Q101" s="798"/>
      <c r="R101" s="798"/>
      <c r="S101" s="798"/>
      <c r="T101" s="798"/>
      <c r="U101" s="798"/>
      <c r="V101" s="799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3" t="s">
        <v>222</v>
      </c>
      <c r="B102" s="794"/>
      <c r="C102" s="794"/>
      <c r="D102" s="794"/>
      <c r="E102" s="794"/>
      <c r="F102" s="794"/>
      <c r="G102" s="794"/>
      <c r="H102" s="794"/>
      <c r="I102" s="794"/>
      <c r="J102" s="794"/>
      <c r="K102" s="794"/>
      <c r="L102" s="794"/>
      <c r="M102" s="794"/>
      <c r="N102" s="794"/>
      <c r="O102" s="794"/>
      <c r="P102" s="794"/>
      <c r="Q102" s="794"/>
      <c r="R102" s="794"/>
      <c r="S102" s="794"/>
      <c r="T102" s="794"/>
      <c r="U102" s="794"/>
      <c r="V102" s="794"/>
      <c r="W102" s="794"/>
      <c r="X102" s="794"/>
      <c r="Y102" s="794"/>
      <c r="Z102" s="794"/>
      <c r="AA102" s="773"/>
      <c r="AB102" s="773"/>
      <c r="AC102" s="773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802"/>
      <c r="P106" s="797" t="s">
        <v>71</v>
      </c>
      <c r="Q106" s="798"/>
      <c r="R106" s="798"/>
      <c r="S106" s="798"/>
      <c r="T106" s="798"/>
      <c r="U106" s="798"/>
      <c r="V106" s="799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4"/>
      <c r="B107" s="794"/>
      <c r="C107" s="794"/>
      <c r="D107" s="794"/>
      <c r="E107" s="794"/>
      <c r="F107" s="794"/>
      <c r="G107" s="794"/>
      <c r="H107" s="794"/>
      <c r="I107" s="794"/>
      <c r="J107" s="794"/>
      <c r="K107" s="794"/>
      <c r="L107" s="794"/>
      <c r="M107" s="794"/>
      <c r="N107" s="794"/>
      <c r="O107" s="802"/>
      <c r="P107" s="797" t="s">
        <v>71</v>
      </c>
      <c r="Q107" s="798"/>
      <c r="R107" s="798"/>
      <c r="S107" s="798"/>
      <c r="T107" s="798"/>
      <c r="U107" s="798"/>
      <c r="V107" s="799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800" t="s">
        <v>230</v>
      </c>
      <c r="B108" s="794"/>
      <c r="C108" s="794"/>
      <c r="D108" s="794"/>
      <c r="E108" s="794"/>
      <c r="F108" s="794"/>
      <c r="G108" s="794"/>
      <c r="H108" s="794"/>
      <c r="I108" s="794"/>
      <c r="J108" s="794"/>
      <c r="K108" s="794"/>
      <c r="L108" s="794"/>
      <c r="M108" s="794"/>
      <c r="N108" s="794"/>
      <c r="O108" s="794"/>
      <c r="P108" s="794"/>
      <c r="Q108" s="794"/>
      <c r="R108" s="794"/>
      <c r="S108" s="794"/>
      <c r="T108" s="794"/>
      <c r="U108" s="794"/>
      <c r="V108" s="794"/>
      <c r="W108" s="794"/>
      <c r="X108" s="794"/>
      <c r="Y108" s="794"/>
      <c r="Z108" s="794"/>
      <c r="AA108" s="772"/>
      <c r="AB108" s="772"/>
      <c r="AC108" s="772"/>
    </row>
    <row r="109" spans="1:68" ht="14.25" customHeight="1" x14ac:dyDescent="0.25">
      <c r="A109" s="793" t="s">
        <v>124</v>
      </c>
      <c r="B109" s="794"/>
      <c r="C109" s="794"/>
      <c r="D109" s="794"/>
      <c r="E109" s="794"/>
      <c r="F109" s="794"/>
      <c r="G109" s="794"/>
      <c r="H109" s="794"/>
      <c r="I109" s="794"/>
      <c r="J109" s="794"/>
      <c r="K109" s="794"/>
      <c r="L109" s="794"/>
      <c r="M109" s="794"/>
      <c r="N109" s="794"/>
      <c r="O109" s="794"/>
      <c r="P109" s="794"/>
      <c r="Q109" s="794"/>
      <c r="R109" s="794"/>
      <c r="S109" s="794"/>
      <c r="T109" s="794"/>
      <c r="U109" s="794"/>
      <c r="V109" s="794"/>
      <c r="W109" s="794"/>
      <c r="X109" s="794"/>
      <c r="Y109" s="794"/>
      <c r="Z109" s="794"/>
      <c r="AA109" s="773"/>
      <c r="AB109" s="773"/>
      <c r="AC109" s="773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802"/>
      <c r="P113" s="797" t="s">
        <v>71</v>
      </c>
      <c r="Q113" s="798"/>
      <c r="R113" s="798"/>
      <c r="S113" s="798"/>
      <c r="T113" s="798"/>
      <c r="U113" s="798"/>
      <c r="V113" s="799"/>
      <c r="W113" s="37" t="s">
        <v>72</v>
      </c>
      <c r="X113" s="779">
        <f>IFERROR(X110/H110,"0")+IFERROR(X111/H111,"0")+IFERROR(X112/H112,"0")</f>
        <v>0</v>
      </c>
      <c r="Y113" s="779">
        <f>IFERROR(Y110/H110,"0")+IFERROR(Y111/H111,"0")+IFERROR(Y112/H112,"0")</f>
        <v>0</v>
      </c>
      <c r="Z113" s="779">
        <f>IFERROR(IF(Z110="",0,Z110),"0")+IFERROR(IF(Z111="",0,Z111),"0")+IFERROR(IF(Z112="",0,Z112),"0")</f>
        <v>0</v>
      </c>
      <c r="AA113" s="780"/>
      <c r="AB113" s="780"/>
      <c r="AC113" s="780"/>
    </row>
    <row r="114" spans="1:68" x14ac:dyDescent="0.2">
      <c r="A114" s="794"/>
      <c r="B114" s="794"/>
      <c r="C114" s="794"/>
      <c r="D114" s="794"/>
      <c r="E114" s="794"/>
      <c r="F114" s="794"/>
      <c r="G114" s="794"/>
      <c r="H114" s="794"/>
      <c r="I114" s="794"/>
      <c r="J114" s="794"/>
      <c r="K114" s="794"/>
      <c r="L114" s="794"/>
      <c r="M114" s="794"/>
      <c r="N114" s="794"/>
      <c r="O114" s="802"/>
      <c r="P114" s="797" t="s">
        <v>71</v>
      </c>
      <c r="Q114" s="798"/>
      <c r="R114" s="798"/>
      <c r="S114" s="798"/>
      <c r="T114" s="798"/>
      <c r="U114" s="798"/>
      <c r="V114" s="799"/>
      <c r="W114" s="37" t="s">
        <v>69</v>
      </c>
      <c r="X114" s="779">
        <f>IFERROR(SUM(X110:X112),"0")</f>
        <v>0</v>
      </c>
      <c r="Y114" s="779">
        <f>IFERROR(SUM(Y110:Y112),"0")</f>
        <v>0</v>
      </c>
      <c r="Z114" s="37"/>
      <c r="AA114" s="780"/>
      <c r="AB114" s="780"/>
      <c r="AC114" s="780"/>
    </row>
    <row r="115" spans="1:68" ht="14.25" customHeight="1" x14ac:dyDescent="0.25">
      <c r="A115" s="793" t="s">
        <v>73</v>
      </c>
      <c r="B115" s="794"/>
      <c r="C115" s="794"/>
      <c r="D115" s="794"/>
      <c r="E115" s="794"/>
      <c r="F115" s="794"/>
      <c r="G115" s="794"/>
      <c r="H115" s="794"/>
      <c r="I115" s="794"/>
      <c r="J115" s="794"/>
      <c r="K115" s="794"/>
      <c r="L115" s="794"/>
      <c r="M115" s="794"/>
      <c r="N115" s="794"/>
      <c r="O115" s="794"/>
      <c r="P115" s="794"/>
      <c r="Q115" s="794"/>
      <c r="R115" s="794"/>
      <c r="S115" s="794"/>
      <c r="T115" s="794"/>
      <c r="U115" s="794"/>
      <c r="V115" s="794"/>
      <c r="W115" s="794"/>
      <c r="X115" s="794"/>
      <c r="Y115" s="794"/>
      <c r="Z115" s="794"/>
      <c r="AA115" s="773"/>
      <c r="AB115" s="773"/>
      <c r="AC115" s="773"/>
    </row>
    <row r="116" spans="1:68" ht="27" customHeight="1" x14ac:dyDescent="0.25">
      <c r="A116" s="54" t="s">
        <v>239</v>
      </c>
      <c r="B116" s="54" t="s">
        <v>240</v>
      </c>
      <c r="C116" s="31">
        <v>4301051546</v>
      </c>
      <c r="D116" s="784">
        <v>4607091386967</v>
      </c>
      <c r="E116" s="785"/>
      <c r="F116" s="776">
        <v>1.4</v>
      </c>
      <c r="G116" s="32">
        <v>6</v>
      </c>
      <c r="H116" s="776">
        <v>8.4</v>
      </c>
      <c r="I116" s="776">
        <v>8.9640000000000004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4301051437</v>
      </c>
      <c r="D117" s="784">
        <v>4607091386967</v>
      </c>
      <c r="E117" s="785"/>
      <c r="F117" s="776">
        <v>1.35</v>
      </c>
      <c r="G117" s="32">
        <v>6</v>
      </c>
      <c r="H117" s="776">
        <v>8.1</v>
      </c>
      <c r="I117" s="776">
        <v>8.6639999999999997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4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32.400000000000013</v>
      </c>
      <c r="Y118" s="778">
        <f t="shared" si="26"/>
        <v>32.400000000000006</v>
      </c>
      <c r="Z118" s="36">
        <f>IFERROR(IF(Y118=0,"",ROUNDUP(Y118/H118,0)*0.00753),"")</f>
        <v>9.0359999999999996E-2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35.664000000000016</v>
      </c>
      <c r="BN118" s="64">
        <f t="shared" si="28"/>
        <v>35.664000000000001</v>
      </c>
      <c r="BO118" s="64">
        <f t="shared" si="29"/>
        <v>7.6923076923076941E-2</v>
      </c>
      <c r="BP118" s="64">
        <f t="shared" si="30"/>
        <v>7.6923076923076927E-2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4301051687</v>
      </c>
      <c r="D120" s="784">
        <v>4680115880214</v>
      </c>
      <c r="E120" s="785"/>
      <c r="F120" s="776">
        <v>0.45</v>
      </c>
      <c r="G120" s="32">
        <v>4</v>
      </c>
      <c r="H120" s="776">
        <v>1.8</v>
      </c>
      <c r="I120" s="776">
        <v>2.052</v>
      </c>
      <c r="J120" s="32">
        <v>156</v>
      </c>
      <c r="K120" s="32" t="s">
        <v>76</v>
      </c>
      <c r="L120" s="32"/>
      <c r="M120" s="33" t="s">
        <v>77</v>
      </c>
      <c r="N120" s="33"/>
      <c r="O120" s="32">
        <v>45</v>
      </c>
      <c r="P120" s="872" t="s">
        <v>250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IFERROR(IF(Y120=0,"",ROUNDUP(Y120/H120,0)*0.00753),"")</f>
        <v/>
      </c>
      <c r="AA120" s="56"/>
      <c r="AB120" s="57"/>
      <c r="AC120" s="185" t="s">
        <v>251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252</v>
      </c>
      <c r="C121" s="31">
        <v>4301051439</v>
      </c>
      <c r="D121" s="784">
        <v>4680115880214</v>
      </c>
      <c r="E121" s="785"/>
      <c r="F121" s="776">
        <v>0.45</v>
      </c>
      <c r="G121" s="32">
        <v>6</v>
      </c>
      <c r="H121" s="776">
        <v>2.7</v>
      </c>
      <c r="I121" s="776">
        <v>2.988</v>
      </c>
      <c r="J121" s="32">
        <v>132</v>
      </c>
      <c r="K121" s="32" t="s">
        <v>76</v>
      </c>
      <c r="L121" s="32"/>
      <c r="M121" s="33" t="s">
        <v>77</v>
      </c>
      <c r="N121" s="33"/>
      <c r="O121" s="32">
        <v>45</v>
      </c>
      <c r="P121" s="118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IFERROR(IF(Y121=0,"",ROUNDUP(Y121/H121,0)*0.00902),"")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802"/>
      <c r="P122" s="797" t="s">
        <v>71</v>
      </c>
      <c r="Q122" s="798"/>
      <c r="R122" s="798"/>
      <c r="S122" s="798"/>
      <c r="T122" s="798"/>
      <c r="U122" s="798"/>
      <c r="V122" s="799"/>
      <c r="W122" s="37" t="s">
        <v>72</v>
      </c>
      <c r="X122" s="779">
        <f>IFERROR(X116/H116,"0")+IFERROR(X117/H117,"0")+IFERROR(X118/H118,"0")+IFERROR(X119/H119,"0")+IFERROR(X120/H120,"0")+IFERROR(X121/H121,"0")</f>
        <v>12.000000000000004</v>
      </c>
      <c r="Y122" s="779">
        <f>IFERROR(Y116/H116,"0")+IFERROR(Y117/H117,"0")+IFERROR(Y118/H118,"0")+IFERROR(Y119/H119,"0")+IFERROR(Y120/H120,"0")+IFERROR(Y121/H121,"0")</f>
        <v>12.000000000000002</v>
      </c>
      <c r="Z122" s="779">
        <f>IFERROR(IF(Z116="",0,Z116),"0")+IFERROR(IF(Z117="",0,Z117),"0")+IFERROR(IF(Z118="",0,Z118),"0")+IFERROR(IF(Z119="",0,Z119),"0")+IFERROR(IF(Z120="",0,Z120),"0")+IFERROR(IF(Z121="",0,Z121),"0")</f>
        <v>9.0359999999999996E-2</v>
      </c>
      <c r="AA122" s="780"/>
      <c r="AB122" s="780"/>
      <c r="AC122" s="780"/>
    </row>
    <row r="123" spans="1:68" x14ac:dyDescent="0.2">
      <c r="A123" s="794"/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802"/>
      <c r="P123" s="797" t="s">
        <v>71</v>
      </c>
      <c r="Q123" s="798"/>
      <c r="R123" s="798"/>
      <c r="S123" s="798"/>
      <c r="T123" s="798"/>
      <c r="U123" s="798"/>
      <c r="V123" s="799"/>
      <c r="W123" s="37" t="s">
        <v>69</v>
      </c>
      <c r="X123" s="779">
        <f>IFERROR(SUM(X116:X121),"0")</f>
        <v>32.400000000000013</v>
      </c>
      <c r="Y123" s="779">
        <f>IFERROR(SUM(Y116:Y121),"0")</f>
        <v>32.400000000000006</v>
      </c>
      <c r="Z123" s="37"/>
      <c r="AA123" s="780"/>
      <c r="AB123" s="780"/>
      <c r="AC123" s="780"/>
    </row>
    <row r="124" spans="1:68" ht="16.5" customHeight="1" x14ac:dyDescent="0.25">
      <c r="A124" s="800" t="s">
        <v>254</v>
      </c>
      <c r="B124" s="794"/>
      <c r="C124" s="794"/>
      <c r="D124" s="794"/>
      <c r="E124" s="794"/>
      <c r="F124" s="794"/>
      <c r="G124" s="794"/>
      <c r="H124" s="794"/>
      <c r="I124" s="794"/>
      <c r="J124" s="794"/>
      <c r="K124" s="794"/>
      <c r="L124" s="794"/>
      <c r="M124" s="794"/>
      <c r="N124" s="794"/>
      <c r="O124" s="794"/>
      <c r="P124" s="794"/>
      <c r="Q124" s="794"/>
      <c r="R124" s="794"/>
      <c r="S124" s="794"/>
      <c r="T124" s="794"/>
      <c r="U124" s="794"/>
      <c r="V124" s="794"/>
      <c r="W124" s="794"/>
      <c r="X124" s="794"/>
      <c r="Y124" s="794"/>
      <c r="Z124" s="794"/>
      <c r="AA124" s="772"/>
      <c r="AB124" s="772"/>
      <c r="AC124" s="772"/>
    </row>
    <row r="125" spans="1:68" ht="14.25" customHeight="1" x14ac:dyDescent="0.25">
      <c r="A125" s="793" t="s">
        <v>124</v>
      </c>
      <c r="B125" s="794"/>
      <c r="C125" s="794"/>
      <c r="D125" s="794"/>
      <c r="E125" s="794"/>
      <c r="F125" s="794"/>
      <c r="G125" s="794"/>
      <c r="H125" s="794"/>
      <c r="I125" s="794"/>
      <c r="J125" s="794"/>
      <c r="K125" s="794"/>
      <c r="L125" s="794"/>
      <c r="M125" s="794"/>
      <c r="N125" s="794"/>
      <c r="O125" s="794"/>
      <c r="P125" s="794"/>
      <c r="Q125" s="794"/>
      <c r="R125" s="794"/>
      <c r="S125" s="794"/>
      <c r="T125" s="794"/>
      <c r="U125" s="794"/>
      <c r="V125" s="794"/>
      <c r="W125" s="794"/>
      <c r="X125" s="794"/>
      <c r="Y125" s="794"/>
      <c r="Z125" s="794"/>
      <c r="AA125" s="773"/>
      <c r="AB125" s="773"/>
      <c r="AC125" s="773"/>
    </row>
    <row r="126" spans="1:68" ht="16.5" customHeight="1" x14ac:dyDescent="0.25">
      <c r="A126" s="54" t="s">
        <v>255</v>
      </c>
      <c r="B126" s="54" t="s">
        <v>256</v>
      </c>
      <c r="C126" s="31">
        <v>4301011703</v>
      </c>
      <c r="D126" s="784">
        <v>4680115882133</v>
      </c>
      <c r="E126" s="785"/>
      <c r="F126" s="776">
        <v>1.4</v>
      </c>
      <c r="G126" s="32">
        <v>8</v>
      </c>
      <c r="H126" s="776">
        <v>11.2</v>
      </c>
      <c r="I126" s="776">
        <v>11.68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258</v>
      </c>
      <c r="C127" s="31">
        <v>4301011514</v>
      </c>
      <c r="D127" s="784">
        <v>4680115882133</v>
      </c>
      <c r="E127" s="785"/>
      <c r="F127" s="776">
        <v>1.35</v>
      </c>
      <c r="G127" s="32">
        <v>8</v>
      </c>
      <c r="H127" s="776">
        <v>10.8</v>
      </c>
      <c r="I127" s="776">
        <v>11.28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259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259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259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802"/>
      <c r="P131" s="797" t="s">
        <v>71</v>
      </c>
      <c r="Q131" s="798"/>
      <c r="R131" s="798"/>
      <c r="S131" s="798"/>
      <c r="T131" s="798"/>
      <c r="U131" s="798"/>
      <c r="V131" s="799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4"/>
      <c r="B132" s="794"/>
      <c r="C132" s="794"/>
      <c r="D132" s="794"/>
      <c r="E132" s="794"/>
      <c r="F132" s="794"/>
      <c r="G132" s="794"/>
      <c r="H132" s="794"/>
      <c r="I132" s="794"/>
      <c r="J132" s="794"/>
      <c r="K132" s="794"/>
      <c r="L132" s="794"/>
      <c r="M132" s="794"/>
      <c r="N132" s="794"/>
      <c r="O132" s="802"/>
      <c r="P132" s="797" t="s">
        <v>71</v>
      </c>
      <c r="Q132" s="798"/>
      <c r="R132" s="798"/>
      <c r="S132" s="798"/>
      <c r="T132" s="798"/>
      <c r="U132" s="798"/>
      <c r="V132" s="799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793" t="s">
        <v>180</v>
      </c>
      <c r="B133" s="794"/>
      <c r="C133" s="794"/>
      <c r="D133" s="794"/>
      <c r="E133" s="794"/>
      <c r="F133" s="794"/>
      <c r="G133" s="794"/>
      <c r="H133" s="794"/>
      <c r="I133" s="794"/>
      <c r="J133" s="794"/>
      <c r="K133" s="794"/>
      <c r="L133" s="794"/>
      <c r="M133" s="794"/>
      <c r="N133" s="794"/>
      <c r="O133" s="794"/>
      <c r="P133" s="794"/>
      <c r="Q133" s="794"/>
      <c r="R133" s="794"/>
      <c r="S133" s="794"/>
      <c r="T133" s="794"/>
      <c r="U133" s="794"/>
      <c r="V133" s="794"/>
      <c r="W133" s="794"/>
      <c r="X133" s="794"/>
      <c r="Y133" s="794"/>
      <c r="Z133" s="794"/>
      <c r="AA133" s="773"/>
      <c r="AB133" s="773"/>
      <c r="AC133" s="773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2"/>
      <c r="P138" s="797" t="s">
        <v>71</v>
      </c>
      <c r="Q138" s="798"/>
      <c r="R138" s="798"/>
      <c r="S138" s="798"/>
      <c r="T138" s="798"/>
      <c r="U138" s="798"/>
      <c r="V138" s="799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4"/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802"/>
      <c r="P139" s="797" t="s">
        <v>71</v>
      </c>
      <c r="Q139" s="798"/>
      <c r="R139" s="798"/>
      <c r="S139" s="798"/>
      <c r="T139" s="798"/>
      <c r="U139" s="798"/>
      <c r="V139" s="799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3" t="s">
        <v>73</v>
      </c>
      <c r="B140" s="794"/>
      <c r="C140" s="794"/>
      <c r="D140" s="794"/>
      <c r="E140" s="794"/>
      <c r="F140" s="794"/>
      <c r="G140" s="794"/>
      <c r="H140" s="794"/>
      <c r="I140" s="794"/>
      <c r="J140" s="794"/>
      <c r="K140" s="794"/>
      <c r="L140" s="794"/>
      <c r="M140" s="794"/>
      <c r="N140" s="794"/>
      <c r="O140" s="794"/>
      <c r="P140" s="794"/>
      <c r="Q140" s="794"/>
      <c r="R140" s="794"/>
      <c r="S140" s="794"/>
      <c r="T140" s="794"/>
      <c r="U140" s="794"/>
      <c r="V140" s="794"/>
      <c r="W140" s="794"/>
      <c r="X140" s="794"/>
      <c r="Y140" s="794"/>
      <c r="Z140" s="794"/>
      <c r="AA140" s="773"/>
      <c r="AB140" s="773"/>
      <c r="AC140" s="773"/>
    </row>
    <row r="141" spans="1:68" ht="27" customHeight="1" x14ac:dyDescent="0.25">
      <c r="A141" s="54" t="s">
        <v>275</v>
      </c>
      <c r="B141" s="54" t="s">
        <v>276</v>
      </c>
      <c r="C141" s="31">
        <v>4301051625</v>
      </c>
      <c r="D141" s="784">
        <v>4607091385168</v>
      </c>
      <c r="E141" s="785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37.5" customHeight="1" x14ac:dyDescent="0.25">
      <c r="A142" s="54" t="s">
        <v>275</v>
      </c>
      <c r="B142" s="54" t="s">
        <v>278</v>
      </c>
      <c r="C142" s="31">
        <v>4301051360</v>
      </c>
      <c r="D142" s="784">
        <v>4607091385168</v>
      </c>
      <c r="E142" s="785"/>
      <c r="F142" s="776">
        <v>1.35</v>
      </c>
      <c r="G142" s="32">
        <v>6</v>
      </c>
      <c r="H142" s="776">
        <v>8.1</v>
      </c>
      <c r="I142" s="776">
        <v>8.6579999999999995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5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2"/>
      <c r="P148" s="797" t="s">
        <v>71</v>
      </c>
      <c r="Q148" s="798"/>
      <c r="R148" s="798"/>
      <c r="S148" s="798"/>
      <c r="T148" s="798"/>
      <c r="U148" s="798"/>
      <c r="V148" s="799"/>
      <c r="W148" s="37" t="s">
        <v>72</v>
      </c>
      <c r="X148" s="779">
        <f>IFERROR(X141/H141,"0")+IFERROR(X142/H142,"0")+IFERROR(X143/H143,"0")+IFERROR(X144/H144,"0")+IFERROR(X145/H145,"0")+IFERROR(X146/H146,"0")+IFERROR(X147/H147,"0")</f>
        <v>0</v>
      </c>
      <c r="Y148" s="779">
        <f>IFERROR(Y141/H141,"0")+IFERROR(Y142/H142,"0")+IFERROR(Y143/H143,"0")+IFERROR(Y144/H144,"0")+IFERROR(Y145/H145,"0")+IFERROR(Y146/H146,"0")+IFERROR(Y147/H147,"0")</f>
        <v>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780"/>
      <c r="AB148" s="780"/>
      <c r="AC148" s="780"/>
    </row>
    <row r="149" spans="1:68" x14ac:dyDescent="0.2">
      <c r="A149" s="794"/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802"/>
      <c r="P149" s="797" t="s">
        <v>71</v>
      </c>
      <c r="Q149" s="798"/>
      <c r="R149" s="798"/>
      <c r="S149" s="798"/>
      <c r="T149" s="798"/>
      <c r="U149" s="798"/>
      <c r="V149" s="799"/>
      <c r="W149" s="37" t="s">
        <v>69</v>
      </c>
      <c r="X149" s="779">
        <f>IFERROR(SUM(X141:X147),"0")</f>
        <v>0</v>
      </c>
      <c r="Y149" s="779">
        <f>IFERROR(SUM(Y141:Y147),"0")</f>
        <v>0</v>
      </c>
      <c r="Z149" s="37"/>
      <c r="AA149" s="780"/>
      <c r="AB149" s="780"/>
      <c r="AC149" s="780"/>
    </row>
    <row r="150" spans="1:68" ht="14.25" customHeight="1" x14ac:dyDescent="0.25">
      <c r="A150" s="793" t="s">
        <v>222</v>
      </c>
      <c r="B150" s="794"/>
      <c r="C150" s="794"/>
      <c r="D150" s="794"/>
      <c r="E150" s="794"/>
      <c r="F150" s="794"/>
      <c r="G150" s="794"/>
      <c r="H150" s="794"/>
      <c r="I150" s="794"/>
      <c r="J150" s="794"/>
      <c r="K150" s="794"/>
      <c r="L150" s="794"/>
      <c r="M150" s="794"/>
      <c r="N150" s="794"/>
      <c r="O150" s="794"/>
      <c r="P150" s="794"/>
      <c r="Q150" s="794"/>
      <c r="R150" s="794"/>
      <c r="S150" s="794"/>
      <c r="T150" s="794"/>
      <c r="U150" s="794"/>
      <c r="V150" s="794"/>
      <c r="W150" s="794"/>
      <c r="X150" s="794"/>
      <c r="Y150" s="794"/>
      <c r="Z150" s="794"/>
      <c r="AA150" s="773"/>
      <c r="AB150" s="773"/>
      <c r="AC150" s="773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2"/>
      <c r="P153" s="797" t="s">
        <v>71</v>
      </c>
      <c r="Q153" s="798"/>
      <c r="R153" s="798"/>
      <c r="S153" s="798"/>
      <c r="T153" s="798"/>
      <c r="U153" s="798"/>
      <c r="V153" s="799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4"/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802"/>
      <c r="P154" s="797" t="s">
        <v>71</v>
      </c>
      <c r="Q154" s="798"/>
      <c r="R154" s="798"/>
      <c r="S154" s="798"/>
      <c r="T154" s="798"/>
      <c r="U154" s="798"/>
      <c r="V154" s="799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800" t="s">
        <v>300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2"/>
      <c r="AB155" s="772"/>
      <c r="AC155" s="772"/>
    </row>
    <row r="156" spans="1:68" ht="14.25" customHeight="1" x14ac:dyDescent="0.25">
      <c r="A156" s="793" t="s">
        <v>124</v>
      </c>
      <c r="B156" s="794"/>
      <c r="C156" s="794"/>
      <c r="D156" s="794"/>
      <c r="E156" s="794"/>
      <c r="F156" s="794"/>
      <c r="G156" s="794"/>
      <c r="H156" s="794"/>
      <c r="I156" s="794"/>
      <c r="J156" s="794"/>
      <c r="K156" s="794"/>
      <c r="L156" s="794"/>
      <c r="M156" s="794"/>
      <c r="N156" s="794"/>
      <c r="O156" s="794"/>
      <c r="P156" s="794"/>
      <c r="Q156" s="794"/>
      <c r="R156" s="794"/>
      <c r="S156" s="794"/>
      <c r="T156" s="794"/>
      <c r="U156" s="794"/>
      <c r="V156" s="794"/>
      <c r="W156" s="794"/>
      <c r="X156" s="794"/>
      <c r="Y156" s="794"/>
      <c r="Z156" s="794"/>
      <c r="AA156" s="773"/>
      <c r="AB156" s="773"/>
      <c r="AC156" s="773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2"/>
      <c r="P159" s="797" t="s">
        <v>71</v>
      </c>
      <c r="Q159" s="798"/>
      <c r="R159" s="798"/>
      <c r="S159" s="798"/>
      <c r="T159" s="798"/>
      <c r="U159" s="798"/>
      <c r="V159" s="799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4"/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802"/>
      <c r="P160" s="797" t="s">
        <v>71</v>
      </c>
      <c r="Q160" s="798"/>
      <c r="R160" s="798"/>
      <c r="S160" s="798"/>
      <c r="T160" s="798"/>
      <c r="U160" s="798"/>
      <c r="V160" s="799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3" t="s">
        <v>64</v>
      </c>
      <c r="B161" s="794"/>
      <c r="C161" s="794"/>
      <c r="D161" s="794"/>
      <c r="E161" s="794"/>
      <c r="F161" s="794"/>
      <c r="G161" s="794"/>
      <c r="H161" s="794"/>
      <c r="I161" s="794"/>
      <c r="J161" s="794"/>
      <c r="K161" s="794"/>
      <c r="L161" s="794"/>
      <c r="M161" s="794"/>
      <c r="N161" s="794"/>
      <c r="O161" s="794"/>
      <c r="P161" s="794"/>
      <c r="Q161" s="794"/>
      <c r="R161" s="794"/>
      <c r="S161" s="794"/>
      <c r="T161" s="794"/>
      <c r="U161" s="794"/>
      <c r="V161" s="794"/>
      <c r="W161" s="794"/>
      <c r="X161" s="794"/>
      <c r="Y161" s="794"/>
      <c r="Z161" s="794"/>
      <c r="AA161" s="773"/>
      <c r="AB161" s="773"/>
      <c r="AC161" s="773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2"/>
      <c r="P164" s="797" t="s">
        <v>71</v>
      </c>
      <c r="Q164" s="798"/>
      <c r="R164" s="798"/>
      <c r="S164" s="798"/>
      <c r="T164" s="798"/>
      <c r="U164" s="798"/>
      <c r="V164" s="799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4"/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802"/>
      <c r="P165" s="797" t="s">
        <v>71</v>
      </c>
      <c r="Q165" s="798"/>
      <c r="R165" s="798"/>
      <c r="S165" s="798"/>
      <c r="T165" s="798"/>
      <c r="U165" s="798"/>
      <c r="V165" s="799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3" t="s">
        <v>73</v>
      </c>
      <c r="B166" s="794"/>
      <c r="C166" s="794"/>
      <c r="D166" s="794"/>
      <c r="E166" s="794"/>
      <c r="F166" s="794"/>
      <c r="G166" s="794"/>
      <c r="H166" s="794"/>
      <c r="I166" s="794"/>
      <c r="J166" s="794"/>
      <c r="K166" s="794"/>
      <c r="L166" s="794"/>
      <c r="M166" s="794"/>
      <c r="N166" s="794"/>
      <c r="O166" s="794"/>
      <c r="P166" s="794"/>
      <c r="Q166" s="794"/>
      <c r="R166" s="794"/>
      <c r="S166" s="794"/>
      <c r="T166" s="794"/>
      <c r="U166" s="794"/>
      <c r="V166" s="794"/>
      <c r="W166" s="794"/>
      <c r="X166" s="794"/>
      <c r="Y166" s="794"/>
      <c r="Z166" s="794"/>
      <c r="AA166" s="773"/>
      <c r="AB166" s="773"/>
      <c r="AC166" s="773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2"/>
      <c r="P169" s="797" t="s">
        <v>71</v>
      </c>
      <c r="Q169" s="798"/>
      <c r="R169" s="798"/>
      <c r="S169" s="798"/>
      <c r="T169" s="798"/>
      <c r="U169" s="798"/>
      <c r="V169" s="799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4"/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802"/>
      <c r="P170" s="797" t="s">
        <v>71</v>
      </c>
      <c r="Q170" s="798"/>
      <c r="R170" s="798"/>
      <c r="S170" s="798"/>
      <c r="T170" s="798"/>
      <c r="U170" s="798"/>
      <c r="V170" s="799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800" t="s">
        <v>122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2"/>
      <c r="AB171" s="772"/>
      <c r="AC171" s="772"/>
    </row>
    <row r="172" spans="1:68" ht="14.25" customHeight="1" x14ac:dyDescent="0.25">
      <c r="A172" s="793" t="s">
        <v>124</v>
      </c>
      <c r="B172" s="794"/>
      <c r="C172" s="794"/>
      <c r="D172" s="794"/>
      <c r="E172" s="794"/>
      <c r="F172" s="794"/>
      <c r="G172" s="794"/>
      <c r="H172" s="794"/>
      <c r="I172" s="794"/>
      <c r="J172" s="794"/>
      <c r="K172" s="794"/>
      <c r="L172" s="794"/>
      <c r="M172" s="794"/>
      <c r="N172" s="794"/>
      <c r="O172" s="794"/>
      <c r="P172" s="794"/>
      <c r="Q172" s="794"/>
      <c r="R172" s="794"/>
      <c r="S172" s="794"/>
      <c r="T172" s="794"/>
      <c r="U172" s="794"/>
      <c r="V172" s="794"/>
      <c r="W172" s="794"/>
      <c r="X172" s="794"/>
      <c r="Y172" s="794"/>
      <c r="Z172" s="794"/>
      <c r="AA172" s="773"/>
      <c r="AB172" s="773"/>
      <c r="AC172" s="773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2"/>
      <c r="P174" s="797" t="s">
        <v>71</v>
      </c>
      <c r="Q174" s="798"/>
      <c r="R174" s="798"/>
      <c r="S174" s="798"/>
      <c r="T174" s="798"/>
      <c r="U174" s="798"/>
      <c r="V174" s="799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4"/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802"/>
      <c r="P175" s="797" t="s">
        <v>71</v>
      </c>
      <c r="Q175" s="798"/>
      <c r="R175" s="798"/>
      <c r="S175" s="798"/>
      <c r="T175" s="798"/>
      <c r="U175" s="798"/>
      <c r="V175" s="799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3" t="s">
        <v>64</v>
      </c>
      <c r="B176" s="794"/>
      <c r="C176" s="794"/>
      <c r="D176" s="794"/>
      <c r="E176" s="794"/>
      <c r="F176" s="794"/>
      <c r="G176" s="794"/>
      <c r="H176" s="794"/>
      <c r="I176" s="794"/>
      <c r="J176" s="794"/>
      <c r="K176" s="794"/>
      <c r="L176" s="794"/>
      <c r="M176" s="794"/>
      <c r="N176" s="794"/>
      <c r="O176" s="794"/>
      <c r="P176" s="794"/>
      <c r="Q176" s="794"/>
      <c r="R176" s="794"/>
      <c r="S176" s="794"/>
      <c r="T176" s="794"/>
      <c r="U176" s="794"/>
      <c r="V176" s="794"/>
      <c r="W176" s="794"/>
      <c r="X176" s="794"/>
      <c r="Y176" s="794"/>
      <c r="Z176" s="794"/>
      <c r="AA176" s="773"/>
      <c r="AB176" s="773"/>
      <c r="AC176" s="773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2"/>
      <c r="P182" s="797" t="s">
        <v>71</v>
      </c>
      <c r="Q182" s="798"/>
      <c r="R182" s="798"/>
      <c r="S182" s="798"/>
      <c r="T182" s="798"/>
      <c r="U182" s="798"/>
      <c r="V182" s="799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4"/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802"/>
      <c r="P183" s="797" t="s">
        <v>71</v>
      </c>
      <c r="Q183" s="798"/>
      <c r="R183" s="798"/>
      <c r="S183" s="798"/>
      <c r="T183" s="798"/>
      <c r="U183" s="798"/>
      <c r="V183" s="799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3" t="s">
        <v>73</v>
      </c>
      <c r="B184" s="794"/>
      <c r="C184" s="794"/>
      <c r="D184" s="794"/>
      <c r="E184" s="794"/>
      <c r="F184" s="794"/>
      <c r="G184" s="794"/>
      <c r="H184" s="794"/>
      <c r="I184" s="794"/>
      <c r="J184" s="794"/>
      <c r="K184" s="794"/>
      <c r="L184" s="794"/>
      <c r="M184" s="794"/>
      <c r="N184" s="794"/>
      <c r="O184" s="794"/>
      <c r="P184" s="794"/>
      <c r="Q184" s="794"/>
      <c r="R184" s="794"/>
      <c r="S184" s="794"/>
      <c r="T184" s="794"/>
      <c r="U184" s="794"/>
      <c r="V184" s="794"/>
      <c r="W184" s="794"/>
      <c r="X184" s="794"/>
      <c r="Y184" s="794"/>
      <c r="Z184" s="794"/>
      <c r="AA184" s="773"/>
      <c r="AB184" s="773"/>
      <c r="AC184" s="773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2"/>
      <c r="P188" s="797" t="s">
        <v>71</v>
      </c>
      <c r="Q188" s="798"/>
      <c r="R188" s="798"/>
      <c r="S188" s="798"/>
      <c r="T188" s="798"/>
      <c r="U188" s="798"/>
      <c r="V188" s="799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4"/>
      <c r="B189" s="794"/>
      <c r="C189" s="794"/>
      <c r="D189" s="794"/>
      <c r="E189" s="794"/>
      <c r="F189" s="794"/>
      <c r="G189" s="794"/>
      <c r="H189" s="794"/>
      <c r="I189" s="794"/>
      <c r="J189" s="794"/>
      <c r="K189" s="794"/>
      <c r="L189" s="794"/>
      <c r="M189" s="794"/>
      <c r="N189" s="794"/>
      <c r="O189" s="802"/>
      <c r="P189" s="797" t="s">
        <v>71</v>
      </c>
      <c r="Q189" s="798"/>
      <c r="R189" s="798"/>
      <c r="S189" s="798"/>
      <c r="T189" s="798"/>
      <c r="U189" s="798"/>
      <c r="V189" s="799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8" t="s">
        <v>336</v>
      </c>
      <c r="B190" s="989"/>
      <c r="C190" s="989"/>
      <c r="D190" s="989"/>
      <c r="E190" s="989"/>
      <c r="F190" s="989"/>
      <c r="G190" s="989"/>
      <c r="H190" s="989"/>
      <c r="I190" s="989"/>
      <c r="J190" s="989"/>
      <c r="K190" s="989"/>
      <c r="L190" s="989"/>
      <c r="M190" s="989"/>
      <c r="N190" s="989"/>
      <c r="O190" s="989"/>
      <c r="P190" s="989"/>
      <c r="Q190" s="989"/>
      <c r="R190" s="989"/>
      <c r="S190" s="989"/>
      <c r="T190" s="989"/>
      <c r="U190" s="989"/>
      <c r="V190" s="989"/>
      <c r="W190" s="989"/>
      <c r="X190" s="989"/>
      <c r="Y190" s="989"/>
      <c r="Z190" s="989"/>
      <c r="AA190" s="48"/>
      <c r="AB190" s="48"/>
      <c r="AC190" s="48"/>
    </row>
    <row r="191" spans="1:68" ht="16.5" customHeight="1" x14ac:dyDescent="0.25">
      <c r="A191" s="800" t="s">
        <v>337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2"/>
      <c r="AB191" s="772"/>
      <c r="AC191" s="772"/>
    </row>
    <row r="192" spans="1:68" ht="14.25" customHeight="1" x14ac:dyDescent="0.25">
      <c r="A192" s="793" t="s">
        <v>180</v>
      </c>
      <c r="B192" s="794"/>
      <c r="C192" s="794"/>
      <c r="D192" s="794"/>
      <c r="E192" s="794"/>
      <c r="F192" s="794"/>
      <c r="G192" s="794"/>
      <c r="H192" s="794"/>
      <c r="I192" s="794"/>
      <c r="J192" s="794"/>
      <c r="K192" s="794"/>
      <c r="L192" s="794"/>
      <c r="M192" s="794"/>
      <c r="N192" s="794"/>
      <c r="O192" s="794"/>
      <c r="P192" s="794"/>
      <c r="Q192" s="794"/>
      <c r="R192" s="794"/>
      <c r="S192" s="794"/>
      <c r="T192" s="794"/>
      <c r="U192" s="794"/>
      <c r="V192" s="794"/>
      <c r="W192" s="794"/>
      <c r="X192" s="794"/>
      <c r="Y192" s="794"/>
      <c r="Z192" s="794"/>
      <c r="AA192" s="773"/>
      <c r="AB192" s="773"/>
      <c r="AC192" s="773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2"/>
      <c r="P194" s="797" t="s">
        <v>71</v>
      </c>
      <c r="Q194" s="798"/>
      <c r="R194" s="798"/>
      <c r="S194" s="798"/>
      <c r="T194" s="798"/>
      <c r="U194" s="798"/>
      <c r="V194" s="799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4"/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802"/>
      <c r="P195" s="797" t="s">
        <v>71</v>
      </c>
      <c r="Q195" s="798"/>
      <c r="R195" s="798"/>
      <c r="S195" s="798"/>
      <c r="T195" s="798"/>
      <c r="U195" s="798"/>
      <c r="V195" s="799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3" t="s">
        <v>64</v>
      </c>
      <c r="B196" s="794"/>
      <c r="C196" s="794"/>
      <c r="D196" s="794"/>
      <c r="E196" s="794"/>
      <c r="F196" s="794"/>
      <c r="G196" s="794"/>
      <c r="H196" s="794"/>
      <c r="I196" s="794"/>
      <c r="J196" s="794"/>
      <c r="K196" s="794"/>
      <c r="L196" s="794"/>
      <c r="M196" s="794"/>
      <c r="N196" s="794"/>
      <c r="O196" s="794"/>
      <c r="P196" s="794"/>
      <c r="Q196" s="794"/>
      <c r="R196" s="794"/>
      <c r="S196" s="794"/>
      <c r="T196" s="794"/>
      <c r="U196" s="794"/>
      <c r="V196" s="794"/>
      <c r="W196" s="794"/>
      <c r="X196" s="794"/>
      <c r="Y196" s="794"/>
      <c r="Z196" s="794"/>
      <c r="AA196" s="773"/>
      <c r="AB196" s="773"/>
      <c r="AC196" s="773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37.799999999999997</v>
      </c>
      <c r="Y202" s="778">
        <f t="shared" si="36"/>
        <v>37.800000000000004</v>
      </c>
      <c r="Z202" s="36">
        <f>IFERROR(IF(Y202=0,"",ROUNDUP(Y202/H202,0)*0.00502),"")</f>
        <v>9.0359999999999996E-2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39.599999999999994</v>
      </c>
      <c r="BN202" s="64">
        <f t="shared" si="38"/>
        <v>39.6</v>
      </c>
      <c r="BO202" s="64">
        <f t="shared" si="39"/>
        <v>7.6923076923076913E-2</v>
      </c>
      <c r="BP202" s="64">
        <f t="shared" si="40"/>
        <v>7.6923076923076927E-2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10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2"/>
      <c r="P205" s="797" t="s">
        <v>71</v>
      </c>
      <c r="Q205" s="798"/>
      <c r="R205" s="798"/>
      <c r="S205" s="798"/>
      <c r="T205" s="798"/>
      <c r="U205" s="798"/>
      <c r="V205" s="799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17.999999999999996</v>
      </c>
      <c r="Y205" s="779">
        <f>IFERROR(Y197/H197,"0")+IFERROR(Y198/H198,"0")+IFERROR(Y199/H199,"0")+IFERROR(Y200/H200,"0")+IFERROR(Y201/H201,"0")+IFERROR(Y202/H202,"0")+IFERROR(Y203/H203,"0")+IFERROR(Y204/H204,"0")</f>
        <v>18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9.0359999999999996E-2</v>
      </c>
      <c r="AA205" s="780"/>
      <c r="AB205" s="780"/>
      <c r="AC205" s="780"/>
    </row>
    <row r="206" spans="1:68" x14ac:dyDescent="0.2">
      <c r="A206" s="794"/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802"/>
      <c r="P206" s="797" t="s">
        <v>71</v>
      </c>
      <c r="Q206" s="798"/>
      <c r="R206" s="798"/>
      <c r="S206" s="798"/>
      <c r="T206" s="798"/>
      <c r="U206" s="798"/>
      <c r="V206" s="799"/>
      <c r="W206" s="37" t="s">
        <v>69</v>
      </c>
      <c r="X206" s="779">
        <f>IFERROR(SUM(X197:X204),"0")</f>
        <v>37.799999999999997</v>
      </c>
      <c r="Y206" s="779">
        <f>IFERROR(SUM(Y197:Y204),"0")</f>
        <v>37.800000000000004</v>
      </c>
      <c r="Z206" s="37"/>
      <c r="AA206" s="780"/>
      <c r="AB206" s="780"/>
      <c r="AC206" s="780"/>
    </row>
    <row r="207" spans="1:68" ht="16.5" customHeight="1" x14ac:dyDescent="0.25">
      <c r="A207" s="800" t="s">
        <v>361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2"/>
      <c r="AB207" s="772"/>
      <c r="AC207" s="772"/>
    </row>
    <row r="208" spans="1:68" ht="14.25" customHeight="1" x14ac:dyDescent="0.25">
      <c r="A208" s="793" t="s">
        <v>124</v>
      </c>
      <c r="B208" s="794"/>
      <c r="C208" s="794"/>
      <c r="D208" s="794"/>
      <c r="E208" s="794"/>
      <c r="F208" s="794"/>
      <c r="G208" s="794"/>
      <c r="H208" s="794"/>
      <c r="I208" s="794"/>
      <c r="J208" s="794"/>
      <c r="K208" s="794"/>
      <c r="L208" s="794"/>
      <c r="M208" s="794"/>
      <c r="N208" s="794"/>
      <c r="O208" s="794"/>
      <c r="P208" s="794"/>
      <c r="Q208" s="794"/>
      <c r="R208" s="794"/>
      <c r="S208" s="794"/>
      <c r="T208" s="794"/>
      <c r="U208" s="794"/>
      <c r="V208" s="794"/>
      <c r="W208" s="794"/>
      <c r="X208" s="794"/>
      <c r="Y208" s="794"/>
      <c r="Z208" s="794"/>
      <c r="AA208" s="773"/>
      <c r="AB208" s="773"/>
      <c r="AC208" s="773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2"/>
      <c r="P211" s="797" t="s">
        <v>71</v>
      </c>
      <c r="Q211" s="798"/>
      <c r="R211" s="798"/>
      <c r="S211" s="798"/>
      <c r="T211" s="798"/>
      <c r="U211" s="798"/>
      <c r="V211" s="799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4"/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802"/>
      <c r="P212" s="797" t="s">
        <v>71</v>
      </c>
      <c r="Q212" s="798"/>
      <c r="R212" s="798"/>
      <c r="S212" s="798"/>
      <c r="T212" s="798"/>
      <c r="U212" s="798"/>
      <c r="V212" s="799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3" t="s">
        <v>180</v>
      </c>
      <c r="B213" s="794"/>
      <c r="C213" s="794"/>
      <c r="D213" s="794"/>
      <c r="E213" s="794"/>
      <c r="F213" s="794"/>
      <c r="G213" s="794"/>
      <c r="H213" s="794"/>
      <c r="I213" s="794"/>
      <c r="J213" s="794"/>
      <c r="K213" s="794"/>
      <c r="L213" s="794"/>
      <c r="M213" s="794"/>
      <c r="N213" s="794"/>
      <c r="O213" s="794"/>
      <c r="P213" s="794"/>
      <c r="Q213" s="794"/>
      <c r="R213" s="794"/>
      <c r="S213" s="794"/>
      <c r="T213" s="794"/>
      <c r="U213" s="794"/>
      <c r="V213" s="794"/>
      <c r="W213" s="794"/>
      <c r="X213" s="794"/>
      <c r="Y213" s="794"/>
      <c r="Z213" s="794"/>
      <c r="AA213" s="773"/>
      <c r="AB213" s="773"/>
      <c r="AC213" s="773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2"/>
      <c r="P216" s="797" t="s">
        <v>71</v>
      </c>
      <c r="Q216" s="798"/>
      <c r="R216" s="798"/>
      <c r="S216" s="798"/>
      <c r="T216" s="798"/>
      <c r="U216" s="798"/>
      <c r="V216" s="799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4"/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802"/>
      <c r="P217" s="797" t="s">
        <v>71</v>
      </c>
      <c r="Q217" s="798"/>
      <c r="R217" s="798"/>
      <c r="S217" s="798"/>
      <c r="T217" s="798"/>
      <c r="U217" s="798"/>
      <c r="V217" s="799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3" t="s">
        <v>64</v>
      </c>
      <c r="B218" s="794"/>
      <c r="C218" s="794"/>
      <c r="D218" s="794"/>
      <c r="E218" s="794"/>
      <c r="F218" s="794"/>
      <c r="G218" s="794"/>
      <c r="H218" s="794"/>
      <c r="I218" s="794"/>
      <c r="J218" s="794"/>
      <c r="K218" s="794"/>
      <c r="L218" s="794"/>
      <c r="M218" s="794"/>
      <c r="N218" s="794"/>
      <c r="O218" s="794"/>
      <c r="P218" s="794"/>
      <c r="Q218" s="794"/>
      <c r="R218" s="794"/>
      <c r="S218" s="794"/>
      <c r="T218" s="794"/>
      <c r="U218" s="794"/>
      <c r="V218" s="794"/>
      <c r="W218" s="794"/>
      <c r="X218" s="794"/>
      <c r="Y218" s="794"/>
      <c r="Z218" s="794"/>
      <c r="AA218" s="773"/>
      <c r="AB218" s="773"/>
      <c r="AC218" s="773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2"/>
      <c r="P227" s="797" t="s">
        <v>71</v>
      </c>
      <c r="Q227" s="798"/>
      <c r="R227" s="798"/>
      <c r="S227" s="798"/>
      <c r="T227" s="798"/>
      <c r="U227" s="798"/>
      <c r="V227" s="799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x14ac:dyDescent="0.2">
      <c r="A228" s="794"/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802"/>
      <c r="P228" s="797" t="s">
        <v>71</v>
      </c>
      <c r="Q228" s="798"/>
      <c r="R228" s="798"/>
      <c r="S228" s="798"/>
      <c r="T228" s="798"/>
      <c r="U228" s="798"/>
      <c r="V228" s="799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customHeight="1" x14ac:dyDescent="0.25">
      <c r="A229" s="793" t="s">
        <v>73</v>
      </c>
      <c r="B229" s="794"/>
      <c r="C229" s="794"/>
      <c r="D229" s="794"/>
      <c r="E229" s="794"/>
      <c r="F229" s="794"/>
      <c r="G229" s="794"/>
      <c r="H229" s="794"/>
      <c r="I229" s="794"/>
      <c r="J229" s="794"/>
      <c r="K229" s="794"/>
      <c r="L229" s="794"/>
      <c r="M229" s="794"/>
      <c r="N229" s="794"/>
      <c r="O229" s="794"/>
      <c r="P229" s="794"/>
      <c r="Q229" s="794"/>
      <c r="R229" s="794"/>
      <c r="S229" s="794"/>
      <c r="T229" s="794"/>
      <c r="U229" s="794"/>
      <c r="V229" s="794"/>
      <c r="W229" s="794"/>
      <c r="X229" s="794"/>
      <c r="Y229" s="794"/>
      <c r="Z229" s="794"/>
      <c r="AA229" s="773"/>
      <c r="AB229" s="773"/>
      <c r="AC229" s="773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9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28.8</v>
      </c>
      <c r="Y236" s="778">
        <f t="shared" si="46"/>
        <v>28.799999999999997</v>
      </c>
      <c r="Z236" s="36">
        <f t="shared" si="51"/>
        <v>9.0359999999999996E-2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32.064000000000007</v>
      </c>
      <c r="BN236" s="64">
        <f t="shared" si="48"/>
        <v>32.064</v>
      </c>
      <c r="BO236" s="64">
        <f t="shared" si="49"/>
        <v>7.6923076923076927E-2</v>
      </c>
      <c r="BP236" s="64">
        <f t="shared" si="50"/>
        <v>7.6923076923076927E-2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28.8</v>
      </c>
      <c r="Y237" s="778">
        <f t="shared" si="46"/>
        <v>28.799999999999997</v>
      </c>
      <c r="Z237" s="36">
        <f t="shared" si="51"/>
        <v>9.0359999999999996E-2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32.064000000000007</v>
      </c>
      <c r="BN237" s="64">
        <f t="shared" si="48"/>
        <v>32.064</v>
      </c>
      <c r="BO237" s="64">
        <f t="shared" si="49"/>
        <v>7.6923076923076927E-2</v>
      </c>
      <c r="BP237" s="64">
        <f t="shared" si="50"/>
        <v>7.6923076923076927E-2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28.8</v>
      </c>
      <c r="Y240" s="778">
        <f t="shared" si="46"/>
        <v>28.799999999999997</v>
      </c>
      <c r="Z240" s="36">
        <f t="shared" si="51"/>
        <v>9.0359999999999996E-2</v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32.136000000000003</v>
      </c>
      <c r="BN240" s="64">
        <f t="shared" si="48"/>
        <v>32.135999999999996</v>
      </c>
      <c r="BO240" s="64">
        <f t="shared" si="49"/>
        <v>7.6923076923076927E-2</v>
      </c>
      <c r="BP240" s="64">
        <f t="shared" si="50"/>
        <v>7.6923076923076927E-2</v>
      </c>
    </row>
    <row r="241" spans="1:68" x14ac:dyDescent="0.2">
      <c r="A241" s="801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2"/>
      <c r="P241" s="797" t="s">
        <v>71</v>
      </c>
      <c r="Q241" s="798"/>
      <c r="R241" s="798"/>
      <c r="S241" s="798"/>
      <c r="T241" s="798"/>
      <c r="U241" s="798"/>
      <c r="V241" s="799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36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36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0.27107999999999999</v>
      </c>
      <c r="AA241" s="780"/>
      <c r="AB241" s="780"/>
      <c r="AC241" s="780"/>
    </row>
    <row r="242" spans="1:68" x14ac:dyDescent="0.2">
      <c r="A242" s="794"/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802"/>
      <c r="P242" s="797" t="s">
        <v>71</v>
      </c>
      <c r="Q242" s="798"/>
      <c r="R242" s="798"/>
      <c r="S242" s="798"/>
      <c r="T242" s="798"/>
      <c r="U242" s="798"/>
      <c r="V242" s="799"/>
      <c r="W242" s="37" t="s">
        <v>69</v>
      </c>
      <c r="X242" s="779">
        <f>IFERROR(SUM(X230:X240),"0")</f>
        <v>86.4</v>
      </c>
      <c r="Y242" s="779">
        <f>IFERROR(SUM(Y230:Y240),"0")</f>
        <v>86.399999999999991</v>
      </c>
      <c r="Z242" s="37"/>
      <c r="AA242" s="780"/>
      <c r="AB242" s="780"/>
      <c r="AC242" s="780"/>
    </row>
    <row r="243" spans="1:68" ht="14.25" customHeight="1" x14ac:dyDescent="0.25">
      <c r="A243" s="793" t="s">
        <v>222</v>
      </c>
      <c r="B243" s="794"/>
      <c r="C243" s="794"/>
      <c r="D243" s="794"/>
      <c r="E243" s="794"/>
      <c r="F243" s="794"/>
      <c r="G243" s="794"/>
      <c r="H243" s="794"/>
      <c r="I243" s="794"/>
      <c r="J243" s="794"/>
      <c r="K243" s="794"/>
      <c r="L243" s="794"/>
      <c r="M243" s="794"/>
      <c r="N243" s="794"/>
      <c r="O243" s="794"/>
      <c r="P243" s="794"/>
      <c r="Q243" s="794"/>
      <c r="R243" s="794"/>
      <c r="S243" s="794"/>
      <c r="T243" s="794"/>
      <c r="U243" s="794"/>
      <c r="V243" s="794"/>
      <c r="W243" s="794"/>
      <c r="X243" s="794"/>
      <c r="Y243" s="794"/>
      <c r="Z243" s="794"/>
      <c r="AA243" s="773"/>
      <c r="AB243" s="773"/>
      <c r="AC243" s="773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2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5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2"/>
      <c r="P249" s="797" t="s">
        <v>71</v>
      </c>
      <c r="Q249" s="798"/>
      <c r="R249" s="798"/>
      <c r="S249" s="798"/>
      <c r="T249" s="798"/>
      <c r="U249" s="798"/>
      <c r="V249" s="799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4"/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802"/>
      <c r="P250" s="797" t="s">
        <v>71</v>
      </c>
      <c r="Q250" s="798"/>
      <c r="R250" s="798"/>
      <c r="S250" s="798"/>
      <c r="T250" s="798"/>
      <c r="U250" s="798"/>
      <c r="V250" s="799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800" t="s">
        <v>436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2"/>
      <c r="AB251" s="772"/>
      <c r="AC251" s="772"/>
    </row>
    <row r="252" spans="1:68" ht="14.25" customHeight="1" x14ac:dyDescent="0.25">
      <c r="A252" s="793" t="s">
        <v>124</v>
      </c>
      <c r="B252" s="794"/>
      <c r="C252" s="794"/>
      <c r="D252" s="794"/>
      <c r="E252" s="794"/>
      <c r="F252" s="794"/>
      <c r="G252" s="794"/>
      <c r="H252" s="794"/>
      <c r="I252" s="794"/>
      <c r="J252" s="794"/>
      <c r="K252" s="794"/>
      <c r="L252" s="794"/>
      <c r="M252" s="794"/>
      <c r="N252" s="794"/>
      <c r="O252" s="794"/>
      <c r="P252" s="794"/>
      <c r="Q252" s="794"/>
      <c r="R252" s="794"/>
      <c r="S252" s="794"/>
      <c r="T252" s="794"/>
      <c r="U252" s="794"/>
      <c r="V252" s="794"/>
      <c r="W252" s="794"/>
      <c r="X252" s="794"/>
      <c r="Y252" s="794"/>
      <c r="Z252" s="794"/>
      <c r="AA252" s="773"/>
      <c r="AB252" s="773"/>
      <c r="AC252" s="773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2"/>
      <c r="P261" s="797" t="s">
        <v>71</v>
      </c>
      <c r="Q261" s="798"/>
      <c r="R261" s="798"/>
      <c r="S261" s="798"/>
      <c r="T261" s="798"/>
      <c r="U261" s="798"/>
      <c r="V261" s="799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4"/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802"/>
      <c r="P262" s="797" t="s">
        <v>71</v>
      </c>
      <c r="Q262" s="798"/>
      <c r="R262" s="798"/>
      <c r="S262" s="798"/>
      <c r="T262" s="798"/>
      <c r="U262" s="798"/>
      <c r="V262" s="799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800" t="s">
        <v>457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2"/>
      <c r="AB263" s="772"/>
      <c r="AC263" s="772"/>
    </row>
    <row r="264" spans="1:68" ht="14.25" customHeight="1" x14ac:dyDescent="0.25">
      <c r="A264" s="793" t="s">
        <v>124</v>
      </c>
      <c r="B264" s="794"/>
      <c r="C264" s="794"/>
      <c r="D264" s="794"/>
      <c r="E264" s="794"/>
      <c r="F264" s="794"/>
      <c r="G264" s="794"/>
      <c r="H264" s="794"/>
      <c r="I264" s="794"/>
      <c r="J264" s="794"/>
      <c r="K264" s="794"/>
      <c r="L264" s="794"/>
      <c r="M264" s="794"/>
      <c r="N264" s="794"/>
      <c r="O264" s="794"/>
      <c r="P264" s="794"/>
      <c r="Q264" s="794"/>
      <c r="R264" s="794"/>
      <c r="S264" s="794"/>
      <c r="T264" s="794"/>
      <c r="U264" s="794"/>
      <c r="V264" s="794"/>
      <c r="W264" s="794"/>
      <c r="X264" s="794"/>
      <c r="Y264" s="794"/>
      <c r="Z264" s="794"/>
      <c r="AA264" s="773"/>
      <c r="AB264" s="773"/>
      <c r="AC264" s="773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2"/>
      <c r="P274" s="797" t="s">
        <v>71</v>
      </c>
      <c r="Q274" s="798"/>
      <c r="R274" s="798"/>
      <c r="S274" s="798"/>
      <c r="T274" s="798"/>
      <c r="U274" s="798"/>
      <c r="V274" s="799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4"/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802"/>
      <c r="P275" s="797" t="s">
        <v>71</v>
      </c>
      <c r="Q275" s="798"/>
      <c r="R275" s="798"/>
      <c r="S275" s="798"/>
      <c r="T275" s="798"/>
      <c r="U275" s="798"/>
      <c r="V275" s="799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3" t="s">
        <v>180</v>
      </c>
      <c r="B276" s="794"/>
      <c r="C276" s="794"/>
      <c r="D276" s="794"/>
      <c r="E276" s="794"/>
      <c r="F276" s="794"/>
      <c r="G276" s="794"/>
      <c r="H276" s="794"/>
      <c r="I276" s="794"/>
      <c r="J276" s="794"/>
      <c r="K276" s="794"/>
      <c r="L276" s="794"/>
      <c r="M276" s="794"/>
      <c r="N276" s="794"/>
      <c r="O276" s="794"/>
      <c r="P276" s="794"/>
      <c r="Q276" s="794"/>
      <c r="R276" s="794"/>
      <c r="S276" s="794"/>
      <c r="T276" s="794"/>
      <c r="U276" s="794"/>
      <c r="V276" s="794"/>
      <c r="W276" s="794"/>
      <c r="X276" s="794"/>
      <c r="Y276" s="794"/>
      <c r="Z276" s="794"/>
      <c r="AA276" s="773"/>
      <c r="AB276" s="773"/>
      <c r="AC276" s="773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2"/>
      <c r="P278" s="797" t="s">
        <v>71</v>
      </c>
      <c r="Q278" s="798"/>
      <c r="R278" s="798"/>
      <c r="S278" s="798"/>
      <c r="T278" s="798"/>
      <c r="U278" s="798"/>
      <c r="V278" s="799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4"/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802"/>
      <c r="P279" s="797" t="s">
        <v>71</v>
      </c>
      <c r="Q279" s="798"/>
      <c r="R279" s="798"/>
      <c r="S279" s="798"/>
      <c r="T279" s="798"/>
      <c r="U279" s="798"/>
      <c r="V279" s="799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800" t="s">
        <v>481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2"/>
      <c r="AB280" s="772"/>
      <c r="AC280" s="772"/>
    </row>
    <row r="281" spans="1:68" ht="14.25" customHeight="1" x14ac:dyDescent="0.25">
      <c r="A281" s="793" t="s">
        <v>124</v>
      </c>
      <c r="B281" s="794"/>
      <c r="C281" s="794"/>
      <c r="D281" s="794"/>
      <c r="E281" s="794"/>
      <c r="F281" s="794"/>
      <c r="G281" s="794"/>
      <c r="H281" s="794"/>
      <c r="I281" s="794"/>
      <c r="J281" s="794"/>
      <c r="K281" s="794"/>
      <c r="L281" s="794"/>
      <c r="M281" s="794"/>
      <c r="N281" s="794"/>
      <c r="O281" s="794"/>
      <c r="P281" s="794"/>
      <c r="Q281" s="794"/>
      <c r="R281" s="794"/>
      <c r="S281" s="794"/>
      <c r="T281" s="794"/>
      <c r="U281" s="794"/>
      <c r="V281" s="794"/>
      <c r="W281" s="794"/>
      <c r="X281" s="794"/>
      <c r="Y281" s="794"/>
      <c r="Z281" s="794"/>
      <c r="AA281" s="773"/>
      <c r="AB281" s="773"/>
      <c r="AC281" s="773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2"/>
      <c r="P292" s="797" t="s">
        <v>71</v>
      </c>
      <c r="Q292" s="798"/>
      <c r="R292" s="798"/>
      <c r="S292" s="798"/>
      <c r="T292" s="798"/>
      <c r="U292" s="798"/>
      <c r="V292" s="799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4"/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802"/>
      <c r="P293" s="797" t="s">
        <v>71</v>
      </c>
      <c r="Q293" s="798"/>
      <c r="R293" s="798"/>
      <c r="S293" s="798"/>
      <c r="T293" s="798"/>
      <c r="U293" s="798"/>
      <c r="V293" s="799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800" t="s">
        <v>508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2"/>
      <c r="AB294" s="772"/>
      <c r="AC294" s="772"/>
    </row>
    <row r="295" spans="1:68" ht="14.25" customHeight="1" x14ac:dyDescent="0.25">
      <c r="A295" s="793" t="s">
        <v>124</v>
      </c>
      <c r="B295" s="794"/>
      <c r="C295" s="794"/>
      <c r="D295" s="794"/>
      <c r="E295" s="794"/>
      <c r="F295" s="794"/>
      <c r="G295" s="794"/>
      <c r="H295" s="794"/>
      <c r="I295" s="794"/>
      <c r="J295" s="794"/>
      <c r="K295" s="794"/>
      <c r="L295" s="794"/>
      <c r="M295" s="794"/>
      <c r="N295" s="794"/>
      <c r="O295" s="794"/>
      <c r="P295" s="794"/>
      <c r="Q295" s="794"/>
      <c r="R295" s="794"/>
      <c r="S295" s="794"/>
      <c r="T295" s="794"/>
      <c r="U295" s="794"/>
      <c r="V295" s="794"/>
      <c r="W295" s="794"/>
      <c r="X295" s="794"/>
      <c r="Y295" s="794"/>
      <c r="Z295" s="794"/>
      <c r="AA295" s="773"/>
      <c r="AB295" s="773"/>
      <c r="AC295" s="773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2"/>
      <c r="P297" s="797" t="s">
        <v>71</v>
      </c>
      <c r="Q297" s="798"/>
      <c r="R297" s="798"/>
      <c r="S297" s="798"/>
      <c r="T297" s="798"/>
      <c r="U297" s="798"/>
      <c r="V297" s="799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4"/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802"/>
      <c r="P298" s="797" t="s">
        <v>71</v>
      </c>
      <c r="Q298" s="798"/>
      <c r="R298" s="798"/>
      <c r="S298" s="798"/>
      <c r="T298" s="798"/>
      <c r="U298" s="798"/>
      <c r="V298" s="799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800" t="s">
        <v>511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2"/>
      <c r="AB299" s="772"/>
      <c r="AC299" s="772"/>
    </row>
    <row r="300" spans="1:68" ht="14.25" customHeight="1" x14ac:dyDescent="0.25">
      <c r="A300" s="793" t="s">
        <v>124</v>
      </c>
      <c r="B300" s="794"/>
      <c r="C300" s="794"/>
      <c r="D300" s="794"/>
      <c r="E300" s="794"/>
      <c r="F300" s="794"/>
      <c r="G300" s="794"/>
      <c r="H300" s="794"/>
      <c r="I300" s="794"/>
      <c r="J300" s="794"/>
      <c r="K300" s="794"/>
      <c r="L300" s="794"/>
      <c r="M300" s="794"/>
      <c r="N300" s="794"/>
      <c r="O300" s="794"/>
      <c r="P300" s="794"/>
      <c r="Q300" s="794"/>
      <c r="R300" s="794"/>
      <c r="S300" s="794"/>
      <c r="T300" s="794"/>
      <c r="U300" s="794"/>
      <c r="V300" s="794"/>
      <c r="W300" s="794"/>
      <c r="X300" s="794"/>
      <c r="Y300" s="794"/>
      <c r="Z300" s="794"/>
      <c r="AA300" s="773"/>
      <c r="AB300" s="773"/>
      <c r="AC300" s="773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2"/>
      <c r="P304" s="797" t="s">
        <v>71</v>
      </c>
      <c r="Q304" s="798"/>
      <c r="R304" s="798"/>
      <c r="S304" s="798"/>
      <c r="T304" s="798"/>
      <c r="U304" s="798"/>
      <c r="V304" s="799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4"/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802"/>
      <c r="P305" s="797" t="s">
        <v>71</v>
      </c>
      <c r="Q305" s="798"/>
      <c r="R305" s="798"/>
      <c r="S305" s="798"/>
      <c r="T305" s="798"/>
      <c r="U305" s="798"/>
      <c r="V305" s="799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800" t="s">
        <v>520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2"/>
      <c r="AB306" s="772"/>
      <c r="AC306" s="772"/>
    </row>
    <row r="307" spans="1:68" ht="14.25" customHeight="1" x14ac:dyDescent="0.25">
      <c r="A307" s="793" t="s">
        <v>73</v>
      </c>
      <c r="B307" s="794"/>
      <c r="C307" s="794"/>
      <c r="D307" s="794"/>
      <c r="E307" s="794"/>
      <c r="F307" s="794"/>
      <c r="G307" s="794"/>
      <c r="H307" s="794"/>
      <c r="I307" s="794"/>
      <c r="J307" s="794"/>
      <c r="K307" s="794"/>
      <c r="L307" s="794"/>
      <c r="M307" s="794"/>
      <c r="N307" s="794"/>
      <c r="O307" s="794"/>
      <c r="P307" s="794"/>
      <c r="Q307" s="794"/>
      <c r="R307" s="794"/>
      <c r="S307" s="794"/>
      <c r="T307" s="794"/>
      <c r="U307" s="794"/>
      <c r="V307" s="794"/>
      <c r="W307" s="794"/>
      <c r="X307" s="794"/>
      <c r="Y307" s="794"/>
      <c r="Z307" s="794"/>
      <c r="AA307" s="773"/>
      <c r="AB307" s="773"/>
      <c r="AC307" s="773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158</v>
      </c>
      <c r="M312" s="33" t="s">
        <v>68</v>
      </c>
      <c r="N312" s="33"/>
      <c r="O312" s="32">
        <v>45</v>
      </c>
      <c r="P312" s="93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28.8</v>
      </c>
      <c r="Y312" s="778">
        <f t="shared" si="67"/>
        <v>28.799999999999997</v>
      </c>
      <c r="Z312" s="36">
        <f>IFERROR(IF(Y312=0,"",ROUNDUP(Y312/H312,0)*0.00753),"")</f>
        <v>9.0359999999999996E-2</v>
      </c>
      <c r="AA312" s="56"/>
      <c r="AB312" s="57"/>
      <c r="AC312" s="401" t="s">
        <v>523</v>
      </c>
      <c r="AG312" s="64"/>
      <c r="AJ312" s="68" t="s">
        <v>160</v>
      </c>
      <c r="AK312" s="68">
        <v>374.4</v>
      </c>
      <c r="BB312" s="402" t="s">
        <v>1</v>
      </c>
      <c r="BM312" s="64">
        <f t="shared" si="68"/>
        <v>31.200000000000006</v>
      </c>
      <c r="BN312" s="64">
        <f t="shared" si="69"/>
        <v>31.2</v>
      </c>
      <c r="BO312" s="64">
        <f t="shared" si="70"/>
        <v>7.6923076923076927E-2</v>
      </c>
      <c r="BP312" s="64">
        <f t="shared" si="71"/>
        <v>7.6923076923076927E-2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2"/>
      <c r="P314" s="797" t="s">
        <v>71</v>
      </c>
      <c r="Q314" s="798"/>
      <c r="R314" s="798"/>
      <c r="S314" s="798"/>
      <c r="T314" s="798"/>
      <c r="U314" s="798"/>
      <c r="V314" s="799"/>
      <c r="W314" s="37" t="s">
        <v>72</v>
      </c>
      <c r="X314" s="779">
        <f>IFERROR(X308/H308,"0")+IFERROR(X309/H309,"0")+IFERROR(X310/H310,"0")+IFERROR(X311/H311,"0")+IFERROR(X312/H312,"0")+IFERROR(X313/H313,"0")</f>
        <v>12</v>
      </c>
      <c r="Y314" s="779">
        <f>IFERROR(Y308/H308,"0")+IFERROR(Y309/H309,"0")+IFERROR(Y310/H310,"0")+IFERROR(Y311/H311,"0")+IFERROR(Y312/H312,"0")+IFERROR(Y313/H313,"0")</f>
        <v>12</v>
      </c>
      <c r="Z314" s="779">
        <f>IFERROR(IF(Z308="",0,Z308),"0")+IFERROR(IF(Z309="",0,Z309),"0")+IFERROR(IF(Z310="",0,Z310),"0")+IFERROR(IF(Z311="",0,Z311),"0")+IFERROR(IF(Z312="",0,Z312),"0")+IFERROR(IF(Z313="",0,Z313),"0")</f>
        <v>9.0359999999999996E-2</v>
      </c>
      <c r="AA314" s="780"/>
      <c r="AB314" s="780"/>
      <c r="AC314" s="780"/>
    </row>
    <row r="315" spans="1:68" x14ac:dyDescent="0.2">
      <c r="A315" s="794"/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802"/>
      <c r="P315" s="797" t="s">
        <v>71</v>
      </c>
      <c r="Q315" s="798"/>
      <c r="R315" s="798"/>
      <c r="S315" s="798"/>
      <c r="T315" s="798"/>
      <c r="U315" s="798"/>
      <c r="V315" s="799"/>
      <c r="W315" s="37" t="s">
        <v>69</v>
      </c>
      <c r="X315" s="779">
        <f>IFERROR(SUM(X308:X313),"0")</f>
        <v>28.8</v>
      </c>
      <c r="Y315" s="779">
        <f>IFERROR(SUM(Y308:Y313),"0")</f>
        <v>28.799999999999997</v>
      </c>
      <c r="Z315" s="37"/>
      <c r="AA315" s="780"/>
      <c r="AB315" s="780"/>
      <c r="AC315" s="780"/>
    </row>
    <row r="316" spans="1:68" ht="16.5" customHeight="1" x14ac:dyDescent="0.25">
      <c r="A316" s="800" t="s">
        <v>536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2"/>
      <c r="AB316" s="772"/>
      <c r="AC316" s="772"/>
    </row>
    <row r="317" spans="1:68" ht="14.25" customHeight="1" x14ac:dyDescent="0.25">
      <c r="A317" s="793" t="s">
        <v>124</v>
      </c>
      <c r="B317" s="794"/>
      <c r="C317" s="794"/>
      <c r="D317" s="794"/>
      <c r="E317" s="794"/>
      <c r="F317" s="794"/>
      <c r="G317" s="794"/>
      <c r="H317" s="794"/>
      <c r="I317" s="794"/>
      <c r="J317" s="794"/>
      <c r="K317" s="794"/>
      <c r="L317" s="794"/>
      <c r="M317" s="794"/>
      <c r="N317" s="794"/>
      <c r="O317" s="794"/>
      <c r="P317" s="794"/>
      <c r="Q317" s="794"/>
      <c r="R317" s="794"/>
      <c r="S317" s="794"/>
      <c r="T317" s="794"/>
      <c r="U317" s="794"/>
      <c r="V317" s="794"/>
      <c r="W317" s="794"/>
      <c r="X317" s="794"/>
      <c r="Y317" s="794"/>
      <c r="Z317" s="794"/>
      <c r="AA317" s="773"/>
      <c r="AB317" s="773"/>
      <c r="AC317" s="773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2"/>
      <c r="P319" s="797" t="s">
        <v>71</v>
      </c>
      <c r="Q319" s="798"/>
      <c r="R319" s="798"/>
      <c r="S319" s="798"/>
      <c r="T319" s="798"/>
      <c r="U319" s="798"/>
      <c r="V319" s="799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4"/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802"/>
      <c r="P320" s="797" t="s">
        <v>71</v>
      </c>
      <c r="Q320" s="798"/>
      <c r="R320" s="798"/>
      <c r="S320" s="798"/>
      <c r="T320" s="798"/>
      <c r="U320" s="798"/>
      <c r="V320" s="799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3" t="s">
        <v>64</v>
      </c>
      <c r="B321" s="794"/>
      <c r="C321" s="794"/>
      <c r="D321" s="794"/>
      <c r="E321" s="794"/>
      <c r="F321" s="794"/>
      <c r="G321" s="794"/>
      <c r="H321" s="794"/>
      <c r="I321" s="794"/>
      <c r="J321" s="794"/>
      <c r="K321" s="794"/>
      <c r="L321" s="794"/>
      <c r="M321" s="794"/>
      <c r="N321" s="794"/>
      <c r="O321" s="794"/>
      <c r="P321" s="794"/>
      <c r="Q321" s="794"/>
      <c r="R321" s="794"/>
      <c r="S321" s="794"/>
      <c r="T321" s="794"/>
      <c r="U321" s="794"/>
      <c r="V321" s="794"/>
      <c r="W321" s="794"/>
      <c r="X321" s="794"/>
      <c r="Y321" s="794"/>
      <c r="Z321" s="794"/>
      <c r="AA321" s="773"/>
      <c r="AB321" s="773"/>
      <c r="AC321" s="773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5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2"/>
      <c r="P323" s="797" t="s">
        <v>71</v>
      </c>
      <c r="Q323" s="798"/>
      <c r="R323" s="798"/>
      <c r="S323" s="798"/>
      <c r="T323" s="798"/>
      <c r="U323" s="798"/>
      <c r="V323" s="799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4"/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802"/>
      <c r="P324" s="797" t="s">
        <v>71</v>
      </c>
      <c r="Q324" s="798"/>
      <c r="R324" s="798"/>
      <c r="S324" s="798"/>
      <c r="T324" s="798"/>
      <c r="U324" s="798"/>
      <c r="V324" s="799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3" t="s">
        <v>73</v>
      </c>
      <c r="B325" s="794"/>
      <c r="C325" s="794"/>
      <c r="D325" s="794"/>
      <c r="E325" s="794"/>
      <c r="F325" s="794"/>
      <c r="G325" s="794"/>
      <c r="H325" s="794"/>
      <c r="I325" s="794"/>
      <c r="J325" s="794"/>
      <c r="K325" s="794"/>
      <c r="L325" s="794"/>
      <c r="M325" s="794"/>
      <c r="N325" s="794"/>
      <c r="O325" s="794"/>
      <c r="P325" s="794"/>
      <c r="Q325" s="794"/>
      <c r="R325" s="794"/>
      <c r="S325" s="794"/>
      <c r="T325" s="794"/>
      <c r="U325" s="794"/>
      <c r="V325" s="794"/>
      <c r="W325" s="794"/>
      <c r="X325" s="794"/>
      <c r="Y325" s="794"/>
      <c r="Z325" s="794"/>
      <c r="AA325" s="773"/>
      <c r="AB325" s="773"/>
      <c r="AC325" s="773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2"/>
      <c r="P327" s="797" t="s">
        <v>71</v>
      </c>
      <c r="Q327" s="798"/>
      <c r="R327" s="798"/>
      <c r="S327" s="798"/>
      <c r="T327" s="798"/>
      <c r="U327" s="798"/>
      <c r="V327" s="799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4"/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802"/>
      <c r="P328" s="797" t="s">
        <v>71</v>
      </c>
      <c r="Q328" s="798"/>
      <c r="R328" s="798"/>
      <c r="S328" s="798"/>
      <c r="T328" s="798"/>
      <c r="U328" s="798"/>
      <c r="V328" s="799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800" t="s">
        <v>546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2"/>
      <c r="AB329" s="772"/>
      <c r="AC329" s="772"/>
    </row>
    <row r="330" spans="1:68" ht="14.25" customHeight="1" x14ac:dyDescent="0.25">
      <c r="A330" s="793" t="s">
        <v>124</v>
      </c>
      <c r="B330" s="794"/>
      <c r="C330" s="794"/>
      <c r="D330" s="794"/>
      <c r="E330" s="794"/>
      <c r="F330" s="794"/>
      <c r="G330" s="794"/>
      <c r="H330" s="794"/>
      <c r="I330" s="794"/>
      <c r="J330" s="794"/>
      <c r="K330" s="794"/>
      <c r="L330" s="794"/>
      <c r="M330" s="794"/>
      <c r="N330" s="794"/>
      <c r="O330" s="794"/>
      <c r="P330" s="794"/>
      <c r="Q330" s="794"/>
      <c r="R330" s="794"/>
      <c r="S330" s="794"/>
      <c r="T330" s="794"/>
      <c r="U330" s="794"/>
      <c r="V330" s="794"/>
      <c r="W330" s="794"/>
      <c r="X330" s="794"/>
      <c r="Y330" s="794"/>
      <c r="Z330" s="794"/>
      <c r="AA330" s="773"/>
      <c r="AB330" s="773"/>
      <c r="AC330" s="773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7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2"/>
      <c r="P332" s="797" t="s">
        <v>71</v>
      </c>
      <c r="Q332" s="798"/>
      <c r="R332" s="798"/>
      <c r="S332" s="798"/>
      <c r="T332" s="798"/>
      <c r="U332" s="798"/>
      <c r="V332" s="799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4"/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802"/>
      <c r="P333" s="797" t="s">
        <v>71</v>
      </c>
      <c r="Q333" s="798"/>
      <c r="R333" s="798"/>
      <c r="S333" s="798"/>
      <c r="T333" s="798"/>
      <c r="U333" s="798"/>
      <c r="V333" s="799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3" t="s">
        <v>64</v>
      </c>
      <c r="B334" s="794"/>
      <c r="C334" s="794"/>
      <c r="D334" s="794"/>
      <c r="E334" s="794"/>
      <c r="F334" s="794"/>
      <c r="G334" s="794"/>
      <c r="H334" s="794"/>
      <c r="I334" s="794"/>
      <c r="J334" s="794"/>
      <c r="K334" s="794"/>
      <c r="L334" s="794"/>
      <c r="M334" s="794"/>
      <c r="N334" s="794"/>
      <c r="O334" s="794"/>
      <c r="P334" s="794"/>
      <c r="Q334" s="794"/>
      <c r="R334" s="794"/>
      <c r="S334" s="794"/>
      <c r="T334" s="794"/>
      <c r="U334" s="794"/>
      <c r="V334" s="794"/>
      <c r="W334" s="794"/>
      <c r="X334" s="794"/>
      <c r="Y334" s="794"/>
      <c r="Z334" s="794"/>
      <c r="AA334" s="773"/>
      <c r="AB334" s="773"/>
      <c r="AC334" s="773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2"/>
      <c r="P336" s="797" t="s">
        <v>71</v>
      </c>
      <c r="Q336" s="798"/>
      <c r="R336" s="798"/>
      <c r="S336" s="798"/>
      <c r="T336" s="798"/>
      <c r="U336" s="798"/>
      <c r="V336" s="799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4"/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802"/>
      <c r="P337" s="797" t="s">
        <v>71</v>
      </c>
      <c r="Q337" s="798"/>
      <c r="R337" s="798"/>
      <c r="S337" s="798"/>
      <c r="T337" s="798"/>
      <c r="U337" s="798"/>
      <c r="V337" s="799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3" t="s">
        <v>73</v>
      </c>
      <c r="B338" s="794"/>
      <c r="C338" s="794"/>
      <c r="D338" s="794"/>
      <c r="E338" s="794"/>
      <c r="F338" s="794"/>
      <c r="G338" s="794"/>
      <c r="H338" s="794"/>
      <c r="I338" s="794"/>
      <c r="J338" s="794"/>
      <c r="K338" s="794"/>
      <c r="L338" s="794"/>
      <c r="M338" s="794"/>
      <c r="N338" s="794"/>
      <c r="O338" s="794"/>
      <c r="P338" s="794"/>
      <c r="Q338" s="794"/>
      <c r="R338" s="794"/>
      <c r="S338" s="794"/>
      <c r="T338" s="794"/>
      <c r="U338" s="794"/>
      <c r="V338" s="794"/>
      <c r="W338" s="794"/>
      <c r="X338" s="794"/>
      <c r="Y338" s="794"/>
      <c r="Z338" s="794"/>
      <c r="AA338" s="773"/>
      <c r="AB338" s="773"/>
      <c r="AC338" s="773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2"/>
      <c r="P341" s="797" t="s">
        <v>71</v>
      </c>
      <c r="Q341" s="798"/>
      <c r="R341" s="798"/>
      <c r="S341" s="798"/>
      <c r="T341" s="798"/>
      <c r="U341" s="798"/>
      <c r="V341" s="799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4"/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802"/>
      <c r="P342" s="797" t="s">
        <v>71</v>
      </c>
      <c r="Q342" s="798"/>
      <c r="R342" s="798"/>
      <c r="S342" s="798"/>
      <c r="T342" s="798"/>
      <c r="U342" s="798"/>
      <c r="V342" s="799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800" t="s">
        <v>559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2"/>
      <c r="AB343" s="772"/>
      <c r="AC343" s="772"/>
    </row>
    <row r="344" spans="1:68" ht="14.25" customHeight="1" x14ac:dyDescent="0.25">
      <c r="A344" s="793" t="s">
        <v>124</v>
      </c>
      <c r="B344" s="794"/>
      <c r="C344" s="794"/>
      <c r="D344" s="794"/>
      <c r="E344" s="794"/>
      <c r="F344" s="794"/>
      <c r="G344" s="794"/>
      <c r="H344" s="794"/>
      <c r="I344" s="794"/>
      <c r="J344" s="794"/>
      <c r="K344" s="794"/>
      <c r="L344" s="794"/>
      <c r="M344" s="794"/>
      <c r="N344" s="794"/>
      <c r="O344" s="794"/>
      <c r="P344" s="794"/>
      <c r="Q344" s="794"/>
      <c r="R344" s="794"/>
      <c r="S344" s="794"/>
      <c r="T344" s="794"/>
      <c r="U344" s="794"/>
      <c r="V344" s="794"/>
      <c r="W344" s="794"/>
      <c r="X344" s="794"/>
      <c r="Y344" s="794"/>
      <c r="Z344" s="794"/>
      <c r="AA344" s="773"/>
      <c r="AB344" s="773"/>
      <c r="AC344" s="773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2"/>
      <c r="P346" s="797" t="s">
        <v>71</v>
      </c>
      <c r="Q346" s="798"/>
      <c r="R346" s="798"/>
      <c r="S346" s="798"/>
      <c r="T346" s="798"/>
      <c r="U346" s="798"/>
      <c r="V346" s="799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4"/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802"/>
      <c r="P347" s="797" t="s">
        <v>71</v>
      </c>
      <c r="Q347" s="798"/>
      <c r="R347" s="798"/>
      <c r="S347" s="798"/>
      <c r="T347" s="798"/>
      <c r="U347" s="798"/>
      <c r="V347" s="799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3" t="s">
        <v>64</v>
      </c>
      <c r="B348" s="794"/>
      <c r="C348" s="794"/>
      <c r="D348" s="794"/>
      <c r="E348" s="794"/>
      <c r="F348" s="794"/>
      <c r="G348" s="794"/>
      <c r="H348" s="794"/>
      <c r="I348" s="794"/>
      <c r="J348" s="794"/>
      <c r="K348" s="794"/>
      <c r="L348" s="794"/>
      <c r="M348" s="794"/>
      <c r="N348" s="794"/>
      <c r="O348" s="794"/>
      <c r="P348" s="794"/>
      <c r="Q348" s="794"/>
      <c r="R348" s="794"/>
      <c r="S348" s="794"/>
      <c r="T348" s="794"/>
      <c r="U348" s="794"/>
      <c r="V348" s="794"/>
      <c r="W348" s="794"/>
      <c r="X348" s="794"/>
      <c r="Y348" s="794"/>
      <c r="Z348" s="794"/>
      <c r="AA348" s="773"/>
      <c r="AB348" s="773"/>
      <c r="AC348" s="773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2"/>
      <c r="P351" s="797" t="s">
        <v>71</v>
      </c>
      <c r="Q351" s="798"/>
      <c r="R351" s="798"/>
      <c r="S351" s="798"/>
      <c r="T351" s="798"/>
      <c r="U351" s="798"/>
      <c r="V351" s="799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4"/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802"/>
      <c r="P352" s="797" t="s">
        <v>71</v>
      </c>
      <c r="Q352" s="798"/>
      <c r="R352" s="798"/>
      <c r="S352" s="798"/>
      <c r="T352" s="798"/>
      <c r="U352" s="798"/>
      <c r="V352" s="799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3" t="s">
        <v>73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3"/>
      <c r="AB353" s="773"/>
      <c r="AC353" s="773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4"/>
      <c r="C355" s="794"/>
      <c r="D355" s="794"/>
      <c r="E355" s="794"/>
      <c r="F355" s="794"/>
      <c r="G355" s="794"/>
      <c r="H355" s="794"/>
      <c r="I355" s="794"/>
      <c r="J355" s="794"/>
      <c r="K355" s="794"/>
      <c r="L355" s="794"/>
      <c r="M355" s="794"/>
      <c r="N355" s="794"/>
      <c r="O355" s="802"/>
      <c r="P355" s="797" t="s">
        <v>71</v>
      </c>
      <c r="Q355" s="798"/>
      <c r="R355" s="798"/>
      <c r="S355" s="798"/>
      <c r="T355" s="798"/>
      <c r="U355" s="798"/>
      <c r="V355" s="799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4"/>
      <c r="B356" s="794"/>
      <c r="C356" s="794"/>
      <c r="D356" s="794"/>
      <c r="E356" s="794"/>
      <c r="F356" s="794"/>
      <c r="G356" s="794"/>
      <c r="H356" s="794"/>
      <c r="I356" s="794"/>
      <c r="J356" s="794"/>
      <c r="K356" s="794"/>
      <c r="L356" s="794"/>
      <c r="M356" s="794"/>
      <c r="N356" s="794"/>
      <c r="O356" s="802"/>
      <c r="P356" s="797" t="s">
        <v>71</v>
      </c>
      <c r="Q356" s="798"/>
      <c r="R356" s="798"/>
      <c r="S356" s="798"/>
      <c r="T356" s="798"/>
      <c r="U356" s="798"/>
      <c r="V356" s="799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800" t="s">
        <v>570</v>
      </c>
      <c r="B357" s="794"/>
      <c r="C357" s="794"/>
      <c r="D357" s="794"/>
      <c r="E357" s="794"/>
      <c r="F357" s="794"/>
      <c r="G357" s="794"/>
      <c r="H357" s="794"/>
      <c r="I357" s="794"/>
      <c r="J357" s="794"/>
      <c r="K357" s="794"/>
      <c r="L357" s="794"/>
      <c r="M357" s="794"/>
      <c r="N357" s="794"/>
      <c r="O357" s="794"/>
      <c r="P357" s="794"/>
      <c r="Q357" s="794"/>
      <c r="R357" s="794"/>
      <c r="S357" s="794"/>
      <c r="T357" s="794"/>
      <c r="U357" s="794"/>
      <c r="V357" s="794"/>
      <c r="W357" s="794"/>
      <c r="X357" s="794"/>
      <c r="Y357" s="794"/>
      <c r="Z357" s="794"/>
      <c r="AA357" s="772"/>
      <c r="AB357" s="772"/>
      <c r="AC357" s="772"/>
    </row>
    <row r="358" spans="1:68" ht="14.25" customHeight="1" x14ac:dyDescent="0.25">
      <c r="A358" s="793" t="s">
        <v>124</v>
      </c>
      <c r="B358" s="794"/>
      <c r="C358" s="794"/>
      <c r="D358" s="794"/>
      <c r="E358" s="794"/>
      <c r="F358" s="794"/>
      <c r="G358" s="794"/>
      <c r="H358" s="794"/>
      <c r="I358" s="794"/>
      <c r="J358" s="794"/>
      <c r="K358" s="794"/>
      <c r="L358" s="794"/>
      <c r="M358" s="794"/>
      <c r="N358" s="794"/>
      <c r="O358" s="794"/>
      <c r="P358" s="794"/>
      <c r="Q358" s="794"/>
      <c r="R358" s="794"/>
      <c r="S358" s="794"/>
      <c r="T358" s="794"/>
      <c r="U358" s="794"/>
      <c r="V358" s="794"/>
      <c r="W358" s="794"/>
      <c r="X358" s="794"/>
      <c r="Y358" s="794"/>
      <c r="Z358" s="794"/>
      <c r="AA358" s="773"/>
      <c r="AB358" s="773"/>
      <c r="AC358" s="773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/>
      <c r="M361" s="33" t="s">
        <v>77</v>
      </c>
      <c r="N361" s="33"/>
      <c r="O361" s="32">
        <v>55</v>
      </c>
      <c r="P361" s="100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1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4"/>
      <c r="C368" s="794"/>
      <c r="D368" s="794"/>
      <c r="E368" s="794"/>
      <c r="F368" s="794"/>
      <c r="G368" s="794"/>
      <c r="H368" s="794"/>
      <c r="I368" s="794"/>
      <c r="J368" s="794"/>
      <c r="K368" s="794"/>
      <c r="L368" s="794"/>
      <c r="M368" s="794"/>
      <c r="N368" s="794"/>
      <c r="O368" s="802"/>
      <c r="P368" s="797" t="s">
        <v>71</v>
      </c>
      <c r="Q368" s="798"/>
      <c r="R368" s="798"/>
      <c r="S368" s="798"/>
      <c r="T368" s="798"/>
      <c r="U368" s="798"/>
      <c r="V368" s="799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4"/>
      <c r="B369" s="794"/>
      <c r="C369" s="794"/>
      <c r="D369" s="794"/>
      <c r="E369" s="794"/>
      <c r="F369" s="794"/>
      <c r="G369" s="794"/>
      <c r="H369" s="794"/>
      <c r="I369" s="794"/>
      <c r="J369" s="794"/>
      <c r="K369" s="794"/>
      <c r="L369" s="794"/>
      <c r="M369" s="794"/>
      <c r="N369" s="794"/>
      <c r="O369" s="802"/>
      <c r="P369" s="797" t="s">
        <v>71</v>
      </c>
      <c r="Q369" s="798"/>
      <c r="R369" s="798"/>
      <c r="S369" s="798"/>
      <c r="T369" s="798"/>
      <c r="U369" s="798"/>
      <c r="V369" s="799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3" t="s">
        <v>64</v>
      </c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794"/>
      <c r="P370" s="794"/>
      <c r="Q370" s="794"/>
      <c r="R370" s="794"/>
      <c r="S370" s="794"/>
      <c r="T370" s="794"/>
      <c r="U370" s="794"/>
      <c r="V370" s="794"/>
      <c r="W370" s="794"/>
      <c r="X370" s="794"/>
      <c r="Y370" s="794"/>
      <c r="Z370" s="794"/>
      <c r="AA370" s="773"/>
      <c r="AB370" s="773"/>
      <c r="AC370" s="773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4"/>
      <c r="C375" s="794"/>
      <c r="D375" s="794"/>
      <c r="E375" s="794"/>
      <c r="F375" s="794"/>
      <c r="G375" s="794"/>
      <c r="H375" s="794"/>
      <c r="I375" s="794"/>
      <c r="J375" s="794"/>
      <c r="K375" s="794"/>
      <c r="L375" s="794"/>
      <c r="M375" s="794"/>
      <c r="N375" s="794"/>
      <c r="O375" s="802"/>
      <c r="P375" s="797" t="s">
        <v>71</v>
      </c>
      <c r="Q375" s="798"/>
      <c r="R375" s="798"/>
      <c r="S375" s="798"/>
      <c r="T375" s="798"/>
      <c r="U375" s="798"/>
      <c r="V375" s="799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4"/>
      <c r="B376" s="794"/>
      <c r="C376" s="794"/>
      <c r="D376" s="794"/>
      <c r="E376" s="794"/>
      <c r="F376" s="794"/>
      <c r="G376" s="794"/>
      <c r="H376" s="794"/>
      <c r="I376" s="794"/>
      <c r="J376" s="794"/>
      <c r="K376" s="794"/>
      <c r="L376" s="794"/>
      <c r="M376" s="794"/>
      <c r="N376" s="794"/>
      <c r="O376" s="802"/>
      <c r="P376" s="797" t="s">
        <v>71</v>
      </c>
      <c r="Q376" s="798"/>
      <c r="R376" s="798"/>
      <c r="S376" s="798"/>
      <c r="T376" s="798"/>
      <c r="U376" s="798"/>
      <c r="V376" s="799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3" t="s">
        <v>73</v>
      </c>
      <c r="B377" s="794"/>
      <c r="C377" s="794"/>
      <c r="D377" s="794"/>
      <c r="E377" s="794"/>
      <c r="F377" s="794"/>
      <c r="G377" s="794"/>
      <c r="H377" s="794"/>
      <c r="I377" s="794"/>
      <c r="J377" s="794"/>
      <c r="K377" s="794"/>
      <c r="L377" s="794"/>
      <c r="M377" s="794"/>
      <c r="N377" s="794"/>
      <c r="O377" s="794"/>
      <c r="P377" s="794"/>
      <c r="Q377" s="794"/>
      <c r="R377" s="794"/>
      <c r="S377" s="794"/>
      <c r="T377" s="794"/>
      <c r="U377" s="794"/>
      <c r="V377" s="794"/>
      <c r="W377" s="794"/>
      <c r="X377" s="794"/>
      <c r="Y377" s="794"/>
      <c r="Z377" s="794"/>
      <c r="AA377" s="773"/>
      <c r="AB377" s="773"/>
      <c r="AC377" s="773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ref="Y378:Y383" si="77"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0</v>
      </c>
      <c r="BN378" s="64">
        <f t="shared" ref="BN378:BN383" si="79">IFERROR(Y378*I378/H378,"0")</f>
        <v>0</v>
      </c>
      <c r="BO378" s="64">
        <f t="shared" ref="BO378:BO383" si="80">IFERROR(1/J378*(X378/H378),"0")</f>
        <v>0</v>
      </c>
      <c r="BP378" s="64">
        <f t="shared" ref="BP378:BP383" si="81">IFERROR(1/J378*(Y378/H378),"0")</f>
        <v>0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4"/>
      <c r="C384" s="794"/>
      <c r="D384" s="794"/>
      <c r="E384" s="794"/>
      <c r="F384" s="794"/>
      <c r="G384" s="794"/>
      <c r="H384" s="794"/>
      <c r="I384" s="794"/>
      <c r="J384" s="794"/>
      <c r="K384" s="794"/>
      <c r="L384" s="794"/>
      <c r="M384" s="794"/>
      <c r="N384" s="794"/>
      <c r="O384" s="802"/>
      <c r="P384" s="797" t="s">
        <v>71</v>
      </c>
      <c r="Q384" s="798"/>
      <c r="R384" s="798"/>
      <c r="S384" s="798"/>
      <c r="T384" s="798"/>
      <c r="U384" s="798"/>
      <c r="V384" s="799"/>
      <c r="W384" s="37" t="s">
        <v>72</v>
      </c>
      <c r="X384" s="779">
        <f>IFERROR(X378/H378,"0")+IFERROR(X379/H379,"0")+IFERROR(X380/H380,"0")+IFERROR(X381/H381,"0")+IFERROR(X382/H382,"0")+IFERROR(X383/H383,"0")</f>
        <v>0</v>
      </c>
      <c r="Y384" s="779">
        <f>IFERROR(Y378/H378,"0")+IFERROR(Y379/H379,"0")+IFERROR(Y380/H380,"0")+IFERROR(Y381/H381,"0")+IFERROR(Y382/H382,"0")+IFERROR(Y383/H383,"0")</f>
        <v>0</v>
      </c>
      <c r="Z384" s="779">
        <f>IFERROR(IF(Z378="",0,Z378),"0")+IFERROR(IF(Z379="",0,Z379),"0")+IFERROR(IF(Z380="",0,Z380),"0")+IFERROR(IF(Z381="",0,Z381),"0")+IFERROR(IF(Z382="",0,Z382),"0")+IFERROR(IF(Z383="",0,Z383),"0")</f>
        <v>0</v>
      </c>
      <c r="AA384" s="780"/>
      <c r="AB384" s="780"/>
      <c r="AC384" s="780"/>
    </row>
    <row r="385" spans="1:68" x14ac:dyDescent="0.2">
      <c r="A385" s="794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2"/>
      <c r="P385" s="797" t="s">
        <v>71</v>
      </c>
      <c r="Q385" s="798"/>
      <c r="R385" s="798"/>
      <c r="S385" s="798"/>
      <c r="T385" s="798"/>
      <c r="U385" s="798"/>
      <c r="V385" s="799"/>
      <c r="W385" s="37" t="s">
        <v>69</v>
      </c>
      <c r="X385" s="779">
        <f>IFERROR(SUM(X378:X383),"0")</f>
        <v>0</v>
      </c>
      <c r="Y385" s="779">
        <f>IFERROR(SUM(Y378:Y383),"0")</f>
        <v>0</v>
      </c>
      <c r="Z385" s="37"/>
      <c r="AA385" s="780"/>
      <c r="AB385" s="780"/>
      <c r="AC385" s="780"/>
    </row>
    <row r="386" spans="1:68" ht="14.25" customHeight="1" x14ac:dyDescent="0.25">
      <c r="A386" s="793" t="s">
        <v>222</v>
      </c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794"/>
      <c r="P386" s="794"/>
      <c r="Q386" s="794"/>
      <c r="R386" s="794"/>
      <c r="S386" s="794"/>
      <c r="T386" s="794"/>
      <c r="U386" s="794"/>
      <c r="V386" s="794"/>
      <c r="W386" s="794"/>
      <c r="X386" s="794"/>
      <c r="Y386" s="794"/>
      <c r="Z386" s="794"/>
      <c r="AA386" s="773"/>
      <c r="AB386" s="773"/>
      <c r="AC386" s="773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4"/>
      <c r="C390" s="794"/>
      <c r="D390" s="794"/>
      <c r="E390" s="794"/>
      <c r="F390" s="794"/>
      <c r="G390" s="794"/>
      <c r="H390" s="794"/>
      <c r="I390" s="794"/>
      <c r="J390" s="794"/>
      <c r="K390" s="794"/>
      <c r="L390" s="794"/>
      <c r="M390" s="794"/>
      <c r="N390" s="794"/>
      <c r="O390" s="802"/>
      <c r="P390" s="797" t="s">
        <v>71</v>
      </c>
      <c r="Q390" s="798"/>
      <c r="R390" s="798"/>
      <c r="S390" s="798"/>
      <c r="T390" s="798"/>
      <c r="U390" s="798"/>
      <c r="V390" s="799"/>
      <c r="W390" s="37" t="s">
        <v>72</v>
      </c>
      <c r="X390" s="779">
        <f>IFERROR(X387/H387,"0")+IFERROR(X388/H388,"0")+IFERROR(X389/H389,"0")</f>
        <v>0</v>
      </c>
      <c r="Y390" s="779">
        <f>IFERROR(Y387/H387,"0")+IFERROR(Y388/H388,"0")+IFERROR(Y389/H389,"0")</f>
        <v>0</v>
      </c>
      <c r="Z390" s="779">
        <f>IFERROR(IF(Z387="",0,Z387),"0")+IFERROR(IF(Z388="",0,Z388),"0")+IFERROR(IF(Z389="",0,Z389),"0")</f>
        <v>0</v>
      </c>
      <c r="AA390" s="780"/>
      <c r="AB390" s="780"/>
      <c r="AC390" s="780"/>
    </row>
    <row r="391" spans="1:68" x14ac:dyDescent="0.2">
      <c r="A391" s="794"/>
      <c r="B391" s="794"/>
      <c r="C391" s="794"/>
      <c r="D391" s="794"/>
      <c r="E391" s="794"/>
      <c r="F391" s="794"/>
      <c r="G391" s="794"/>
      <c r="H391" s="794"/>
      <c r="I391" s="794"/>
      <c r="J391" s="794"/>
      <c r="K391" s="794"/>
      <c r="L391" s="794"/>
      <c r="M391" s="794"/>
      <c r="N391" s="794"/>
      <c r="O391" s="802"/>
      <c r="P391" s="797" t="s">
        <v>71</v>
      </c>
      <c r="Q391" s="798"/>
      <c r="R391" s="798"/>
      <c r="S391" s="798"/>
      <c r="T391" s="798"/>
      <c r="U391" s="798"/>
      <c r="V391" s="799"/>
      <c r="W391" s="37" t="s">
        <v>69</v>
      </c>
      <c r="X391" s="779">
        <f>IFERROR(SUM(X387:X389),"0")</f>
        <v>0</v>
      </c>
      <c r="Y391" s="779">
        <f>IFERROR(SUM(Y387:Y389),"0")</f>
        <v>0</v>
      </c>
      <c r="Z391" s="37"/>
      <c r="AA391" s="780"/>
      <c r="AB391" s="780"/>
      <c r="AC391" s="780"/>
    </row>
    <row r="392" spans="1:68" ht="14.25" customHeight="1" x14ac:dyDescent="0.25">
      <c r="A392" s="793" t="s">
        <v>113</v>
      </c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794"/>
      <c r="P392" s="794"/>
      <c r="Q392" s="794"/>
      <c r="R392" s="794"/>
      <c r="S392" s="794"/>
      <c r="T392" s="794"/>
      <c r="U392" s="794"/>
      <c r="V392" s="794"/>
      <c r="W392" s="794"/>
      <c r="X392" s="794"/>
      <c r="Y392" s="794"/>
      <c r="Z392" s="794"/>
      <c r="AA392" s="773"/>
      <c r="AB392" s="773"/>
      <c r="AC392" s="773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9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801"/>
      <c r="B397" s="794"/>
      <c r="C397" s="794"/>
      <c r="D397" s="794"/>
      <c r="E397" s="794"/>
      <c r="F397" s="794"/>
      <c r="G397" s="794"/>
      <c r="H397" s="794"/>
      <c r="I397" s="794"/>
      <c r="J397" s="794"/>
      <c r="K397" s="794"/>
      <c r="L397" s="794"/>
      <c r="M397" s="794"/>
      <c r="N397" s="794"/>
      <c r="O397" s="802"/>
      <c r="P397" s="797" t="s">
        <v>71</v>
      </c>
      <c r="Q397" s="798"/>
      <c r="R397" s="798"/>
      <c r="S397" s="798"/>
      <c r="T397" s="798"/>
      <c r="U397" s="798"/>
      <c r="V397" s="799"/>
      <c r="W397" s="37" t="s">
        <v>72</v>
      </c>
      <c r="X397" s="779">
        <f>IFERROR(X393/H393,"0")+IFERROR(X394/H394,"0")+IFERROR(X395/H395,"0")+IFERROR(X396/H396,"0")</f>
        <v>0</v>
      </c>
      <c r="Y397" s="779">
        <f>IFERROR(Y393/H393,"0")+IFERROR(Y394/H394,"0")+IFERROR(Y395/H395,"0")+IFERROR(Y396/H396,"0")</f>
        <v>0</v>
      </c>
      <c r="Z397" s="779">
        <f>IFERROR(IF(Z393="",0,Z393),"0")+IFERROR(IF(Z394="",0,Z394),"0")+IFERROR(IF(Z395="",0,Z395),"0")+IFERROR(IF(Z396="",0,Z396),"0")</f>
        <v>0</v>
      </c>
      <c r="AA397" s="780"/>
      <c r="AB397" s="780"/>
      <c r="AC397" s="780"/>
    </row>
    <row r="398" spans="1:68" x14ac:dyDescent="0.2">
      <c r="A398" s="794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2"/>
      <c r="P398" s="797" t="s">
        <v>71</v>
      </c>
      <c r="Q398" s="798"/>
      <c r="R398" s="798"/>
      <c r="S398" s="798"/>
      <c r="T398" s="798"/>
      <c r="U398" s="798"/>
      <c r="V398" s="799"/>
      <c r="W398" s="37" t="s">
        <v>69</v>
      </c>
      <c r="X398" s="779">
        <f>IFERROR(SUM(X393:X396),"0")</f>
        <v>0</v>
      </c>
      <c r="Y398" s="779">
        <f>IFERROR(SUM(Y393:Y396),"0")</f>
        <v>0</v>
      </c>
      <c r="Z398" s="37"/>
      <c r="AA398" s="780"/>
      <c r="AB398" s="780"/>
      <c r="AC398" s="780"/>
    </row>
    <row r="399" spans="1:68" ht="14.25" customHeight="1" x14ac:dyDescent="0.25">
      <c r="A399" s="793" t="s">
        <v>645</v>
      </c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794"/>
      <c r="P399" s="794"/>
      <c r="Q399" s="794"/>
      <c r="R399" s="794"/>
      <c r="S399" s="794"/>
      <c r="T399" s="794"/>
      <c r="U399" s="794"/>
      <c r="V399" s="794"/>
      <c r="W399" s="794"/>
      <c r="X399" s="794"/>
      <c r="Y399" s="794"/>
      <c r="Z399" s="794"/>
      <c r="AA399" s="773"/>
      <c r="AB399" s="773"/>
      <c r="AC399" s="773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2"/>
      <c r="P403" s="797" t="s">
        <v>71</v>
      </c>
      <c r="Q403" s="798"/>
      <c r="R403" s="798"/>
      <c r="S403" s="798"/>
      <c r="T403" s="798"/>
      <c r="U403" s="798"/>
      <c r="V403" s="799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2"/>
      <c r="P404" s="797" t="s">
        <v>71</v>
      </c>
      <c r="Q404" s="798"/>
      <c r="R404" s="798"/>
      <c r="S404" s="798"/>
      <c r="T404" s="798"/>
      <c r="U404" s="798"/>
      <c r="V404" s="799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800" t="s">
        <v>654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2"/>
      <c r="AB405" s="772"/>
      <c r="AC405" s="772"/>
    </row>
    <row r="406" spans="1:68" ht="14.25" customHeight="1" x14ac:dyDescent="0.25">
      <c r="A406" s="793" t="s">
        <v>64</v>
      </c>
      <c r="B406" s="794"/>
      <c r="C406" s="794"/>
      <c r="D406" s="794"/>
      <c r="E406" s="794"/>
      <c r="F406" s="794"/>
      <c r="G406" s="794"/>
      <c r="H406" s="794"/>
      <c r="I406" s="794"/>
      <c r="J406" s="794"/>
      <c r="K406" s="794"/>
      <c r="L406" s="794"/>
      <c r="M406" s="794"/>
      <c r="N406" s="794"/>
      <c r="O406" s="794"/>
      <c r="P406" s="794"/>
      <c r="Q406" s="794"/>
      <c r="R406" s="794"/>
      <c r="S406" s="794"/>
      <c r="T406" s="794"/>
      <c r="U406" s="794"/>
      <c r="V406" s="794"/>
      <c r="W406" s="794"/>
      <c r="X406" s="794"/>
      <c r="Y406" s="794"/>
      <c r="Z406" s="794"/>
      <c r="AA406" s="773"/>
      <c r="AB406" s="773"/>
      <c r="AC406" s="773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4"/>
      <c r="C408" s="794"/>
      <c r="D408" s="794"/>
      <c r="E408" s="794"/>
      <c r="F408" s="794"/>
      <c r="G408" s="794"/>
      <c r="H408" s="794"/>
      <c r="I408" s="794"/>
      <c r="J408" s="794"/>
      <c r="K408" s="794"/>
      <c r="L408" s="794"/>
      <c r="M408" s="794"/>
      <c r="N408" s="794"/>
      <c r="O408" s="802"/>
      <c r="P408" s="797" t="s">
        <v>71</v>
      </c>
      <c r="Q408" s="798"/>
      <c r="R408" s="798"/>
      <c r="S408" s="798"/>
      <c r="T408" s="798"/>
      <c r="U408" s="798"/>
      <c r="V408" s="799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4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2"/>
      <c r="P409" s="797" t="s">
        <v>71</v>
      </c>
      <c r="Q409" s="798"/>
      <c r="R409" s="798"/>
      <c r="S409" s="798"/>
      <c r="T409" s="798"/>
      <c r="U409" s="798"/>
      <c r="V409" s="799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3" t="s">
        <v>73</v>
      </c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794"/>
      <c r="P410" s="794"/>
      <c r="Q410" s="794"/>
      <c r="R410" s="794"/>
      <c r="S410" s="794"/>
      <c r="T410" s="794"/>
      <c r="U410" s="794"/>
      <c r="V410" s="794"/>
      <c r="W410" s="794"/>
      <c r="X410" s="794"/>
      <c r="Y410" s="794"/>
      <c r="Z410" s="794"/>
      <c r="AA410" s="773"/>
      <c r="AB410" s="773"/>
      <c r="AC410" s="773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4"/>
      <c r="C414" s="794"/>
      <c r="D414" s="794"/>
      <c r="E414" s="794"/>
      <c r="F414" s="794"/>
      <c r="G414" s="794"/>
      <c r="H414" s="794"/>
      <c r="I414" s="794"/>
      <c r="J414" s="794"/>
      <c r="K414" s="794"/>
      <c r="L414" s="794"/>
      <c r="M414" s="794"/>
      <c r="N414" s="794"/>
      <c r="O414" s="802"/>
      <c r="P414" s="797" t="s">
        <v>71</v>
      </c>
      <c r="Q414" s="798"/>
      <c r="R414" s="798"/>
      <c r="S414" s="798"/>
      <c r="T414" s="798"/>
      <c r="U414" s="798"/>
      <c r="V414" s="799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4"/>
      <c r="B415" s="794"/>
      <c r="C415" s="794"/>
      <c r="D415" s="794"/>
      <c r="E415" s="794"/>
      <c r="F415" s="794"/>
      <c r="G415" s="794"/>
      <c r="H415" s="794"/>
      <c r="I415" s="794"/>
      <c r="J415" s="794"/>
      <c r="K415" s="794"/>
      <c r="L415" s="794"/>
      <c r="M415" s="794"/>
      <c r="N415" s="794"/>
      <c r="O415" s="802"/>
      <c r="P415" s="797" t="s">
        <v>71</v>
      </c>
      <c r="Q415" s="798"/>
      <c r="R415" s="798"/>
      <c r="S415" s="798"/>
      <c r="T415" s="798"/>
      <c r="U415" s="798"/>
      <c r="V415" s="799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8" t="s">
        <v>667</v>
      </c>
      <c r="B416" s="989"/>
      <c r="C416" s="989"/>
      <c r="D416" s="989"/>
      <c r="E416" s="989"/>
      <c r="F416" s="989"/>
      <c r="G416" s="989"/>
      <c r="H416" s="989"/>
      <c r="I416" s="989"/>
      <c r="J416" s="989"/>
      <c r="K416" s="989"/>
      <c r="L416" s="989"/>
      <c r="M416" s="989"/>
      <c r="N416" s="989"/>
      <c r="O416" s="989"/>
      <c r="P416" s="989"/>
      <c r="Q416" s="989"/>
      <c r="R416" s="989"/>
      <c r="S416" s="989"/>
      <c r="T416" s="989"/>
      <c r="U416" s="989"/>
      <c r="V416" s="989"/>
      <c r="W416" s="989"/>
      <c r="X416" s="989"/>
      <c r="Y416" s="989"/>
      <c r="Z416" s="989"/>
      <c r="AA416" s="48"/>
      <c r="AB416" s="48"/>
      <c r="AC416" s="48"/>
    </row>
    <row r="417" spans="1:68" ht="16.5" customHeight="1" x14ac:dyDescent="0.25">
      <c r="A417" s="800" t="s">
        <v>668</v>
      </c>
      <c r="B417" s="794"/>
      <c r="C417" s="794"/>
      <c r="D417" s="794"/>
      <c r="E417" s="794"/>
      <c r="F417" s="794"/>
      <c r="G417" s="794"/>
      <c r="H417" s="794"/>
      <c r="I417" s="794"/>
      <c r="J417" s="794"/>
      <c r="K417" s="794"/>
      <c r="L417" s="794"/>
      <c r="M417" s="794"/>
      <c r="N417" s="794"/>
      <c r="O417" s="794"/>
      <c r="P417" s="794"/>
      <c r="Q417" s="794"/>
      <c r="R417" s="794"/>
      <c r="S417" s="794"/>
      <c r="T417" s="794"/>
      <c r="U417" s="794"/>
      <c r="V417" s="794"/>
      <c r="W417" s="794"/>
      <c r="X417" s="794"/>
      <c r="Y417" s="794"/>
      <c r="Z417" s="794"/>
      <c r="AA417" s="772"/>
      <c r="AB417" s="772"/>
      <c r="AC417" s="772"/>
    </row>
    <row r="418" spans="1:68" ht="14.25" customHeight="1" x14ac:dyDescent="0.25">
      <c r="A418" s="793" t="s">
        <v>124</v>
      </c>
      <c r="B418" s="794"/>
      <c r="C418" s="794"/>
      <c r="D418" s="794"/>
      <c r="E418" s="794"/>
      <c r="F418" s="794"/>
      <c r="G418" s="794"/>
      <c r="H418" s="794"/>
      <c r="I418" s="794"/>
      <c r="J418" s="794"/>
      <c r="K418" s="794"/>
      <c r="L418" s="794"/>
      <c r="M418" s="794"/>
      <c r="N418" s="794"/>
      <c r="O418" s="794"/>
      <c r="P418" s="794"/>
      <c r="Q418" s="794"/>
      <c r="R418" s="794"/>
      <c r="S418" s="794"/>
      <c r="T418" s="794"/>
      <c r="U418" s="794"/>
      <c r="V418" s="794"/>
      <c r="W418" s="794"/>
      <c r="X418" s="794"/>
      <c r="Y418" s="794"/>
      <c r="Z418" s="794"/>
      <c r="AA418" s="773"/>
      <c r="AB418" s="773"/>
      <c r="AC418" s="773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IFERROR(IF(Y420=0,"",ROUNDUP(Y420/H420,0)*0.02175),"")</f>
        <v/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120</v>
      </c>
      <c r="Y421" s="778">
        <f t="shared" si="82"/>
        <v>120</v>
      </c>
      <c r="Z421" s="36">
        <f>IFERROR(IF(Y421=0,"",ROUNDUP(Y421/H421,0)*0.02039),"")</f>
        <v>0.16311999999999999</v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123.84</v>
      </c>
      <c r="BN421" s="64">
        <f t="shared" si="84"/>
        <v>123.84</v>
      </c>
      <c r="BO421" s="64">
        <f t="shared" si="85"/>
        <v>0.16666666666666666</v>
      </c>
      <c r="BP421" s="64">
        <f t="shared" si="86"/>
        <v>0.16666666666666666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240</v>
      </c>
      <c r="Y424" s="778">
        <f t="shared" si="82"/>
        <v>240</v>
      </c>
      <c r="Z424" s="36">
        <f>IFERROR(IF(Y424=0,"",ROUNDUP(Y424/H424,0)*0.02039),"")</f>
        <v>0.32623999999999997</v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247.68</v>
      </c>
      <c r="BN424" s="64">
        <f t="shared" si="84"/>
        <v>247.68</v>
      </c>
      <c r="BO424" s="64">
        <f t="shared" si="85"/>
        <v>0.33333333333333331</v>
      </c>
      <c r="BP424" s="64">
        <f t="shared" si="86"/>
        <v>0.33333333333333331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2"/>
      <c r="P430" s="797" t="s">
        <v>71</v>
      </c>
      <c r="Q430" s="798"/>
      <c r="R430" s="798"/>
      <c r="S430" s="798"/>
      <c r="T430" s="798"/>
      <c r="U430" s="798"/>
      <c r="V430" s="799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24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24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0.48935999999999996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2"/>
      <c r="P431" s="797" t="s">
        <v>71</v>
      </c>
      <c r="Q431" s="798"/>
      <c r="R431" s="798"/>
      <c r="S431" s="798"/>
      <c r="T431" s="798"/>
      <c r="U431" s="798"/>
      <c r="V431" s="799"/>
      <c r="W431" s="37" t="s">
        <v>69</v>
      </c>
      <c r="X431" s="779">
        <f>IFERROR(SUM(X419:X429),"0")</f>
        <v>360</v>
      </c>
      <c r="Y431" s="779">
        <f>IFERROR(SUM(Y419:Y429),"0")</f>
        <v>360</v>
      </c>
      <c r="Z431" s="37"/>
      <c r="AA431" s="780"/>
      <c r="AB431" s="780"/>
      <c r="AC431" s="780"/>
    </row>
    <row r="432" spans="1:68" ht="14.25" customHeight="1" x14ac:dyDescent="0.25">
      <c r="A432" s="793" t="s">
        <v>180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3"/>
      <c r="AB432" s="773"/>
      <c r="AC432" s="773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120</v>
      </c>
      <c r="Y433" s="778">
        <f>IFERROR(IF(X433="",0,CEILING((X433/$H433),1)*$H433),"")</f>
        <v>120</v>
      </c>
      <c r="Z433" s="36">
        <f>IFERROR(IF(Y433=0,"",ROUNDUP(Y433/H433,0)*0.02175),"")</f>
        <v>0.17399999999999999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123.84</v>
      </c>
      <c r="BN433" s="64">
        <f>IFERROR(Y433*I433/H433,"0")</f>
        <v>123.84</v>
      </c>
      <c r="BO433" s="64">
        <f>IFERROR(1/J433*(X433/H433),"0")</f>
        <v>0.16666666666666666</v>
      </c>
      <c r="BP433" s="64">
        <f>IFERROR(1/J433*(Y433/H433),"0")</f>
        <v>0.16666666666666666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4"/>
      <c r="C435" s="794"/>
      <c r="D435" s="794"/>
      <c r="E435" s="794"/>
      <c r="F435" s="794"/>
      <c r="G435" s="794"/>
      <c r="H435" s="794"/>
      <c r="I435" s="794"/>
      <c r="J435" s="794"/>
      <c r="K435" s="794"/>
      <c r="L435" s="794"/>
      <c r="M435" s="794"/>
      <c r="N435" s="794"/>
      <c r="O435" s="802"/>
      <c r="P435" s="797" t="s">
        <v>71</v>
      </c>
      <c r="Q435" s="798"/>
      <c r="R435" s="798"/>
      <c r="S435" s="798"/>
      <c r="T435" s="798"/>
      <c r="U435" s="798"/>
      <c r="V435" s="799"/>
      <c r="W435" s="37" t="s">
        <v>72</v>
      </c>
      <c r="X435" s="779">
        <f>IFERROR(X433/H433,"0")+IFERROR(X434/H434,"0")</f>
        <v>8</v>
      </c>
      <c r="Y435" s="779">
        <f>IFERROR(Y433/H433,"0")+IFERROR(Y434/H434,"0")</f>
        <v>8</v>
      </c>
      <c r="Z435" s="779">
        <f>IFERROR(IF(Z433="",0,Z433),"0")+IFERROR(IF(Z434="",0,Z434),"0")</f>
        <v>0.17399999999999999</v>
      </c>
      <c r="AA435" s="780"/>
      <c r="AB435" s="780"/>
      <c r="AC435" s="780"/>
    </row>
    <row r="436" spans="1:68" x14ac:dyDescent="0.2">
      <c r="A436" s="794"/>
      <c r="B436" s="794"/>
      <c r="C436" s="794"/>
      <c r="D436" s="794"/>
      <c r="E436" s="794"/>
      <c r="F436" s="794"/>
      <c r="G436" s="794"/>
      <c r="H436" s="794"/>
      <c r="I436" s="794"/>
      <c r="J436" s="794"/>
      <c r="K436" s="794"/>
      <c r="L436" s="794"/>
      <c r="M436" s="794"/>
      <c r="N436" s="794"/>
      <c r="O436" s="802"/>
      <c r="P436" s="797" t="s">
        <v>71</v>
      </c>
      <c r="Q436" s="798"/>
      <c r="R436" s="798"/>
      <c r="S436" s="798"/>
      <c r="T436" s="798"/>
      <c r="U436" s="798"/>
      <c r="V436" s="799"/>
      <c r="W436" s="37" t="s">
        <v>69</v>
      </c>
      <c r="X436" s="779">
        <f>IFERROR(SUM(X433:X434),"0")</f>
        <v>120</v>
      </c>
      <c r="Y436" s="779">
        <f>IFERROR(SUM(Y433:Y434),"0")</f>
        <v>120</v>
      </c>
      <c r="Z436" s="37"/>
      <c r="AA436" s="780"/>
      <c r="AB436" s="780"/>
      <c r="AC436" s="780"/>
    </row>
    <row r="437" spans="1:68" ht="14.25" customHeight="1" x14ac:dyDescent="0.25">
      <c r="A437" s="793" t="s">
        <v>73</v>
      </c>
      <c r="B437" s="794"/>
      <c r="C437" s="794"/>
      <c r="D437" s="794"/>
      <c r="E437" s="794"/>
      <c r="F437" s="794"/>
      <c r="G437" s="794"/>
      <c r="H437" s="794"/>
      <c r="I437" s="794"/>
      <c r="J437" s="794"/>
      <c r="K437" s="794"/>
      <c r="L437" s="794"/>
      <c r="M437" s="794"/>
      <c r="N437" s="794"/>
      <c r="O437" s="794"/>
      <c r="P437" s="794"/>
      <c r="Q437" s="794"/>
      <c r="R437" s="794"/>
      <c r="S437" s="794"/>
      <c r="T437" s="794"/>
      <c r="U437" s="794"/>
      <c r="V437" s="794"/>
      <c r="W437" s="794"/>
      <c r="X437" s="794"/>
      <c r="Y437" s="794"/>
      <c r="Z437" s="794"/>
      <c r="AA437" s="773"/>
      <c r="AB437" s="773"/>
      <c r="AC437" s="773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2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4"/>
      <c r="C442" s="794"/>
      <c r="D442" s="794"/>
      <c r="E442" s="794"/>
      <c r="F442" s="794"/>
      <c r="G442" s="794"/>
      <c r="H442" s="794"/>
      <c r="I442" s="794"/>
      <c r="J442" s="794"/>
      <c r="K442" s="794"/>
      <c r="L442" s="794"/>
      <c r="M442" s="794"/>
      <c r="N442" s="794"/>
      <c r="O442" s="802"/>
      <c r="P442" s="797" t="s">
        <v>71</v>
      </c>
      <c r="Q442" s="798"/>
      <c r="R442" s="798"/>
      <c r="S442" s="798"/>
      <c r="T442" s="798"/>
      <c r="U442" s="798"/>
      <c r="V442" s="799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4"/>
      <c r="B443" s="794"/>
      <c r="C443" s="794"/>
      <c r="D443" s="794"/>
      <c r="E443" s="794"/>
      <c r="F443" s="794"/>
      <c r="G443" s="794"/>
      <c r="H443" s="794"/>
      <c r="I443" s="794"/>
      <c r="J443" s="794"/>
      <c r="K443" s="794"/>
      <c r="L443" s="794"/>
      <c r="M443" s="794"/>
      <c r="N443" s="794"/>
      <c r="O443" s="802"/>
      <c r="P443" s="797" t="s">
        <v>71</v>
      </c>
      <c r="Q443" s="798"/>
      <c r="R443" s="798"/>
      <c r="S443" s="798"/>
      <c r="T443" s="798"/>
      <c r="U443" s="798"/>
      <c r="V443" s="799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3" t="s">
        <v>222</v>
      </c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794"/>
      <c r="P444" s="794"/>
      <c r="Q444" s="794"/>
      <c r="R444" s="794"/>
      <c r="S444" s="794"/>
      <c r="T444" s="794"/>
      <c r="U444" s="794"/>
      <c r="V444" s="794"/>
      <c r="W444" s="794"/>
      <c r="X444" s="794"/>
      <c r="Y444" s="794"/>
      <c r="Z444" s="794"/>
      <c r="AA444" s="773"/>
      <c r="AB444" s="773"/>
      <c r="AC444" s="773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09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4"/>
      <c r="C448" s="794"/>
      <c r="D448" s="794"/>
      <c r="E448" s="794"/>
      <c r="F448" s="794"/>
      <c r="G448" s="794"/>
      <c r="H448" s="794"/>
      <c r="I448" s="794"/>
      <c r="J448" s="794"/>
      <c r="K448" s="794"/>
      <c r="L448" s="794"/>
      <c r="M448" s="794"/>
      <c r="N448" s="794"/>
      <c r="O448" s="802"/>
      <c r="P448" s="797" t="s">
        <v>71</v>
      </c>
      <c r="Q448" s="798"/>
      <c r="R448" s="798"/>
      <c r="S448" s="798"/>
      <c r="T448" s="798"/>
      <c r="U448" s="798"/>
      <c r="V448" s="799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4"/>
      <c r="B449" s="794"/>
      <c r="C449" s="794"/>
      <c r="D449" s="794"/>
      <c r="E449" s="794"/>
      <c r="F449" s="794"/>
      <c r="G449" s="794"/>
      <c r="H449" s="794"/>
      <c r="I449" s="794"/>
      <c r="J449" s="794"/>
      <c r="K449" s="794"/>
      <c r="L449" s="794"/>
      <c r="M449" s="794"/>
      <c r="N449" s="794"/>
      <c r="O449" s="802"/>
      <c r="P449" s="797" t="s">
        <v>71</v>
      </c>
      <c r="Q449" s="798"/>
      <c r="R449" s="798"/>
      <c r="S449" s="798"/>
      <c r="T449" s="798"/>
      <c r="U449" s="798"/>
      <c r="V449" s="799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800" t="s">
        <v>720</v>
      </c>
      <c r="B450" s="794"/>
      <c r="C450" s="794"/>
      <c r="D450" s="794"/>
      <c r="E450" s="794"/>
      <c r="F450" s="794"/>
      <c r="G450" s="794"/>
      <c r="H450" s="794"/>
      <c r="I450" s="794"/>
      <c r="J450" s="794"/>
      <c r="K450" s="794"/>
      <c r="L450" s="794"/>
      <c r="M450" s="794"/>
      <c r="N450" s="794"/>
      <c r="O450" s="794"/>
      <c r="P450" s="794"/>
      <c r="Q450" s="794"/>
      <c r="R450" s="794"/>
      <c r="S450" s="794"/>
      <c r="T450" s="794"/>
      <c r="U450" s="794"/>
      <c r="V450" s="794"/>
      <c r="W450" s="794"/>
      <c r="X450" s="794"/>
      <c r="Y450" s="794"/>
      <c r="Z450" s="794"/>
      <c r="AA450" s="772"/>
      <c r="AB450" s="772"/>
      <c r="AC450" s="772"/>
    </row>
    <row r="451" spans="1:68" ht="14.25" customHeight="1" x14ac:dyDescent="0.25">
      <c r="A451" s="793" t="s">
        <v>124</v>
      </c>
      <c r="B451" s="794"/>
      <c r="C451" s="794"/>
      <c r="D451" s="794"/>
      <c r="E451" s="794"/>
      <c r="F451" s="794"/>
      <c r="G451" s="794"/>
      <c r="H451" s="794"/>
      <c r="I451" s="794"/>
      <c r="J451" s="794"/>
      <c r="K451" s="794"/>
      <c r="L451" s="794"/>
      <c r="M451" s="794"/>
      <c r="N451" s="794"/>
      <c r="O451" s="794"/>
      <c r="P451" s="794"/>
      <c r="Q451" s="794"/>
      <c r="R451" s="794"/>
      <c r="S451" s="794"/>
      <c r="T451" s="794"/>
      <c r="U451" s="794"/>
      <c r="V451" s="794"/>
      <c r="W451" s="794"/>
      <c r="X451" s="794"/>
      <c r="Y451" s="794"/>
      <c r="Z451" s="794"/>
      <c r="AA451" s="773"/>
      <c r="AB451" s="773"/>
      <c r="AC451" s="773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86.4</v>
      </c>
      <c r="Y457" s="778">
        <f t="shared" si="87"/>
        <v>86.4</v>
      </c>
      <c r="Z457" s="36">
        <f t="shared" si="88"/>
        <v>0.17399999999999999</v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90.24</v>
      </c>
      <c r="BN457" s="64">
        <f t="shared" si="90"/>
        <v>90.24</v>
      </c>
      <c r="BO457" s="64">
        <f t="shared" si="91"/>
        <v>0.14285714285714285</v>
      </c>
      <c r="BP457" s="64">
        <f t="shared" si="92"/>
        <v>0.14285714285714285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4"/>
      <c r="C460" s="794"/>
      <c r="D460" s="794"/>
      <c r="E460" s="794"/>
      <c r="F460" s="794"/>
      <c r="G460" s="794"/>
      <c r="H460" s="794"/>
      <c r="I460" s="794"/>
      <c r="J460" s="794"/>
      <c r="K460" s="794"/>
      <c r="L460" s="794"/>
      <c r="M460" s="794"/>
      <c r="N460" s="794"/>
      <c r="O460" s="802"/>
      <c r="P460" s="797" t="s">
        <v>71</v>
      </c>
      <c r="Q460" s="798"/>
      <c r="R460" s="798"/>
      <c r="S460" s="798"/>
      <c r="T460" s="798"/>
      <c r="U460" s="798"/>
      <c r="V460" s="799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8</v>
      </c>
      <c r="Y460" s="779">
        <f>IFERROR(Y452/H452,"0")+IFERROR(Y453/H453,"0")+IFERROR(Y454/H454,"0")+IFERROR(Y455/H455,"0")+IFERROR(Y456/H456,"0")+IFERROR(Y457/H457,"0")+IFERROR(Y458/H458,"0")+IFERROR(Y459/H459,"0")</f>
        <v>8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0.17399999999999999</v>
      </c>
      <c r="AA460" s="780"/>
      <c r="AB460" s="780"/>
      <c r="AC460" s="780"/>
    </row>
    <row r="461" spans="1:68" x14ac:dyDescent="0.2">
      <c r="A461" s="794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2"/>
      <c r="P461" s="797" t="s">
        <v>71</v>
      </c>
      <c r="Q461" s="798"/>
      <c r="R461" s="798"/>
      <c r="S461" s="798"/>
      <c r="T461" s="798"/>
      <c r="U461" s="798"/>
      <c r="V461" s="799"/>
      <c r="W461" s="37" t="s">
        <v>69</v>
      </c>
      <c r="X461" s="779">
        <f>IFERROR(SUM(X452:X459),"0")</f>
        <v>86.4</v>
      </c>
      <c r="Y461" s="779">
        <f>IFERROR(SUM(Y452:Y459),"0")</f>
        <v>86.4</v>
      </c>
      <c r="Z461" s="37"/>
      <c r="AA461" s="780"/>
      <c r="AB461" s="780"/>
      <c r="AC461" s="780"/>
    </row>
    <row r="462" spans="1:68" ht="14.25" customHeight="1" x14ac:dyDescent="0.25">
      <c r="A462" s="793" t="s">
        <v>64</v>
      </c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794"/>
      <c r="P462" s="794"/>
      <c r="Q462" s="794"/>
      <c r="R462" s="794"/>
      <c r="S462" s="794"/>
      <c r="T462" s="794"/>
      <c r="U462" s="794"/>
      <c r="V462" s="794"/>
      <c r="W462" s="794"/>
      <c r="X462" s="794"/>
      <c r="Y462" s="794"/>
      <c r="Z462" s="794"/>
      <c r="AA462" s="773"/>
      <c r="AB462" s="773"/>
      <c r="AC462" s="773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4"/>
      <c r="C465" s="794"/>
      <c r="D465" s="794"/>
      <c r="E465" s="794"/>
      <c r="F465" s="794"/>
      <c r="G465" s="794"/>
      <c r="H465" s="794"/>
      <c r="I465" s="794"/>
      <c r="J465" s="794"/>
      <c r="K465" s="794"/>
      <c r="L465" s="794"/>
      <c r="M465" s="794"/>
      <c r="N465" s="794"/>
      <c r="O465" s="802"/>
      <c r="P465" s="797" t="s">
        <v>71</v>
      </c>
      <c r="Q465" s="798"/>
      <c r="R465" s="798"/>
      <c r="S465" s="798"/>
      <c r="T465" s="798"/>
      <c r="U465" s="798"/>
      <c r="V465" s="799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4"/>
      <c r="B466" s="794"/>
      <c r="C466" s="794"/>
      <c r="D466" s="794"/>
      <c r="E466" s="794"/>
      <c r="F466" s="794"/>
      <c r="G466" s="794"/>
      <c r="H466" s="794"/>
      <c r="I466" s="794"/>
      <c r="J466" s="794"/>
      <c r="K466" s="794"/>
      <c r="L466" s="794"/>
      <c r="M466" s="794"/>
      <c r="N466" s="794"/>
      <c r="O466" s="802"/>
      <c r="P466" s="797" t="s">
        <v>71</v>
      </c>
      <c r="Q466" s="798"/>
      <c r="R466" s="798"/>
      <c r="S466" s="798"/>
      <c r="T466" s="798"/>
      <c r="U466" s="798"/>
      <c r="V466" s="799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3" t="s">
        <v>73</v>
      </c>
      <c r="B467" s="794"/>
      <c r="C467" s="794"/>
      <c r="D467" s="794"/>
      <c r="E467" s="794"/>
      <c r="F467" s="794"/>
      <c r="G467" s="794"/>
      <c r="H467" s="794"/>
      <c r="I467" s="794"/>
      <c r="J467" s="794"/>
      <c r="K467" s="794"/>
      <c r="L467" s="794"/>
      <c r="M467" s="794"/>
      <c r="N467" s="794"/>
      <c r="O467" s="794"/>
      <c r="P467" s="794"/>
      <c r="Q467" s="794"/>
      <c r="R467" s="794"/>
      <c r="S467" s="794"/>
      <c r="T467" s="794"/>
      <c r="U467" s="794"/>
      <c r="V467" s="794"/>
      <c r="W467" s="794"/>
      <c r="X467" s="794"/>
      <c r="Y467" s="794"/>
      <c r="Z467" s="794"/>
      <c r="AA467" s="773"/>
      <c r="AB467" s="773"/>
      <c r="AC467" s="773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52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28.8</v>
      </c>
      <c r="Y473" s="778">
        <f t="shared" si="93"/>
        <v>28.799999999999997</v>
      </c>
      <c r="Z473" s="36">
        <f>IFERROR(IF(Y473=0,"",ROUNDUP(Y473/H473,0)*0.00753),"")</f>
        <v>9.0359999999999996E-2</v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32.208000000000006</v>
      </c>
      <c r="BN473" s="64">
        <f t="shared" si="95"/>
        <v>32.207999999999998</v>
      </c>
      <c r="BO473" s="64">
        <f t="shared" si="96"/>
        <v>7.6923076923076927E-2</v>
      </c>
      <c r="BP473" s="64">
        <f t="shared" si="97"/>
        <v>7.6923076923076927E-2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4"/>
      <c r="C475" s="794"/>
      <c r="D475" s="794"/>
      <c r="E475" s="794"/>
      <c r="F475" s="794"/>
      <c r="G475" s="794"/>
      <c r="H475" s="794"/>
      <c r="I475" s="794"/>
      <c r="J475" s="794"/>
      <c r="K475" s="794"/>
      <c r="L475" s="794"/>
      <c r="M475" s="794"/>
      <c r="N475" s="794"/>
      <c r="O475" s="802"/>
      <c r="P475" s="797" t="s">
        <v>71</v>
      </c>
      <c r="Q475" s="798"/>
      <c r="R475" s="798"/>
      <c r="S475" s="798"/>
      <c r="T475" s="798"/>
      <c r="U475" s="798"/>
      <c r="V475" s="799"/>
      <c r="W475" s="37" t="s">
        <v>72</v>
      </c>
      <c r="X475" s="779">
        <f>IFERROR(X468/H468,"0")+IFERROR(X469/H469,"0")+IFERROR(X470/H470,"0")+IFERROR(X471/H471,"0")+IFERROR(X472/H472,"0")+IFERROR(X473/H473,"0")+IFERROR(X474/H474,"0")</f>
        <v>12</v>
      </c>
      <c r="Y475" s="779">
        <f>IFERROR(Y468/H468,"0")+IFERROR(Y469/H469,"0")+IFERROR(Y470/H470,"0")+IFERROR(Y471/H471,"0")+IFERROR(Y472/H472,"0")+IFERROR(Y473/H473,"0")+IFERROR(Y474/H474,"0")</f>
        <v>12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9.0359999999999996E-2</v>
      </c>
      <c r="AA475" s="780"/>
      <c r="AB475" s="780"/>
      <c r="AC475" s="780"/>
    </row>
    <row r="476" spans="1:68" x14ac:dyDescent="0.2">
      <c r="A476" s="794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2"/>
      <c r="P476" s="797" t="s">
        <v>71</v>
      </c>
      <c r="Q476" s="798"/>
      <c r="R476" s="798"/>
      <c r="S476" s="798"/>
      <c r="T476" s="798"/>
      <c r="U476" s="798"/>
      <c r="V476" s="799"/>
      <c r="W476" s="37" t="s">
        <v>69</v>
      </c>
      <c r="X476" s="779">
        <f>IFERROR(SUM(X468:X474),"0")</f>
        <v>28.8</v>
      </c>
      <c r="Y476" s="779">
        <f>IFERROR(SUM(Y468:Y474),"0")</f>
        <v>28.799999999999997</v>
      </c>
      <c r="Z476" s="37"/>
      <c r="AA476" s="780"/>
      <c r="AB476" s="780"/>
      <c r="AC476" s="780"/>
    </row>
    <row r="477" spans="1:68" ht="14.25" customHeight="1" x14ac:dyDescent="0.25">
      <c r="A477" s="793" t="s">
        <v>222</v>
      </c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794"/>
      <c r="P477" s="794"/>
      <c r="Q477" s="794"/>
      <c r="R477" s="794"/>
      <c r="S477" s="794"/>
      <c r="T477" s="794"/>
      <c r="U477" s="794"/>
      <c r="V477" s="794"/>
      <c r="W477" s="794"/>
      <c r="X477" s="794"/>
      <c r="Y477" s="794"/>
      <c r="Z477" s="794"/>
      <c r="AA477" s="773"/>
      <c r="AB477" s="773"/>
      <c r="AC477" s="773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8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802"/>
      <c r="P480" s="797" t="s">
        <v>71</v>
      </c>
      <c r="Q480" s="798"/>
      <c r="R480" s="798"/>
      <c r="S480" s="798"/>
      <c r="T480" s="798"/>
      <c r="U480" s="798"/>
      <c r="V480" s="799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4"/>
      <c r="B481" s="794"/>
      <c r="C481" s="794"/>
      <c r="D481" s="794"/>
      <c r="E481" s="794"/>
      <c r="F481" s="794"/>
      <c r="G481" s="794"/>
      <c r="H481" s="794"/>
      <c r="I481" s="794"/>
      <c r="J481" s="794"/>
      <c r="K481" s="794"/>
      <c r="L481" s="794"/>
      <c r="M481" s="794"/>
      <c r="N481" s="794"/>
      <c r="O481" s="802"/>
      <c r="P481" s="797" t="s">
        <v>71</v>
      </c>
      <c r="Q481" s="798"/>
      <c r="R481" s="798"/>
      <c r="S481" s="798"/>
      <c r="T481" s="798"/>
      <c r="U481" s="798"/>
      <c r="V481" s="799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8" t="s">
        <v>768</v>
      </c>
      <c r="B482" s="989"/>
      <c r="C482" s="989"/>
      <c r="D482" s="989"/>
      <c r="E482" s="989"/>
      <c r="F482" s="989"/>
      <c r="G482" s="989"/>
      <c r="H482" s="989"/>
      <c r="I482" s="989"/>
      <c r="J482" s="989"/>
      <c r="K482" s="989"/>
      <c r="L482" s="989"/>
      <c r="M482" s="989"/>
      <c r="N482" s="989"/>
      <c r="O482" s="989"/>
      <c r="P482" s="989"/>
      <c r="Q482" s="989"/>
      <c r="R482" s="989"/>
      <c r="S482" s="989"/>
      <c r="T482" s="989"/>
      <c r="U482" s="989"/>
      <c r="V482" s="989"/>
      <c r="W482" s="989"/>
      <c r="X482" s="989"/>
      <c r="Y482" s="989"/>
      <c r="Z482" s="989"/>
      <c r="AA482" s="48"/>
      <c r="AB482" s="48"/>
      <c r="AC482" s="48"/>
    </row>
    <row r="483" spans="1:68" ht="16.5" customHeight="1" x14ac:dyDescent="0.25">
      <c r="A483" s="800" t="s">
        <v>769</v>
      </c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794"/>
      <c r="P483" s="794"/>
      <c r="Q483" s="794"/>
      <c r="R483" s="794"/>
      <c r="S483" s="794"/>
      <c r="T483" s="794"/>
      <c r="U483" s="794"/>
      <c r="V483" s="794"/>
      <c r="W483" s="794"/>
      <c r="X483" s="794"/>
      <c r="Y483" s="794"/>
      <c r="Z483" s="794"/>
      <c r="AA483" s="772"/>
      <c r="AB483" s="772"/>
      <c r="AC483" s="772"/>
    </row>
    <row r="484" spans="1:68" ht="14.25" customHeight="1" x14ac:dyDescent="0.25">
      <c r="A484" s="793" t="s">
        <v>124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3"/>
      <c r="AB484" s="773"/>
      <c r="AC484" s="773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4"/>
      <c r="C486" s="794"/>
      <c r="D486" s="794"/>
      <c r="E486" s="794"/>
      <c r="F486" s="794"/>
      <c r="G486" s="794"/>
      <c r="H486" s="794"/>
      <c r="I486" s="794"/>
      <c r="J486" s="794"/>
      <c r="K486" s="794"/>
      <c r="L486" s="794"/>
      <c r="M486" s="794"/>
      <c r="N486" s="794"/>
      <c r="O486" s="802"/>
      <c r="P486" s="797" t="s">
        <v>71</v>
      </c>
      <c r="Q486" s="798"/>
      <c r="R486" s="798"/>
      <c r="S486" s="798"/>
      <c r="T486" s="798"/>
      <c r="U486" s="798"/>
      <c r="V486" s="799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4"/>
      <c r="B487" s="794"/>
      <c r="C487" s="794"/>
      <c r="D487" s="794"/>
      <c r="E487" s="794"/>
      <c r="F487" s="794"/>
      <c r="G487" s="794"/>
      <c r="H487" s="794"/>
      <c r="I487" s="794"/>
      <c r="J487" s="794"/>
      <c r="K487" s="794"/>
      <c r="L487" s="794"/>
      <c r="M487" s="794"/>
      <c r="N487" s="794"/>
      <c r="O487" s="802"/>
      <c r="P487" s="797" t="s">
        <v>71</v>
      </c>
      <c r="Q487" s="798"/>
      <c r="R487" s="798"/>
      <c r="S487" s="798"/>
      <c r="T487" s="798"/>
      <c r="U487" s="798"/>
      <c r="V487" s="799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3" t="s">
        <v>64</v>
      </c>
      <c r="B488" s="794"/>
      <c r="C488" s="794"/>
      <c r="D488" s="794"/>
      <c r="E488" s="794"/>
      <c r="F488" s="794"/>
      <c r="G488" s="794"/>
      <c r="H488" s="794"/>
      <c r="I488" s="794"/>
      <c r="J488" s="794"/>
      <c r="K488" s="794"/>
      <c r="L488" s="794"/>
      <c r="M488" s="794"/>
      <c r="N488" s="794"/>
      <c r="O488" s="794"/>
      <c r="P488" s="794"/>
      <c r="Q488" s="794"/>
      <c r="R488" s="794"/>
      <c r="S488" s="794"/>
      <c r="T488" s="794"/>
      <c r="U488" s="794"/>
      <c r="V488" s="794"/>
      <c r="W488" s="794"/>
      <c r="X488" s="794"/>
      <c r="Y488" s="794"/>
      <c r="Z488" s="794"/>
      <c r="AA488" s="773"/>
      <c r="AB488" s="773"/>
      <c r="AC488" s="773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3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4"/>
      <c r="C507" s="794"/>
      <c r="D507" s="794"/>
      <c r="E507" s="794"/>
      <c r="F507" s="794"/>
      <c r="G507" s="794"/>
      <c r="H507" s="794"/>
      <c r="I507" s="794"/>
      <c r="J507" s="794"/>
      <c r="K507" s="794"/>
      <c r="L507" s="794"/>
      <c r="M507" s="794"/>
      <c r="N507" s="794"/>
      <c r="O507" s="802"/>
      <c r="P507" s="797" t="s">
        <v>71</v>
      </c>
      <c r="Q507" s="798"/>
      <c r="R507" s="798"/>
      <c r="S507" s="798"/>
      <c r="T507" s="798"/>
      <c r="U507" s="798"/>
      <c r="V507" s="799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x14ac:dyDescent="0.2">
      <c r="A508" s="794"/>
      <c r="B508" s="794"/>
      <c r="C508" s="794"/>
      <c r="D508" s="794"/>
      <c r="E508" s="794"/>
      <c r="F508" s="794"/>
      <c r="G508" s="794"/>
      <c r="H508" s="794"/>
      <c r="I508" s="794"/>
      <c r="J508" s="794"/>
      <c r="K508" s="794"/>
      <c r="L508" s="794"/>
      <c r="M508" s="794"/>
      <c r="N508" s="794"/>
      <c r="O508" s="802"/>
      <c r="P508" s="797" t="s">
        <v>71</v>
      </c>
      <c r="Q508" s="798"/>
      <c r="R508" s="798"/>
      <c r="S508" s="798"/>
      <c r="T508" s="798"/>
      <c r="U508" s="798"/>
      <c r="V508" s="799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customHeight="1" x14ac:dyDescent="0.25">
      <c r="A509" s="793" t="s">
        <v>73</v>
      </c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794"/>
      <c r="P509" s="794"/>
      <c r="Q509" s="794"/>
      <c r="R509" s="794"/>
      <c r="S509" s="794"/>
      <c r="T509" s="794"/>
      <c r="U509" s="794"/>
      <c r="V509" s="794"/>
      <c r="W509" s="794"/>
      <c r="X509" s="794"/>
      <c r="Y509" s="794"/>
      <c r="Z509" s="794"/>
      <c r="AA509" s="773"/>
      <c r="AB509" s="773"/>
      <c r="AC509" s="773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4"/>
      <c r="C512" s="794"/>
      <c r="D512" s="794"/>
      <c r="E512" s="794"/>
      <c r="F512" s="794"/>
      <c r="G512" s="794"/>
      <c r="H512" s="794"/>
      <c r="I512" s="794"/>
      <c r="J512" s="794"/>
      <c r="K512" s="794"/>
      <c r="L512" s="794"/>
      <c r="M512" s="794"/>
      <c r="N512" s="794"/>
      <c r="O512" s="802"/>
      <c r="P512" s="797" t="s">
        <v>71</v>
      </c>
      <c r="Q512" s="798"/>
      <c r="R512" s="798"/>
      <c r="S512" s="798"/>
      <c r="T512" s="798"/>
      <c r="U512" s="798"/>
      <c r="V512" s="799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4"/>
      <c r="B513" s="794"/>
      <c r="C513" s="794"/>
      <c r="D513" s="794"/>
      <c r="E513" s="794"/>
      <c r="F513" s="794"/>
      <c r="G513" s="794"/>
      <c r="H513" s="794"/>
      <c r="I513" s="794"/>
      <c r="J513" s="794"/>
      <c r="K513" s="794"/>
      <c r="L513" s="794"/>
      <c r="M513" s="794"/>
      <c r="N513" s="794"/>
      <c r="O513" s="802"/>
      <c r="P513" s="797" t="s">
        <v>71</v>
      </c>
      <c r="Q513" s="798"/>
      <c r="R513" s="798"/>
      <c r="S513" s="798"/>
      <c r="T513" s="798"/>
      <c r="U513" s="798"/>
      <c r="V513" s="799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3" t="s">
        <v>113</v>
      </c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794"/>
      <c r="P514" s="794"/>
      <c r="Q514" s="794"/>
      <c r="R514" s="794"/>
      <c r="S514" s="794"/>
      <c r="T514" s="794"/>
      <c r="U514" s="794"/>
      <c r="V514" s="794"/>
      <c r="W514" s="794"/>
      <c r="X514" s="794"/>
      <c r="Y514" s="794"/>
      <c r="Z514" s="794"/>
      <c r="AA514" s="773"/>
      <c r="AB514" s="773"/>
      <c r="AC514" s="773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802"/>
      <c r="P517" s="797" t="s">
        <v>71</v>
      </c>
      <c r="Q517" s="798"/>
      <c r="R517" s="798"/>
      <c r="S517" s="798"/>
      <c r="T517" s="798"/>
      <c r="U517" s="798"/>
      <c r="V517" s="799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4"/>
      <c r="B518" s="794"/>
      <c r="C518" s="794"/>
      <c r="D518" s="794"/>
      <c r="E518" s="794"/>
      <c r="F518" s="794"/>
      <c r="G518" s="794"/>
      <c r="H518" s="794"/>
      <c r="I518" s="794"/>
      <c r="J518" s="794"/>
      <c r="K518" s="794"/>
      <c r="L518" s="794"/>
      <c r="M518" s="794"/>
      <c r="N518" s="794"/>
      <c r="O518" s="802"/>
      <c r="P518" s="797" t="s">
        <v>71</v>
      </c>
      <c r="Q518" s="798"/>
      <c r="R518" s="798"/>
      <c r="S518" s="798"/>
      <c r="T518" s="798"/>
      <c r="U518" s="798"/>
      <c r="V518" s="799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800" t="s">
        <v>824</v>
      </c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794"/>
      <c r="P519" s="794"/>
      <c r="Q519" s="794"/>
      <c r="R519" s="794"/>
      <c r="S519" s="794"/>
      <c r="T519" s="794"/>
      <c r="U519" s="794"/>
      <c r="V519" s="794"/>
      <c r="W519" s="794"/>
      <c r="X519" s="794"/>
      <c r="Y519" s="794"/>
      <c r="Z519" s="794"/>
      <c r="AA519" s="772"/>
      <c r="AB519" s="772"/>
      <c r="AC519" s="772"/>
    </row>
    <row r="520" spans="1:68" ht="14.25" customHeight="1" x14ac:dyDescent="0.25">
      <c r="A520" s="793" t="s">
        <v>180</v>
      </c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794"/>
      <c r="P520" s="794"/>
      <c r="Q520" s="794"/>
      <c r="R520" s="794"/>
      <c r="S520" s="794"/>
      <c r="T520" s="794"/>
      <c r="U520" s="794"/>
      <c r="V520" s="794"/>
      <c r="W520" s="794"/>
      <c r="X520" s="794"/>
      <c r="Y520" s="794"/>
      <c r="Z520" s="794"/>
      <c r="AA520" s="773"/>
      <c r="AB520" s="773"/>
      <c r="AC520" s="773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4"/>
      <c r="C522" s="794"/>
      <c r="D522" s="794"/>
      <c r="E522" s="794"/>
      <c r="F522" s="794"/>
      <c r="G522" s="794"/>
      <c r="H522" s="794"/>
      <c r="I522" s="794"/>
      <c r="J522" s="794"/>
      <c r="K522" s="794"/>
      <c r="L522" s="794"/>
      <c r="M522" s="794"/>
      <c r="N522" s="794"/>
      <c r="O522" s="802"/>
      <c r="P522" s="797" t="s">
        <v>71</v>
      </c>
      <c r="Q522" s="798"/>
      <c r="R522" s="798"/>
      <c r="S522" s="798"/>
      <c r="T522" s="798"/>
      <c r="U522" s="798"/>
      <c r="V522" s="799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4"/>
      <c r="B523" s="794"/>
      <c r="C523" s="794"/>
      <c r="D523" s="794"/>
      <c r="E523" s="794"/>
      <c r="F523" s="794"/>
      <c r="G523" s="794"/>
      <c r="H523" s="794"/>
      <c r="I523" s="794"/>
      <c r="J523" s="794"/>
      <c r="K523" s="794"/>
      <c r="L523" s="794"/>
      <c r="M523" s="794"/>
      <c r="N523" s="794"/>
      <c r="O523" s="802"/>
      <c r="P523" s="797" t="s">
        <v>71</v>
      </c>
      <c r="Q523" s="798"/>
      <c r="R523" s="798"/>
      <c r="S523" s="798"/>
      <c r="T523" s="798"/>
      <c r="U523" s="798"/>
      <c r="V523" s="799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3" t="s">
        <v>64</v>
      </c>
      <c r="B524" s="794"/>
      <c r="C524" s="794"/>
      <c r="D524" s="794"/>
      <c r="E524" s="794"/>
      <c r="F524" s="794"/>
      <c r="G524" s="794"/>
      <c r="H524" s="794"/>
      <c r="I524" s="794"/>
      <c r="J524" s="794"/>
      <c r="K524" s="794"/>
      <c r="L524" s="794"/>
      <c r="M524" s="794"/>
      <c r="N524" s="794"/>
      <c r="O524" s="794"/>
      <c r="P524" s="794"/>
      <c r="Q524" s="794"/>
      <c r="R524" s="794"/>
      <c r="S524" s="794"/>
      <c r="T524" s="794"/>
      <c r="U524" s="794"/>
      <c r="V524" s="794"/>
      <c r="W524" s="794"/>
      <c r="X524" s="794"/>
      <c r="Y524" s="794"/>
      <c r="Z524" s="794"/>
      <c r="AA524" s="773"/>
      <c r="AB524" s="773"/>
      <c r="AC524" s="773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4"/>
      <c r="C530" s="794"/>
      <c r="D530" s="794"/>
      <c r="E530" s="794"/>
      <c r="F530" s="794"/>
      <c r="G530" s="794"/>
      <c r="H530" s="794"/>
      <c r="I530" s="794"/>
      <c r="J530" s="794"/>
      <c r="K530" s="794"/>
      <c r="L530" s="794"/>
      <c r="M530" s="794"/>
      <c r="N530" s="794"/>
      <c r="O530" s="802"/>
      <c r="P530" s="797" t="s">
        <v>71</v>
      </c>
      <c r="Q530" s="798"/>
      <c r="R530" s="798"/>
      <c r="S530" s="798"/>
      <c r="T530" s="798"/>
      <c r="U530" s="798"/>
      <c r="V530" s="799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4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2"/>
      <c r="P531" s="797" t="s">
        <v>71</v>
      </c>
      <c r="Q531" s="798"/>
      <c r="R531" s="798"/>
      <c r="S531" s="798"/>
      <c r="T531" s="798"/>
      <c r="U531" s="798"/>
      <c r="V531" s="799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793" t="s">
        <v>113</v>
      </c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794"/>
      <c r="P532" s="794"/>
      <c r="Q532" s="794"/>
      <c r="R532" s="794"/>
      <c r="S532" s="794"/>
      <c r="T532" s="794"/>
      <c r="U532" s="794"/>
      <c r="V532" s="794"/>
      <c r="W532" s="794"/>
      <c r="X532" s="794"/>
      <c r="Y532" s="794"/>
      <c r="Z532" s="794"/>
      <c r="AA532" s="773"/>
      <c r="AB532" s="773"/>
      <c r="AC532" s="773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4"/>
      <c r="C534" s="794"/>
      <c r="D534" s="794"/>
      <c r="E534" s="794"/>
      <c r="F534" s="794"/>
      <c r="G534" s="794"/>
      <c r="H534" s="794"/>
      <c r="I534" s="794"/>
      <c r="J534" s="794"/>
      <c r="K534" s="794"/>
      <c r="L534" s="794"/>
      <c r="M534" s="794"/>
      <c r="N534" s="794"/>
      <c r="O534" s="802"/>
      <c r="P534" s="797" t="s">
        <v>71</v>
      </c>
      <c r="Q534" s="798"/>
      <c r="R534" s="798"/>
      <c r="S534" s="798"/>
      <c r="T534" s="798"/>
      <c r="U534" s="798"/>
      <c r="V534" s="799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4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2"/>
      <c r="P535" s="797" t="s">
        <v>71</v>
      </c>
      <c r="Q535" s="798"/>
      <c r="R535" s="798"/>
      <c r="S535" s="798"/>
      <c r="T535" s="798"/>
      <c r="U535" s="798"/>
      <c r="V535" s="799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3" t="s">
        <v>842</v>
      </c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794"/>
      <c r="P536" s="794"/>
      <c r="Q536" s="794"/>
      <c r="R536" s="794"/>
      <c r="S536" s="794"/>
      <c r="T536" s="794"/>
      <c r="U536" s="794"/>
      <c r="V536" s="794"/>
      <c r="W536" s="794"/>
      <c r="X536" s="794"/>
      <c r="Y536" s="794"/>
      <c r="Z536" s="794"/>
      <c r="AA536" s="773"/>
      <c r="AB536" s="773"/>
      <c r="AC536" s="773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802"/>
      <c r="P538" s="797" t="s">
        <v>71</v>
      </c>
      <c r="Q538" s="798"/>
      <c r="R538" s="798"/>
      <c r="S538" s="798"/>
      <c r="T538" s="798"/>
      <c r="U538" s="798"/>
      <c r="V538" s="799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4"/>
      <c r="B539" s="794"/>
      <c r="C539" s="794"/>
      <c r="D539" s="794"/>
      <c r="E539" s="794"/>
      <c r="F539" s="794"/>
      <c r="G539" s="794"/>
      <c r="H539" s="794"/>
      <c r="I539" s="794"/>
      <c r="J539" s="794"/>
      <c r="K539" s="794"/>
      <c r="L539" s="794"/>
      <c r="M539" s="794"/>
      <c r="N539" s="794"/>
      <c r="O539" s="802"/>
      <c r="P539" s="797" t="s">
        <v>71</v>
      </c>
      <c r="Q539" s="798"/>
      <c r="R539" s="798"/>
      <c r="S539" s="798"/>
      <c r="T539" s="798"/>
      <c r="U539" s="798"/>
      <c r="V539" s="799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800" t="s">
        <v>846</v>
      </c>
      <c r="B540" s="794"/>
      <c r="C540" s="794"/>
      <c r="D540" s="794"/>
      <c r="E540" s="794"/>
      <c r="F540" s="794"/>
      <c r="G540" s="794"/>
      <c r="H540" s="794"/>
      <c r="I540" s="794"/>
      <c r="J540" s="794"/>
      <c r="K540" s="794"/>
      <c r="L540" s="794"/>
      <c r="M540" s="794"/>
      <c r="N540" s="794"/>
      <c r="O540" s="794"/>
      <c r="P540" s="794"/>
      <c r="Q540" s="794"/>
      <c r="R540" s="794"/>
      <c r="S540" s="794"/>
      <c r="T540" s="794"/>
      <c r="U540" s="794"/>
      <c r="V540" s="794"/>
      <c r="W540" s="794"/>
      <c r="X540" s="794"/>
      <c r="Y540" s="794"/>
      <c r="Z540" s="794"/>
      <c r="AA540" s="772"/>
      <c r="AB540" s="772"/>
      <c r="AC540" s="772"/>
    </row>
    <row r="541" spans="1:68" ht="14.25" customHeight="1" x14ac:dyDescent="0.25">
      <c r="A541" s="793" t="s">
        <v>64</v>
      </c>
      <c r="B541" s="794"/>
      <c r="C541" s="794"/>
      <c r="D541" s="794"/>
      <c r="E541" s="794"/>
      <c r="F541" s="794"/>
      <c r="G541" s="794"/>
      <c r="H541" s="794"/>
      <c r="I541" s="794"/>
      <c r="J541" s="794"/>
      <c r="K541" s="794"/>
      <c r="L541" s="794"/>
      <c r="M541" s="794"/>
      <c r="N541" s="794"/>
      <c r="O541" s="794"/>
      <c r="P541" s="794"/>
      <c r="Q541" s="794"/>
      <c r="R541" s="794"/>
      <c r="S541" s="794"/>
      <c r="T541" s="794"/>
      <c r="U541" s="794"/>
      <c r="V541" s="794"/>
      <c r="W541" s="794"/>
      <c r="X541" s="794"/>
      <c r="Y541" s="794"/>
      <c r="Z541" s="794"/>
      <c r="AA541" s="773"/>
      <c r="AB541" s="773"/>
      <c r="AC541" s="773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2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3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802"/>
      <c r="P546" s="797" t="s">
        <v>71</v>
      </c>
      <c r="Q546" s="798"/>
      <c r="R546" s="798"/>
      <c r="S546" s="798"/>
      <c r="T546" s="798"/>
      <c r="U546" s="798"/>
      <c r="V546" s="799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4"/>
      <c r="B547" s="794"/>
      <c r="C547" s="794"/>
      <c r="D547" s="794"/>
      <c r="E547" s="794"/>
      <c r="F547" s="794"/>
      <c r="G547" s="794"/>
      <c r="H547" s="794"/>
      <c r="I547" s="794"/>
      <c r="J547" s="794"/>
      <c r="K547" s="794"/>
      <c r="L547" s="794"/>
      <c r="M547" s="794"/>
      <c r="N547" s="794"/>
      <c r="O547" s="802"/>
      <c r="P547" s="797" t="s">
        <v>71</v>
      </c>
      <c r="Q547" s="798"/>
      <c r="R547" s="798"/>
      <c r="S547" s="798"/>
      <c r="T547" s="798"/>
      <c r="U547" s="798"/>
      <c r="V547" s="799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800" t="s">
        <v>858</v>
      </c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794"/>
      <c r="P548" s="794"/>
      <c r="Q548" s="794"/>
      <c r="R548" s="794"/>
      <c r="S548" s="794"/>
      <c r="T548" s="794"/>
      <c r="U548" s="794"/>
      <c r="V548" s="794"/>
      <c r="W548" s="794"/>
      <c r="X548" s="794"/>
      <c r="Y548" s="794"/>
      <c r="Z548" s="794"/>
      <c r="AA548" s="772"/>
      <c r="AB548" s="772"/>
      <c r="AC548" s="772"/>
    </row>
    <row r="549" spans="1:68" ht="14.25" customHeight="1" x14ac:dyDescent="0.25">
      <c r="A549" s="793" t="s">
        <v>64</v>
      </c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794"/>
      <c r="P549" s="794"/>
      <c r="Q549" s="794"/>
      <c r="R549" s="794"/>
      <c r="S549" s="794"/>
      <c r="T549" s="794"/>
      <c r="U549" s="794"/>
      <c r="V549" s="794"/>
      <c r="W549" s="794"/>
      <c r="X549" s="794"/>
      <c r="Y549" s="794"/>
      <c r="Z549" s="794"/>
      <c r="AA549" s="773"/>
      <c r="AB549" s="773"/>
      <c r="AC549" s="773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802"/>
      <c r="P551" s="797" t="s">
        <v>71</v>
      </c>
      <c r="Q551" s="798"/>
      <c r="R551" s="798"/>
      <c r="S551" s="798"/>
      <c r="T551" s="798"/>
      <c r="U551" s="798"/>
      <c r="V551" s="799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4"/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802"/>
      <c r="P552" s="797" t="s">
        <v>71</v>
      </c>
      <c r="Q552" s="798"/>
      <c r="R552" s="798"/>
      <c r="S552" s="798"/>
      <c r="T552" s="798"/>
      <c r="U552" s="798"/>
      <c r="V552" s="799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8" t="s">
        <v>862</v>
      </c>
      <c r="B553" s="989"/>
      <c r="C553" s="989"/>
      <c r="D553" s="989"/>
      <c r="E553" s="989"/>
      <c r="F553" s="989"/>
      <c r="G553" s="989"/>
      <c r="H553" s="989"/>
      <c r="I553" s="989"/>
      <c r="J553" s="989"/>
      <c r="K553" s="989"/>
      <c r="L553" s="989"/>
      <c r="M553" s="989"/>
      <c r="N553" s="989"/>
      <c r="O553" s="989"/>
      <c r="P553" s="989"/>
      <c r="Q553" s="989"/>
      <c r="R553" s="989"/>
      <c r="S553" s="989"/>
      <c r="T553" s="989"/>
      <c r="U553" s="989"/>
      <c r="V553" s="989"/>
      <c r="W553" s="989"/>
      <c r="X553" s="989"/>
      <c r="Y553" s="989"/>
      <c r="Z553" s="989"/>
      <c r="AA553" s="48"/>
      <c r="AB553" s="48"/>
      <c r="AC553" s="48"/>
    </row>
    <row r="554" spans="1:68" ht="16.5" customHeight="1" x14ac:dyDescent="0.25">
      <c r="A554" s="800" t="s">
        <v>862</v>
      </c>
      <c r="B554" s="794"/>
      <c r="C554" s="794"/>
      <c r="D554" s="794"/>
      <c r="E554" s="794"/>
      <c r="F554" s="794"/>
      <c r="G554" s="794"/>
      <c r="H554" s="794"/>
      <c r="I554" s="794"/>
      <c r="J554" s="794"/>
      <c r="K554" s="794"/>
      <c r="L554" s="794"/>
      <c r="M554" s="794"/>
      <c r="N554" s="794"/>
      <c r="O554" s="794"/>
      <c r="P554" s="794"/>
      <c r="Q554" s="794"/>
      <c r="R554" s="794"/>
      <c r="S554" s="794"/>
      <c r="T554" s="794"/>
      <c r="U554" s="794"/>
      <c r="V554" s="794"/>
      <c r="W554" s="794"/>
      <c r="X554" s="794"/>
      <c r="Y554" s="794"/>
      <c r="Z554" s="794"/>
      <c r="AA554" s="772"/>
      <c r="AB554" s="772"/>
      <c r="AC554" s="772"/>
    </row>
    <row r="555" spans="1:68" ht="14.25" customHeight="1" x14ac:dyDescent="0.25">
      <c r="A555" s="793" t="s">
        <v>124</v>
      </c>
      <c r="B555" s="794"/>
      <c r="C555" s="794"/>
      <c r="D555" s="794"/>
      <c r="E555" s="794"/>
      <c r="F555" s="794"/>
      <c r="G555" s="794"/>
      <c r="H555" s="794"/>
      <c r="I555" s="794"/>
      <c r="J555" s="794"/>
      <c r="K555" s="794"/>
      <c r="L555" s="794"/>
      <c r="M555" s="794"/>
      <c r="N555" s="794"/>
      <c r="O555" s="794"/>
      <c r="P555" s="794"/>
      <c r="Q555" s="794"/>
      <c r="R555" s="794"/>
      <c r="S555" s="794"/>
      <c r="T555" s="794"/>
      <c r="U555" s="794"/>
      <c r="V555" s="794"/>
      <c r="W555" s="794"/>
      <c r="X555" s="794"/>
      <c r="Y555" s="794"/>
      <c r="Z555" s="794"/>
      <c r="AA555" s="773"/>
      <c r="AB555" s="773"/>
      <c r="AC555" s="773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9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84.48</v>
      </c>
      <c r="Y559" s="778">
        <f t="shared" si="104"/>
        <v>84.48</v>
      </c>
      <c r="Z559" s="36">
        <f t="shared" si="105"/>
        <v>0.19136</v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90.24</v>
      </c>
      <c r="BN559" s="64">
        <f t="shared" si="107"/>
        <v>90.24</v>
      </c>
      <c r="BO559" s="64">
        <f t="shared" si="108"/>
        <v>0.15384615384615385</v>
      </c>
      <c r="BP559" s="64">
        <f t="shared" si="109"/>
        <v>0.15384615384615385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42.24</v>
      </c>
      <c r="Y561" s="778">
        <f t="shared" si="104"/>
        <v>42.24</v>
      </c>
      <c r="Z561" s="36">
        <f t="shared" si="105"/>
        <v>9.5680000000000001E-2</v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45.12</v>
      </c>
      <c r="BN561" s="64">
        <f t="shared" si="107"/>
        <v>45.12</v>
      </c>
      <c r="BO561" s="64">
        <f t="shared" si="108"/>
        <v>7.6923076923076927E-2</v>
      </c>
      <c r="BP561" s="64">
        <f t="shared" si="109"/>
        <v>7.6923076923076927E-2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4"/>
      <c r="C567" s="794"/>
      <c r="D567" s="794"/>
      <c r="E567" s="794"/>
      <c r="F567" s="794"/>
      <c r="G567" s="794"/>
      <c r="H567" s="794"/>
      <c r="I567" s="794"/>
      <c r="J567" s="794"/>
      <c r="K567" s="794"/>
      <c r="L567" s="794"/>
      <c r="M567" s="794"/>
      <c r="N567" s="794"/>
      <c r="O567" s="802"/>
      <c r="P567" s="797" t="s">
        <v>71</v>
      </c>
      <c r="Q567" s="798"/>
      <c r="R567" s="798"/>
      <c r="S567" s="798"/>
      <c r="T567" s="798"/>
      <c r="U567" s="798"/>
      <c r="V567" s="799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24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24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0.28704000000000002</v>
      </c>
      <c r="AA567" s="780"/>
      <c r="AB567" s="780"/>
      <c r="AC567" s="780"/>
    </row>
    <row r="568" spans="1:68" x14ac:dyDescent="0.2">
      <c r="A568" s="794"/>
      <c r="B568" s="794"/>
      <c r="C568" s="794"/>
      <c r="D568" s="794"/>
      <c r="E568" s="794"/>
      <c r="F568" s="794"/>
      <c r="G568" s="794"/>
      <c r="H568" s="794"/>
      <c r="I568" s="794"/>
      <c r="J568" s="794"/>
      <c r="K568" s="794"/>
      <c r="L568" s="794"/>
      <c r="M568" s="794"/>
      <c r="N568" s="794"/>
      <c r="O568" s="802"/>
      <c r="P568" s="797" t="s">
        <v>71</v>
      </c>
      <c r="Q568" s="798"/>
      <c r="R568" s="798"/>
      <c r="S568" s="798"/>
      <c r="T568" s="798"/>
      <c r="U568" s="798"/>
      <c r="V568" s="799"/>
      <c r="W568" s="37" t="s">
        <v>69</v>
      </c>
      <c r="X568" s="779">
        <f>IFERROR(SUM(X556:X566),"0")</f>
        <v>126.72</v>
      </c>
      <c r="Y568" s="779">
        <f>IFERROR(SUM(Y556:Y566),"0")</f>
        <v>126.72</v>
      </c>
      <c r="Z568" s="37"/>
      <c r="AA568" s="780"/>
      <c r="AB568" s="780"/>
      <c r="AC568" s="780"/>
    </row>
    <row r="569" spans="1:68" ht="14.25" customHeight="1" x14ac:dyDescent="0.25">
      <c r="A569" s="793" t="s">
        <v>180</v>
      </c>
      <c r="B569" s="794"/>
      <c r="C569" s="794"/>
      <c r="D569" s="794"/>
      <c r="E569" s="794"/>
      <c r="F569" s="794"/>
      <c r="G569" s="794"/>
      <c r="H569" s="794"/>
      <c r="I569" s="794"/>
      <c r="J569" s="794"/>
      <c r="K569" s="794"/>
      <c r="L569" s="794"/>
      <c r="M569" s="794"/>
      <c r="N569" s="794"/>
      <c r="O569" s="794"/>
      <c r="P569" s="794"/>
      <c r="Q569" s="794"/>
      <c r="R569" s="794"/>
      <c r="S569" s="794"/>
      <c r="T569" s="794"/>
      <c r="U569" s="794"/>
      <c r="V569" s="794"/>
      <c r="W569" s="794"/>
      <c r="X569" s="794"/>
      <c r="Y569" s="794"/>
      <c r="Z569" s="794"/>
      <c r="AA569" s="773"/>
      <c r="AB569" s="773"/>
      <c r="AC569" s="773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89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4"/>
      <c r="C573" s="794"/>
      <c r="D573" s="794"/>
      <c r="E573" s="794"/>
      <c r="F573" s="794"/>
      <c r="G573" s="794"/>
      <c r="H573" s="794"/>
      <c r="I573" s="794"/>
      <c r="J573" s="794"/>
      <c r="K573" s="794"/>
      <c r="L573" s="794"/>
      <c r="M573" s="794"/>
      <c r="N573" s="794"/>
      <c r="O573" s="802"/>
      <c r="P573" s="797" t="s">
        <v>71</v>
      </c>
      <c r="Q573" s="798"/>
      <c r="R573" s="798"/>
      <c r="S573" s="798"/>
      <c r="T573" s="798"/>
      <c r="U573" s="798"/>
      <c r="V573" s="799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4"/>
      <c r="B574" s="794"/>
      <c r="C574" s="794"/>
      <c r="D574" s="794"/>
      <c r="E574" s="794"/>
      <c r="F574" s="794"/>
      <c r="G574" s="794"/>
      <c r="H574" s="794"/>
      <c r="I574" s="794"/>
      <c r="J574" s="794"/>
      <c r="K574" s="794"/>
      <c r="L574" s="794"/>
      <c r="M574" s="794"/>
      <c r="N574" s="794"/>
      <c r="O574" s="802"/>
      <c r="P574" s="797" t="s">
        <v>71</v>
      </c>
      <c r="Q574" s="798"/>
      <c r="R574" s="798"/>
      <c r="S574" s="798"/>
      <c r="T574" s="798"/>
      <c r="U574" s="798"/>
      <c r="V574" s="799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793" t="s">
        <v>64</v>
      </c>
      <c r="B575" s="794"/>
      <c r="C575" s="794"/>
      <c r="D575" s="794"/>
      <c r="E575" s="794"/>
      <c r="F575" s="794"/>
      <c r="G575" s="794"/>
      <c r="H575" s="794"/>
      <c r="I575" s="794"/>
      <c r="J575" s="794"/>
      <c r="K575" s="794"/>
      <c r="L575" s="794"/>
      <c r="M575" s="794"/>
      <c r="N575" s="794"/>
      <c r="O575" s="794"/>
      <c r="P575" s="794"/>
      <c r="Q575" s="794"/>
      <c r="R575" s="794"/>
      <c r="S575" s="794"/>
      <c r="T575" s="794"/>
      <c r="U575" s="794"/>
      <c r="V575" s="794"/>
      <c r="W575" s="794"/>
      <c r="X575" s="794"/>
      <c r="Y575" s="794"/>
      <c r="Z575" s="794"/>
      <c r="AA575" s="773"/>
      <c r="AB575" s="773"/>
      <c r="AC575" s="773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42.24</v>
      </c>
      <c r="Y576" s="778">
        <f t="shared" ref="Y576:Y584" si="110">IFERROR(IF(X576="",0,CEILING((X576/$H576),1)*$H576),"")</f>
        <v>42.24</v>
      </c>
      <c r="Z576" s="36">
        <f>IFERROR(IF(Y576=0,"",ROUNDUP(Y576/H576,0)*0.01196),"")</f>
        <v>9.5680000000000001E-2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45.12</v>
      </c>
      <c r="BN576" s="64">
        <f t="shared" ref="BN576:BN584" si="112">IFERROR(Y576*I576/H576,"0")</f>
        <v>45.12</v>
      </c>
      <c r="BO576" s="64">
        <f t="shared" ref="BO576:BO584" si="113">IFERROR(1/J576*(X576/H576),"0")</f>
        <v>7.6923076923076927E-2</v>
      </c>
      <c r="BP576" s="64">
        <f t="shared" ref="BP576:BP584" si="114">IFERROR(1/J576*(Y576/H576),"0")</f>
        <v>7.6923076923076927E-2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42.24</v>
      </c>
      <c r="Y577" s="778">
        <f t="shared" si="110"/>
        <v>42.24</v>
      </c>
      <c r="Z577" s="36">
        <f>IFERROR(IF(Y577=0,"",ROUNDUP(Y577/H577,0)*0.01196),"")</f>
        <v>9.5680000000000001E-2</v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45.12</v>
      </c>
      <c r="BN577" s="64">
        <f t="shared" si="112"/>
        <v>45.12</v>
      </c>
      <c r="BO577" s="64">
        <f t="shared" si="113"/>
        <v>7.6923076923076927E-2</v>
      </c>
      <c r="BP577" s="64">
        <f t="shared" si="114"/>
        <v>7.6923076923076927E-2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4"/>
      <c r="C585" s="794"/>
      <c r="D585" s="794"/>
      <c r="E585" s="794"/>
      <c r="F585" s="794"/>
      <c r="G585" s="794"/>
      <c r="H585" s="794"/>
      <c r="I585" s="794"/>
      <c r="J585" s="794"/>
      <c r="K585" s="794"/>
      <c r="L585" s="794"/>
      <c r="M585" s="794"/>
      <c r="N585" s="794"/>
      <c r="O585" s="802"/>
      <c r="P585" s="797" t="s">
        <v>71</v>
      </c>
      <c r="Q585" s="798"/>
      <c r="R585" s="798"/>
      <c r="S585" s="798"/>
      <c r="T585" s="798"/>
      <c r="U585" s="798"/>
      <c r="V585" s="799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16</v>
      </c>
      <c r="Y585" s="779">
        <f>IFERROR(Y576/H576,"0")+IFERROR(Y577/H577,"0")+IFERROR(Y578/H578,"0")+IFERROR(Y579/H579,"0")+IFERROR(Y580/H580,"0")+IFERROR(Y581/H581,"0")+IFERROR(Y582/H582,"0")+IFERROR(Y583/H583,"0")+IFERROR(Y584/H584,"0")</f>
        <v>16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0.19136</v>
      </c>
      <c r="AA585" s="780"/>
      <c r="AB585" s="780"/>
      <c r="AC585" s="780"/>
    </row>
    <row r="586" spans="1:68" x14ac:dyDescent="0.2">
      <c r="A586" s="794"/>
      <c r="B586" s="794"/>
      <c r="C586" s="794"/>
      <c r="D586" s="794"/>
      <c r="E586" s="794"/>
      <c r="F586" s="794"/>
      <c r="G586" s="794"/>
      <c r="H586" s="794"/>
      <c r="I586" s="794"/>
      <c r="J586" s="794"/>
      <c r="K586" s="794"/>
      <c r="L586" s="794"/>
      <c r="M586" s="794"/>
      <c r="N586" s="794"/>
      <c r="O586" s="802"/>
      <c r="P586" s="797" t="s">
        <v>71</v>
      </c>
      <c r="Q586" s="798"/>
      <c r="R586" s="798"/>
      <c r="S586" s="798"/>
      <c r="T586" s="798"/>
      <c r="U586" s="798"/>
      <c r="V586" s="799"/>
      <c r="W586" s="37" t="s">
        <v>69</v>
      </c>
      <c r="X586" s="779">
        <f>IFERROR(SUM(X576:X584),"0")</f>
        <v>84.48</v>
      </c>
      <c r="Y586" s="779">
        <f>IFERROR(SUM(Y576:Y584),"0")</f>
        <v>84.48</v>
      </c>
      <c r="Z586" s="37"/>
      <c r="AA586" s="780"/>
      <c r="AB586" s="780"/>
      <c r="AC586" s="780"/>
    </row>
    <row r="587" spans="1:68" ht="14.25" customHeight="1" x14ac:dyDescent="0.25">
      <c r="A587" s="793" t="s">
        <v>73</v>
      </c>
      <c r="B587" s="794"/>
      <c r="C587" s="794"/>
      <c r="D587" s="794"/>
      <c r="E587" s="794"/>
      <c r="F587" s="794"/>
      <c r="G587" s="794"/>
      <c r="H587" s="794"/>
      <c r="I587" s="794"/>
      <c r="J587" s="794"/>
      <c r="K587" s="794"/>
      <c r="L587" s="794"/>
      <c r="M587" s="794"/>
      <c r="N587" s="794"/>
      <c r="O587" s="794"/>
      <c r="P587" s="794"/>
      <c r="Q587" s="794"/>
      <c r="R587" s="794"/>
      <c r="S587" s="794"/>
      <c r="T587" s="794"/>
      <c r="U587" s="794"/>
      <c r="V587" s="794"/>
      <c r="W587" s="794"/>
      <c r="X587" s="794"/>
      <c r="Y587" s="794"/>
      <c r="Z587" s="794"/>
      <c r="AA587" s="773"/>
      <c r="AB587" s="773"/>
      <c r="AC587" s="773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4"/>
      <c r="C591" s="794"/>
      <c r="D591" s="794"/>
      <c r="E591" s="794"/>
      <c r="F591" s="794"/>
      <c r="G591" s="794"/>
      <c r="H591" s="794"/>
      <c r="I591" s="794"/>
      <c r="J591" s="794"/>
      <c r="K591" s="794"/>
      <c r="L591" s="794"/>
      <c r="M591" s="794"/>
      <c r="N591" s="794"/>
      <c r="O591" s="802"/>
      <c r="P591" s="797" t="s">
        <v>71</v>
      </c>
      <c r="Q591" s="798"/>
      <c r="R591" s="798"/>
      <c r="S591" s="798"/>
      <c r="T591" s="798"/>
      <c r="U591" s="798"/>
      <c r="V591" s="799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4"/>
      <c r="B592" s="794"/>
      <c r="C592" s="794"/>
      <c r="D592" s="794"/>
      <c r="E592" s="794"/>
      <c r="F592" s="794"/>
      <c r="G592" s="794"/>
      <c r="H592" s="794"/>
      <c r="I592" s="794"/>
      <c r="J592" s="794"/>
      <c r="K592" s="794"/>
      <c r="L592" s="794"/>
      <c r="M592" s="794"/>
      <c r="N592" s="794"/>
      <c r="O592" s="802"/>
      <c r="P592" s="797" t="s">
        <v>71</v>
      </c>
      <c r="Q592" s="798"/>
      <c r="R592" s="798"/>
      <c r="S592" s="798"/>
      <c r="T592" s="798"/>
      <c r="U592" s="798"/>
      <c r="V592" s="799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3" t="s">
        <v>222</v>
      </c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794"/>
      <c r="P593" s="794"/>
      <c r="Q593" s="794"/>
      <c r="R593" s="794"/>
      <c r="S593" s="794"/>
      <c r="T593" s="794"/>
      <c r="U593" s="794"/>
      <c r="V593" s="794"/>
      <c r="W593" s="794"/>
      <c r="X593" s="794"/>
      <c r="Y593" s="794"/>
      <c r="Z593" s="794"/>
      <c r="AA593" s="773"/>
      <c r="AB593" s="773"/>
      <c r="AC593" s="773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7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802"/>
      <c r="P596" s="797" t="s">
        <v>71</v>
      </c>
      <c r="Q596" s="798"/>
      <c r="R596" s="798"/>
      <c r="S596" s="798"/>
      <c r="T596" s="798"/>
      <c r="U596" s="798"/>
      <c r="V596" s="799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4"/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802"/>
      <c r="P597" s="797" t="s">
        <v>71</v>
      </c>
      <c r="Q597" s="798"/>
      <c r="R597" s="798"/>
      <c r="S597" s="798"/>
      <c r="T597" s="798"/>
      <c r="U597" s="798"/>
      <c r="V597" s="799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8" t="s">
        <v>930</v>
      </c>
      <c r="B598" s="989"/>
      <c r="C598" s="989"/>
      <c r="D598" s="989"/>
      <c r="E598" s="989"/>
      <c r="F598" s="989"/>
      <c r="G598" s="989"/>
      <c r="H598" s="989"/>
      <c r="I598" s="989"/>
      <c r="J598" s="989"/>
      <c r="K598" s="989"/>
      <c r="L598" s="989"/>
      <c r="M598" s="989"/>
      <c r="N598" s="989"/>
      <c r="O598" s="989"/>
      <c r="P598" s="989"/>
      <c r="Q598" s="989"/>
      <c r="R598" s="989"/>
      <c r="S598" s="989"/>
      <c r="T598" s="989"/>
      <c r="U598" s="989"/>
      <c r="V598" s="989"/>
      <c r="W598" s="989"/>
      <c r="X598" s="989"/>
      <c r="Y598" s="989"/>
      <c r="Z598" s="989"/>
      <c r="AA598" s="48"/>
      <c r="AB598" s="48"/>
      <c r="AC598" s="48"/>
    </row>
    <row r="599" spans="1:68" ht="16.5" customHeight="1" x14ac:dyDescent="0.25">
      <c r="A599" s="800" t="s">
        <v>930</v>
      </c>
      <c r="B599" s="794"/>
      <c r="C599" s="794"/>
      <c r="D599" s="794"/>
      <c r="E599" s="794"/>
      <c r="F599" s="794"/>
      <c r="G599" s="794"/>
      <c r="H599" s="794"/>
      <c r="I599" s="794"/>
      <c r="J599" s="794"/>
      <c r="K599" s="794"/>
      <c r="L599" s="794"/>
      <c r="M599" s="794"/>
      <c r="N599" s="794"/>
      <c r="O599" s="794"/>
      <c r="P599" s="794"/>
      <c r="Q599" s="794"/>
      <c r="R599" s="794"/>
      <c r="S599" s="794"/>
      <c r="T599" s="794"/>
      <c r="U599" s="794"/>
      <c r="V599" s="794"/>
      <c r="W599" s="794"/>
      <c r="X599" s="794"/>
      <c r="Y599" s="794"/>
      <c r="Z599" s="794"/>
      <c r="AA599" s="772"/>
      <c r="AB599" s="772"/>
      <c r="AC599" s="772"/>
    </row>
    <row r="600" spans="1:68" ht="14.25" customHeight="1" x14ac:dyDescent="0.25">
      <c r="A600" s="793" t="s">
        <v>124</v>
      </c>
      <c r="B600" s="794"/>
      <c r="C600" s="794"/>
      <c r="D600" s="794"/>
      <c r="E600" s="794"/>
      <c r="F600" s="794"/>
      <c r="G600" s="794"/>
      <c r="H600" s="794"/>
      <c r="I600" s="794"/>
      <c r="J600" s="794"/>
      <c r="K600" s="794"/>
      <c r="L600" s="794"/>
      <c r="M600" s="794"/>
      <c r="N600" s="794"/>
      <c r="O600" s="794"/>
      <c r="P600" s="794"/>
      <c r="Q600" s="794"/>
      <c r="R600" s="794"/>
      <c r="S600" s="794"/>
      <c r="T600" s="794"/>
      <c r="U600" s="794"/>
      <c r="V600" s="794"/>
      <c r="W600" s="794"/>
      <c r="X600" s="794"/>
      <c r="Y600" s="794"/>
      <c r="Z600" s="794"/>
      <c r="AA600" s="773"/>
      <c r="AB600" s="773"/>
      <c r="AC600" s="773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8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7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4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81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100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4"/>
      <c r="C608" s="794"/>
      <c r="D608" s="794"/>
      <c r="E608" s="794"/>
      <c r="F608" s="794"/>
      <c r="G608" s="794"/>
      <c r="H608" s="794"/>
      <c r="I608" s="794"/>
      <c r="J608" s="794"/>
      <c r="K608" s="794"/>
      <c r="L608" s="794"/>
      <c r="M608" s="794"/>
      <c r="N608" s="794"/>
      <c r="O608" s="802"/>
      <c r="P608" s="797" t="s">
        <v>71</v>
      </c>
      <c r="Q608" s="798"/>
      <c r="R608" s="798"/>
      <c r="S608" s="798"/>
      <c r="T608" s="798"/>
      <c r="U608" s="798"/>
      <c r="V608" s="799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4"/>
      <c r="B609" s="794"/>
      <c r="C609" s="794"/>
      <c r="D609" s="794"/>
      <c r="E609" s="794"/>
      <c r="F609" s="794"/>
      <c r="G609" s="794"/>
      <c r="H609" s="794"/>
      <c r="I609" s="794"/>
      <c r="J609" s="794"/>
      <c r="K609" s="794"/>
      <c r="L609" s="794"/>
      <c r="M609" s="794"/>
      <c r="N609" s="794"/>
      <c r="O609" s="802"/>
      <c r="P609" s="797" t="s">
        <v>71</v>
      </c>
      <c r="Q609" s="798"/>
      <c r="R609" s="798"/>
      <c r="S609" s="798"/>
      <c r="T609" s="798"/>
      <c r="U609" s="798"/>
      <c r="V609" s="799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3" t="s">
        <v>180</v>
      </c>
      <c r="B610" s="794"/>
      <c r="C610" s="794"/>
      <c r="D610" s="794"/>
      <c r="E610" s="794"/>
      <c r="F610" s="794"/>
      <c r="G610" s="794"/>
      <c r="H610" s="794"/>
      <c r="I610" s="794"/>
      <c r="J610" s="794"/>
      <c r="K610" s="794"/>
      <c r="L610" s="794"/>
      <c r="M610" s="794"/>
      <c r="N610" s="794"/>
      <c r="O610" s="794"/>
      <c r="P610" s="794"/>
      <c r="Q610" s="794"/>
      <c r="R610" s="794"/>
      <c r="S610" s="794"/>
      <c r="T610" s="794"/>
      <c r="U610" s="794"/>
      <c r="V610" s="794"/>
      <c r="W610" s="794"/>
      <c r="X610" s="794"/>
      <c r="Y610" s="794"/>
      <c r="Z610" s="794"/>
      <c r="AA610" s="773"/>
      <c r="AB610" s="773"/>
      <c r="AC610" s="773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1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2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4"/>
      <c r="C615" s="794"/>
      <c r="D615" s="794"/>
      <c r="E615" s="794"/>
      <c r="F615" s="794"/>
      <c r="G615" s="794"/>
      <c r="H615" s="794"/>
      <c r="I615" s="794"/>
      <c r="J615" s="794"/>
      <c r="K615" s="794"/>
      <c r="L615" s="794"/>
      <c r="M615" s="794"/>
      <c r="N615" s="794"/>
      <c r="O615" s="802"/>
      <c r="P615" s="797" t="s">
        <v>71</v>
      </c>
      <c r="Q615" s="798"/>
      <c r="R615" s="798"/>
      <c r="S615" s="798"/>
      <c r="T615" s="798"/>
      <c r="U615" s="798"/>
      <c r="V615" s="799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4"/>
      <c r="B616" s="794"/>
      <c r="C616" s="794"/>
      <c r="D616" s="794"/>
      <c r="E616" s="794"/>
      <c r="F616" s="794"/>
      <c r="G616" s="794"/>
      <c r="H616" s="794"/>
      <c r="I616" s="794"/>
      <c r="J616" s="794"/>
      <c r="K616" s="794"/>
      <c r="L616" s="794"/>
      <c r="M616" s="794"/>
      <c r="N616" s="794"/>
      <c r="O616" s="802"/>
      <c r="P616" s="797" t="s">
        <v>71</v>
      </c>
      <c r="Q616" s="798"/>
      <c r="R616" s="798"/>
      <c r="S616" s="798"/>
      <c r="T616" s="798"/>
      <c r="U616" s="798"/>
      <c r="V616" s="799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3" t="s">
        <v>64</v>
      </c>
      <c r="B617" s="794"/>
      <c r="C617" s="794"/>
      <c r="D617" s="794"/>
      <c r="E617" s="794"/>
      <c r="F617" s="794"/>
      <c r="G617" s="794"/>
      <c r="H617" s="794"/>
      <c r="I617" s="794"/>
      <c r="J617" s="794"/>
      <c r="K617" s="794"/>
      <c r="L617" s="794"/>
      <c r="M617" s="794"/>
      <c r="N617" s="794"/>
      <c r="O617" s="794"/>
      <c r="P617" s="794"/>
      <c r="Q617" s="794"/>
      <c r="R617" s="794"/>
      <c r="S617" s="794"/>
      <c r="T617" s="794"/>
      <c r="U617" s="794"/>
      <c r="V617" s="794"/>
      <c r="W617" s="794"/>
      <c r="X617" s="794"/>
      <c r="Y617" s="794"/>
      <c r="Z617" s="794"/>
      <c r="AA617" s="773"/>
      <c r="AB617" s="773"/>
      <c r="AC617" s="773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3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5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9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2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4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6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79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4"/>
      <c r="C625" s="794"/>
      <c r="D625" s="794"/>
      <c r="E625" s="794"/>
      <c r="F625" s="794"/>
      <c r="G625" s="794"/>
      <c r="H625" s="794"/>
      <c r="I625" s="794"/>
      <c r="J625" s="794"/>
      <c r="K625" s="794"/>
      <c r="L625" s="794"/>
      <c r="M625" s="794"/>
      <c r="N625" s="794"/>
      <c r="O625" s="802"/>
      <c r="P625" s="797" t="s">
        <v>71</v>
      </c>
      <c r="Q625" s="798"/>
      <c r="R625" s="798"/>
      <c r="S625" s="798"/>
      <c r="T625" s="798"/>
      <c r="U625" s="798"/>
      <c r="V625" s="799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4"/>
      <c r="B626" s="794"/>
      <c r="C626" s="794"/>
      <c r="D626" s="794"/>
      <c r="E626" s="794"/>
      <c r="F626" s="794"/>
      <c r="G626" s="794"/>
      <c r="H626" s="794"/>
      <c r="I626" s="794"/>
      <c r="J626" s="794"/>
      <c r="K626" s="794"/>
      <c r="L626" s="794"/>
      <c r="M626" s="794"/>
      <c r="N626" s="794"/>
      <c r="O626" s="802"/>
      <c r="P626" s="797" t="s">
        <v>71</v>
      </c>
      <c r="Q626" s="798"/>
      <c r="R626" s="798"/>
      <c r="S626" s="798"/>
      <c r="T626" s="798"/>
      <c r="U626" s="798"/>
      <c r="V626" s="799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3" t="s">
        <v>73</v>
      </c>
      <c r="B627" s="794"/>
      <c r="C627" s="794"/>
      <c r="D627" s="794"/>
      <c r="E627" s="794"/>
      <c r="F627" s="794"/>
      <c r="G627" s="794"/>
      <c r="H627" s="794"/>
      <c r="I627" s="794"/>
      <c r="J627" s="794"/>
      <c r="K627" s="794"/>
      <c r="L627" s="794"/>
      <c r="M627" s="794"/>
      <c r="N627" s="794"/>
      <c r="O627" s="794"/>
      <c r="P627" s="794"/>
      <c r="Q627" s="794"/>
      <c r="R627" s="794"/>
      <c r="S627" s="794"/>
      <c r="T627" s="794"/>
      <c r="U627" s="794"/>
      <c r="V627" s="794"/>
      <c r="W627" s="794"/>
      <c r="X627" s="794"/>
      <c r="Y627" s="794"/>
      <c r="Z627" s="794"/>
      <c r="AA627" s="773"/>
      <c r="AB627" s="773"/>
      <c r="AC627" s="773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6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60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069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10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3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7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6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892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4"/>
      <c r="C636" s="794"/>
      <c r="D636" s="794"/>
      <c r="E636" s="794"/>
      <c r="F636" s="794"/>
      <c r="G636" s="794"/>
      <c r="H636" s="794"/>
      <c r="I636" s="794"/>
      <c r="J636" s="794"/>
      <c r="K636" s="794"/>
      <c r="L636" s="794"/>
      <c r="M636" s="794"/>
      <c r="N636" s="794"/>
      <c r="O636" s="802"/>
      <c r="P636" s="797" t="s">
        <v>71</v>
      </c>
      <c r="Q636" s="798"/>
      <c r="R636" s="798"/>
      <c r="S636" s="798"/>
      <c r="T636" s="798"/>
      <c r="U636" s="798"/>
      <c r="V636" s="799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4"/>
      <c r="B637" s="794"/>
      <c r="C637" s="794"/>
      <c r="D637" s="794"/>
      <c r="E637" s="794"/>
      <c r="F637" s="794"/>
      <c r="G637" s="794"/>
      <c r="H637" s="794"/>
      <c r="I637" s="794"/>
      <c r="J637" s="794"/>
      <c r="K637" s="794"/>
      <c r="L637" s="794"/>
      <c r="M637" s="794"/>
      <c r="N637" s="794"/>
      <c r="O637" s="802"/>
      <c r="P637" s="797" t="s">
        <v>71</v>
      </c>
      <c r="Q637" s="798"/>
      <c r="R637" s="798"/>
      <c r="S637" s="798"/>
      <c r="T637" s="798"/>
      <c r="U637" s="798"/>
      <c r="V637" s="799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3" t="s">
        <v>222</v>
      </c>
      <c r="B638" s="794"/>
      <c r="C638" s="794"/>
      <c r="D638" s="794"/>
      <c r="E638" s="794"/>
      <c r="F638" s="794"/>
      <c r="G638" s="794"/>
      <c r="H638" s="794"/>
      <c r="I638" s="794"/>
      <c r="J638" s="794"/>
      <c r="K638" s="794"/>
      <c r="L638" s="794"/>
      <c r="M638" s="794"/>
      <c r="N638" s="794"/>
      <c r="O638" s="794"/>
      <c r="P638" s="794"/>
      <c r="Q638" s="794"/>
      <c r="R638" s="794"/>
      <c r="S638" s="794"/>
      <c r="T638" s="794"/>
      <c r="U638" s="794"/>
      <c r="V638" s="794"/>
      <c r="W638" s="794"/>
      <c r="X638" s="794"/>
      <c r="Y638" s="794"/>
      <c r="Z638" s="794"/>
      <c r="AA638" s="773"/>
      <c r="AB638" s="773"/>
      <c r="AC638" s="773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1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49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802"/>
      <c r="P643" s="797" t="s">
        <v>71</v>
      </c>
      <c r="Q643" s="798"/>
      <c r="R643" s="798"/>
      <c r="S643" s="798"/>
      <c r="T643" s="798"/>
      <c r="U643" s="798"/>
      <c r="V643" s="799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4"/>
      <c r="B644" s="794"/>
      <c r="C644" s="794"/>
      <c r="D644" s="794"/>
      <c r="E644" s="794"/>
      <c r="F644" s="794"/>
      <c r="G644" s="794"/>
      <c r="H644" s="794"/>
      <c r="I644" s="794"/>
      <c r="J644" s="794"/>
      <c r="K644" s="794"/>
      <c r="L644" s="794"/>
      <c r="M644" s="794"/>
      <c r="N644" s="794"/>
      <c r="O644" s="802"/>
      <c r="P644" s="797" t="s">
        <v>71</v>
      </c>
      <c r="Q644" s="798"/>
      <c r="R644" s="798"/>
      <c r="S644" s="798"/>
      <c r="T644" s="798"/>
      <c r="U644" s="798"/>
      <c r="V644" s="799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0" t="s">
        <v>1030</v>
      </c>
      <c r="B645" s="794"/>
      <c r="C645" s="794"/>
      <c r="D645" s="794"/>
      <c r="E645" s="794"/>
      <c r="F645" s="794"/>
      <c r="G645" s="794"/>
      <c r="H645" s="794"/>
      <c r="I645" s="794"/>
      <c r="J645" s="794"/>
      <c r="K645" s="794"/>
      <c r="L645" s="794"/>
      <c r="M645" s="794"/>
      <c r="N645" s="794"/>
      <c r="O645" s="794"/>
      <c r="P645" s="794"/>
      <c r="Q645" s="794"/>
      <c r="R645" s="794"/>
      <c r="S645" s="794"/>
      <c r="T645" s="794"/>
      <c r="U645" s="794"/>
      <c r="V645" s="794"/>
      <c r="W645" s="794"/>
      <c r="X645" s="794"/>
      <c r="Y645" s="794"/>
      <c r="Z645" s="794"/>
      <c r="AA645" s="772"/>
      <c r="AB645" s="772"/>
      <c r="AC645" s="772"/>
    </row>
    <row r="646" spans="1:68" ht="14.25" customHeight="1" x14ac:dyDescent="0.25">
      <c r="A646" s="793" t="s">
        <v>124</v>
      </c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794"/>
      <c r="P646" s="794"/>
      <c r="Q646" s="794"/>
      <c r="R646" s="794"/>
      <c r="S646" s="794"/>
      <c r="T646" s="794"/>
      <c r="U646" s="794"/>
      <c r="V646" s="794"/>
      <c r="W646" s="794"/>
      <c r="X646" s="794"/>
      <c r="Y646" s="794"/>
      <c r="Z646" s="794"/>
      <c r="AA646" s="773"/>
      <c r="AB646" s="773"/>
      <c r="AC646" s="773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4"/>
      <c r="C649" s="794"/>
      <c r="D649" s="794"/>
      <c r="E649" s="794"/>
      <c r="F649" s="794"/>
      <c r="G649" s="794"/>
      <c r="H649" s="794"/>
      <c r="I649" s="794"/>
      <c r="J649" s="794"/>
      <c r="K649" s="794"/>
      <c r="L649" s="794"/>
      <c r="M649" s="794"/>
      <c r="N649" s="794"/>
      <c r="O649" s="802"/>
      <c r="P649" s="797" t="s">
        <v>71</v>
      </c>
      <c r="Q649" s="798"/>
      <c r="R649" s="798"/>
      <c r="S649" s="798"/>
      <c r="T649" s="798"/>
      <c r="U649" s="798"/>
      <c r="V649" s="799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4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2"/>
      <c r="P650" s="797" t="s">
        <v>71</v>
      </c>
      <c r="Q650" s="798"/>
      <c r="R650" s="798"/>
      <c r="S650" s="798"/>
      <c r="T650" s="798"/>
      <c r="U650" s="798"/>
      <c r="V650" s="799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3" t="s">
        <v>180</v>
      </c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794"/>
      <c r="P651" s="794"/>
      <c r="Q651" s="794"/>
      <c r="R651" s="794"/>
      <c r="S651" s="794"/>
      <c r="T651" s="794"/>
      <c r="U651" s="794"/>
      <c r="V651" s="794"/>
      <c r="W651" s="794"/>
      <c r="X651" s="794"/>
      <c r="Y651" s="794"/>
      <c r="Z651" s="794"/>
      <c r="AA651" s="773"/>
      <c r="AB651" s="773"/>
      <c r="AC651" s="773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2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4"/>
      <c r="C653" s="794"/>
      <c r="D653" s="794"/>
      <c r="E653" s="794"/>
      <c r="F653" s="794"/>
      <c r="G653" s="794"/>
      <c r="H653" s="794"/>
      <c r="I653" s="794"/>
      <c r="J653" s="794"/>
      <c r="K653" s="794"/>
      <c r="L653" s="794"/>
      <c r="M653" s="794"/>
      <c r="N653" s="794"/>
      <c r="O653" s="802"/>
      <c r="P653" s="797" t="s">
        <v>71</v>
      </c>
      <c r="Q653" s="798"/>
      <c r="R653" s="798"/>
      <c r="S653" s="798"/>
      <c r="T653" s="798"/>
      <c r="U653" s="798"/>
      <c r="V653" s="799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4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2"/>
      <c r="P654" s="797" t="s">
        <v>71</v>
      </c>
      <c r="Q654" s="798"/>
      <c r="R654" s="798"/>
      <c r="S654" s="798"/>
      <c r="T654" s="798"/>
      <c r="U654" s="798"/>
      <c r="V654" s="799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3" t="s">
        <v>64</v>
      </c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794"/>
      <c r="P655" s="794"/>
      <c r="Q655" s="794"/>
      <c r="R655" s="794"/>
      <c r="S655" s="794"/>
      <c r="T655" s="794"/>
      <c r="U655" s="794"/>
      <c r="V655" s="794"/>
      <c r="W655" s="794"/>
      <c r="X655" s="794"/>
      <c r="Y655" s="794"/>
      <c r="Z655" s="794"/>
      <c r="AA655" s="773"/>
      <c r="AB655" s="773"/>
      <c r="AC655" s="773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9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4"/>
      <c r="C657" s="794"/>
      <c r="D657" s="794"/>
      <c r="E657" s="794"/>
      <c r="F657" s="794"/>
      <c r="G657" s="794"/>
      <c r="H657" s="794"/>
      <c r="I657" s="794"/>
      <c r="J657" s="794"/>
      <c r="K657" s="794"/>
      <c r="L657" s="794"/>
      <c r="M657" s="794"/>
      <c r="N657" s="794"/>
      <c r="O657" s="802"/>
      <c r="P657" s="797" t="s">
        <v>71</v>
      </c>
      <c r="Q657" s="798"/>
      <c r="R657" s="798"/>
      <c r="S657" s="798"/>
      <c r="T657" s="798"/>
      <c r="U657" s="798"/>
      <c r="V657" s="799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4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2"/>
      <c r="P658" s="797" t="s">
        <v>71</v>
      </c>
      <c r="Q658" s="798"/>
      <c r="R658" s="798"/>
      <c r="S658" s="798"/>
      <c r="T658" s="798"/>
      <c r="U658" s="798"/>
      <c r="V658" s="799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3" t="s">
        <v>73</v>
      </c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794"/>
      <c r="P659" s="794"/>
      <c r="Q659" s="794"/>
      <c r="R659" s="794"/>
      <c r="S659" s="794"/>
      <c r="T659" s="794"/>
      <c r="U659" s="794"/>
      <c r="V659" s="794"/>
      <c r="W659" s="794"/>
      <c r="X659" s="794"/>
      <c r="Y659" s="794"/>
      <c r="Z659" s="794"/>
      <c r="AA659" s="773"/>
      <c r="AB659" s="773"/>
      <c r="AC659" s="773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02"/>
      <c r="P661" s="797" t="s">
        <v>71</v>
      </c>
      <c r="Q661" s="798"/>
      <c r="R661" s="798"/>
      <c r="S661" s="798"/>
      <c r="T661" s="798"/>
      <c r="U661" s="798"/>
      <c r="V661" s="799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02"/>
      <c r="P662" s="797" t="s">
        <v>71</v>
      </c>
      <c r="Q662" s="798"/>
      <c r="R662" s="798"/>
      <c r="S662" s="798"/>
      <c r="T662" s="798"/>
      <c r="U662" s="798"/>
      <c r="V662" s="799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6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977"/>
      <c r="P663" s="953" t="s">
        <v>1051</v>
      </c>
      <c r="Q663" s="938"/>
      <c r="R663" s="938"/>
      <c r="S663" s="938"/>
      <c r="T663" s="938"/>
      <c r="U663" s="938"/>
      <c r="V663" s="939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1164.5999999999999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1164.5999999999999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977"/>
      <c r="P664" s="953" t="s">
        <v>1052</v>
      </c>
      <c r="Q664" s="938"/>
      <c r="R664" s="938"/>
      <c r="S664" s="938"/>
      <c r="T664" s="938"/>
      <c r="U664" s="938"/>
      <c r="V664" s="939"/>
      <c r="W664" s="37" t="s">
        <v>69</v>
      </c>
      <c r="X664" s="779">
        <f>IFERROR(SUM(BM22:BM660),"0")</f>
        <v>1226.6159999999998</v>
      </c>
      <c r="Y664" s="779">
        <f>IFERROR(SUM(BN22:BN660),"0")</f>
        <v>1226.6159999999998</v>
      </c>
      <c r="Z664" s="37"/>
      <c r="AA664" s="780"/>
      <c r="AB664" s="780"/>
      <c r="AC664" s="780"/>
    </row>
    <row r="665" spans="1:68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977"/>
      <c r="P665" s="953" t="s">
        <v>1053</v>
      </c>
      <c r="Q665" s="938"/>
      <c r="R665" s="938"/>
      <c r="S665" s="938"/>
      <c r="T665" s="938"/>
      <c r="U665" s="938"/>
      <c r="V665" s="939"/>
      <c r="W665" s="37" t="s">
        <v>1054</v>
      </c>
      <c r="X665" s="38">
        <f>ROUNDUP(SUM(BO22:BO660),0)</f>
        <v>3</v>
      </c>
      <c r="Y665" s="38">
        <f>ROUNDUP(SUM(BP22:BP660),0)</f>
        <v>3</v>
      </c>
      <c r="Z665" s="37"/>
      <c r="AA665" s="780"/>
      <c r="AB665" s="780"/>
      <c r="AC665" s="780"/>
    </row>
    <row r="666" spans="1:68" x14ac:dyDescent="0.2">
      <c r="A666" s="794"/>
      <c r="B666" s="794"/>
      <c r="C666" s="794"/>
      <c r="D666" s="794"/>
      <c r="E666" s="794"/>
      <c r="F666" s="794"/>
      <c r="G666" s="794"/>
      <c r="H666" s="794"/>
      <c r="I666" s="794"/>
      <c r="J666" s="794"/>
      <c r="K666" s="794"/>
      <c r="L666" s="794"/>
      <c r="M666" s="794"/>
      <c r="N666" s="794"/>
      <c r="O666" s="977"/>
      <c r="P666" s="953" t="s">
        <v>1055</v>
      </c>
      <c r="Q666" s="938"/>
      <c r="R666" s="938"/>
      <c r="S666" s="938"/>
      <c r="T666" s="938"/>
      <c r="U666" s="938"/>
      <c r="V666" s="939"/>
      <c r="W666" s="37" t="s">
        <v>69</v>
      </c>
      <c r="X666" s="779">
        <f>GrossWeightTotal+PalletQtyTotal*25</f>
        <v>1301.6159999999998</v>
      </c>
      <c r="Y666" s="779">
        <f>GrossWeightTotalR+PalletQtyTotalR*25</f>
        <v>1301.6159999999998</v>
      </c>
      <c r="Z666" s="37"/>
      <c r="AA666" s="780"/>
      <c r="AB666" s="780"/>
      <c r="AC666" s="780"/>
    </row>
    <row r="667" spans="1:68" x14ac:dyDescent="0.2">
      <c r="A667" s="794"/>
      <c r="B667" s="794"/>
      <c r="C667" s="794"/>
      <c r="D667" s="794"/>
      <c r="E667" s="794"/>
      <c r="F667" s="794"/>
      <c r="G667" s="794"/>
      <c r="H667" s="794"/>
      <c r="I667" s="794"/>
      <c r="J667" s="794"/>
      <c r="K667" s="794"/>
      <c r="L667" s="794"/>
      <c r="M667" s="794"/>
      <c r="N667" s="794"/>
      <c r="O667" s="977"/>
      <c r="P667" s="953" t="s">
        <v>1056</v>
      </c>
      <c r="Q667" s="938"/>
      <c r="R667" s="938"/>
      <c r="S667" s="938"/>
      <c r="T667" s="938"/>
      <c r="U667" s="938"/>
      <c r="V667" s="939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186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186</v>
      </c>
      <c r="Z667" s="37"/>
      <c r="AA667" s="780"/>
      <c r="AB667" s="780"/>
      <c r="AC667" s="780"/>
    </row>
    <row r="668" spans="1:68" ht="14.25" customHeight="1" x14ac:dyDescent="0.2">
      <c r="A668" s="794"/>
      <c r="B668" s="794"/>
      <c r="C668" s="794"/>
      <c r="D668" s="794"/>
      <c r="E668" s="794"/>
      <c r="F668" s="794"/>
      <c r="G668" s="794"/>
      <c r="H668" s="794"/>
      <c r="I668" s="794"/>
      <c r="J668" s="794"/>
      <c r="K668" s="794"/>
      <c r="L668" s="794"/>
      <c r="M668" s="794"/>
      <c r="N668" s="794"/>
      <c r="O668" s="977"/>
      <c r="P668" s="953" t="s">
        <v>1057</v>
      </c>
      <c r="Q668" s="938"/>
      <c r="R668" s="938"/>
      <c r="S668" s="938"/>
      <c r="T668" s="938"/>
      <c r="U668" s="938"/>
      <c r="V668" s="939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2.2962799999999999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74" t="s">
        <v>63</v>
      </c>
      <c r="C670" s="817" t="s">
        <v>122</v>
      </c>
      <c r="D670" s="884"/>
      <c r="E670" s="884"/>
      <c r="F670" s="884"/>
      <c r="G670" s="884"/>
      <c r="H670" s="885"/>
      <c r="I670" s="817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7" t="s">
        <v>667</v>
      </c>
      <c r="X670" s="885"/>
      <c r="Y670" s="817" t="s">
        <v>768</v>
      </c>
      <c r="Z670" s="884"/>
      <c r="AA670" s="884"/>
      <c r="AB670" s="885"/>
      <c r="AC670" s="774" t="s">
        <v>862</v>
      </c>
      <c r="AD670" s="817" t="s">
        <v>930</v>
      </c>
      <c r="AE670" s="885"/>
      <c r="AF670" s="775"/>
    </row>
    <row r="671" spans="1:68" ht="14.25" customHeight="1" thickTop="1" x14ac:dyDescent="0.2">
      <c r="A671" s="1107" t="s">
        <v>1060</v>
      </c>
      <c r="B671" s="817" t="s">
        <v>63</v>
      </c>
      <c r="C671" s="817" t="s">
        <v>123</v>
      </c>
      <c r="D671" s="817" t="s">
        <v>149</v>
      </c>
      <c r="E671" s="817" t="s">
        <v>230</v>
      </c>
      <c r="F671" s="817" t="s">
        <v>254</v>
      </c>
      <c r="G671" s="817" t="s">
        <v>300</v>
      </c>
      <c r="H671" s="817" t="s">
        <v>122</v>
      </c>
      <c r="I671" s="817" t="s">
        <v>337</v>
      </c>
      <c r="J671" s="817" t="s">
        <v>361</v>
      </c>
      <c r="K671" s="817" t="s">
        <v>436</v>
      </c>
      <c r="L671" s="817" t="s">
        <v>457</v>
      </c>
      <c r="M671" s="817" t="s">
        <v>481</v>
      </c>
      <c r="N671" s="775"/>
      <c r="O671" s="817" t="s">
        <v>508</v>
      </c>
      <c r="P671" s="817" t="s">
        <v>511</v>
      </c>
      <c r="Q671" s="817" t="s">
        <v>520</v>
      </c>
      <c r="R671" s="817" t="s">
        <v>536</v>
      </c>
      <c r="S671" s="817" t="s">
        <v>546</v>
      </c>
      <c r="T671" s="817" t="s">
        <v>559</v>
      </c>
      <c r="U671" s="817" t="s">
        <v>570</v>
      </c>
      <c r="V671" s="817" t="s">
        <v>654</v>
      </c>
      <c r="W671" s="817" t="s">
        <v>668</v>
      </c>
      <c r="X671" s="817" t="s">
        <v>720</v>
      </c>
      <c r="Y671" s="817" t="s">
        <v>769</v>
      </c>
      <c r="Z671" s="817" t="s">
        <v>824</v>
      </c>
      <c r="AA671" s="817" t="s">
        <v>846</v>
      </c>
      <c r="AB671" s="817" t="s">
        <v>858</v>
      </c>
      <c r="AC671" s="817" t="s">
        <v>862</v>
      </c>
      <c r="AD671" s="817" t="s">
        <v>930</v>
      </c>
      <c r="AE671" s="817" t="s">
        <v>1030</v>
      </c>
      <c r="AF671" s="775"/>
    </row>
    <row r="672" spans="1:68" ht="13.5" customHeight="1" thickBot="1" x14ac:dyDescent="0.25">
      <c r="A672" s="1108"/>
      <c r="B672" s="818"/>
      <c r="C672" s="818"/>
      <c r="D672" s="818"/>
      <c r="E672" s="818"/>
      <c r="F672" s="818"/>
      <c r="G672" s="818"/>
      <c r="H672" s="818"/>
      <c r="I672" s="818"/>
      <c r="J672" s="818"/>
      <c r="K672" s="818"/>
      <c r="L672" s="818"/>
      <c r="M672" s="818"/>
      <c r="N672" s="775"/>
      <c r="O672" s="818"/>
      <c r="P672" s="818"/>
      <c r="Q672" s="818"/>
      <c r="R672" s="818"/>
      <c r="S672" s="818"/>
      <c r="T672" s="818"/>
      <c r="U672" s="818"/>
      <c r="V672" s="818"/>
      <c r="W672" s="818"/>
      <c r="X672" s="818"/>
      <c r="Y672" s="818"/>
      <c r="Z672" s="818"/>
      <c r="AA672" s="818"/>
      <c r="AB672" s="818"/>
      <c r="AC672" s="818"/>
      <c r="AD672" s="818"/>
      <c r="AE672" s="818"/>
      <c r="AF672" s="775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86.4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86.4</v>
      </c>
      <c r="E673" s="46">
        <f>IFERROR(Y110*1,"0")+IFERROR(Y111*1,"0")+IFERROR(Y112*1,"0")+IFERROR(Y116*1,"0")+IFERROR(Y117*1,"0")+IFERROR(Y118*1,"0")+IFERROR(Y119*1,"0")+IFERROR(Y120*1,"0")+IFERROR(Y121*1,"0")</f>
        <v>32.400000000000006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37.800000000000004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86.399999999999991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5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28.799999999999997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480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115.2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211.20000000000002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xbPYJAFGYQ6XLI1ZZl+bY4Mgmx+xAJDVyFV8moAXK/felyRNRq3Q5OY7LDFW00kDIBg1yesGipS3OaFlmUSK6w==" saltValue="FsxiBOzbfamwl0mc0cP4A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X17:X18"/>
    <mergeCell ref="D110:E110"/>
    <mergeCell ref="D286:E286"/>
    <mergeCell ref="P216:V216"/>
    <mergeCell ref="Y17:Y18"/>
    <mergeCell ref="U17:V17"/>
    <mergeCell ref="A8:C8"/>
    <mergeCell ref="P608:V608"/>
    <mergeCell ref="P360:T360"/>
    <mergeCell ref="D32:E32"/>
    <mergeCell ref="D268:E268"/>
    <mergeCell ref="P151:T151"/>
    <mergeCell ref="P138:V138"/>
    <mergeCell ref="D566:E566"/>
    <mergeCell ref="D395:E395"/>
    <mergeCell ref="D97:E97"/>
    <mergeCell ref="P76:V76"/>
    <mergeCell ref="A10:C10"/>
    <mergeCell ref="P126:T126"/>
    <mergeCell ref="A655:Z655"/>
    <mergeCell ref="A484:Z484"/>
    <mergeCell ref="A192:Z192"/>
    <mergeCell ref="A21:Z21"/>
    <mergeCell ref="P505:T505"/>
    <mergeCell ref="A355:O356"/>
    <mergeCell ref="D121:E121"/>
    <mergeCell ref="P356:V356"/>
    <mergeCell ref="P363:T363"/>
    <mergeCell ref="D515:E515"/>
    <mergeCell ref="D173:E173"/>
    <mergeCell ref="D17:E18"/>
    <mergeCell ref="D642:E642"/>
    <mergeCell ref="D471:E471"/>
    <mergeCell ref="D542:E542"/>
    <mergeCell ref="P71:T71"/>
    <mergeCell ref="P313:T313"/>
    <mergeCell ref="AC671:AC672"/>
    <mergeCell ref="D578:E578"/>
    <mergeCell ref="A643:O644"/>
    <mergeCell ref="D407:E407"/>
    <mergeCell ref="Q6:R6"/>
    <mergeCell ref="P200:T200"/>
    <mergeCell ref="P513:V513"/>
    <mergeCell ref="P134:T134"/>
    <mergeCell ref="D198:E198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Q671:Q672"/>
    <mergeCell ref="D271:E271"/>
    <mergeCell ref="V12:W12"/>
    <mergeCell ref="S671:S672"/>
    <mergeCell ref="A593:Z593"/>
    <mergeCell ref="D458:E458"/>
    <mergeCell ref="D433:E433"/>
    <mergeCell ref="P122:V122"/>
    <mergeCell ref="D237:E237"/>
    <mergeCell ref="P43:V43"/>
    <mergeCell ref="P85:T85"/>
    <mergeCell ref="P383:T383"/>
    <mergeCell ref="D571:E571"/>
    <mergeCell ref="P60:T60"/>
    <mergeCell ref="D291:E291"/>
    <mergeCell ref="F17:F18"/>
    <mergeCell ref="P497:T497"/>
    <mergeCell ref="N17:N18"/>
    <mergeCell ref="D478:E478"/>
    <mergeCell ref="Q5:R5"/>
    <mergeCell ref="P291:T291"/>
    <mergeCell ref="D163:E163"/>
    <mergeCell ref="D576:E576"/>
    <mergeCell ref="P653:V653"/>
    <mergeCell ref="P589:T589"/>
    <mergeCell ref="A408:O409"/>
    <mergeCell ref="P288:T288"/>
    <mergeCell ref="D641:E641"/>
    <mergeCell ref="D234:E234"/>
    <mergeCell ref="P136:T136"/>
    <mergeCell ref="P70:T70"/>
    <mergeCell ref="P434:T434"/>
    <mergeCell ref="P305:V305"/>
    <mergeCell ref="D244:E244"/>
    <mergeCell ref="P499:T499"/>
    <mergeCell ref="D614:E614"/>
    <mergeCell ref="P397:V397"/>
    <mergeCell ref="D239:E239"/>
    <mergeCell ref="D266:E266"/>
    <mergeCell ref="D537:E537"/>
    <mergeCell ref="D95:E95"/>
    <mergeCell ref="P447:T447"/>
    <mergeCell ref="D331:E331"/>
    <mergeCell ref="P373:T373"/>
    <mergeCell ref="P202:T202"/>
    <mergeCell ref="A188:O189"/>
    <mergeCell ref="D421:E421"/>
    <mergeCell ref="A20:Z20"/>
    <mergeCell ref="A554:Z554"/>
    <mergeCell ref="P421:T421"/>
    <mergeCell ref="A348:Z348"/>
    <mergeCell ref="P110:T110"/>
    <mergeCell ref="A541:Z541"/>
    <mergeCell ref="A646:Z646"/>
    <mergeCell ref="H671:H672"/>
    <mergeCell ref="P579:T579"/>
    <mergeCell ref="J671:J672"/>
    <mergeCell ref="D247:E247"/>
    <mergeCell ref="P351:V351"/>
    <mergeCell ref="A176:Z176"/>
    <mergeCell ref="P658:V658"/>
    <mergeCell ref="A64:Z64"/>
    <mergeCell ref="P439:T439"/>
    <mergeCell ref="A191:Z191"/>
    <mergeCell ref="A555:Z555"/>
    <mergeCell ref="P433:T433"/>
    <mergeCell ref="D105:E105"/>
    <mergeCell ref="A549:Z549"/>
    <mergeCell ref="A536:Z536"/>
    <mergeCell ref="D639:E639"/>
    <mergeCell ref="D468:E468"/>
    <mergeCell ref="D577:E577"/>
    <mergeCell ref="P132:V132"/>
    <mergeCell ref="P72:T72"/>
    <mergeCell ref="P52:T52"/>
    <mergeCell ref="P199:T199"/>
    <mergeCell ref="D120:E120"/>
    <mergeCell ref="P671:P672"/>
    <mergeCell ref="P661:V661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D455:E455"/>
    <mergeCell ref="P67:T67"/>
    <mergeCell ref="P186:T186"/>
    <mergeCell ref="P601:T601"/>
    <mergeCell ref="C670:H670"/>
    <mergeCell ref="P253:T253"/>
    <mergeCell ref="D221:E221"/>
    <mergeCell ref="V11:W11"/>
    <mergeCell ref="A294:Z294"/>
    <mergeCell ref="D628:E628"/>
    <mergeCell ref="D457:E457"/>
    <mergeCell ref="P367:T367"/>
    <mergeCell ref="P603:T603"/>
    <mergeCell ref="A205:O206"/>
    <mergeCell ref="P146:T146"/>
    <mergeCell ref="D152:E152"/>
    <mergeCell ref="D394:E394"/>
    <mergeCell ref="P578:T578"/>
    <mergeCell ref="D223:E223"/>
    <mergeCell ref="D521:E521"/>
    <mergeCell ref="P121:T121"/>
    <mergeCell ref="P181:T181"/>
    <mergeCell ref="D29:E29"/>
    <mergeCell ref="P592:V592"/>
    <mergeCell ref="P2:W3"/>
    <mergeCell ref="D579:E579"/>
    <mergeCell ref="P127:T127"/>
    <mergeCell ref="A57:O58"/>
    <mergeCell ref="P198:T198"/>
    <mergeCell ref="P54:T54"/>
    <mergeCell ref="D35:E35"/>
    <mergeCell ref="P583:T583"/>
    <mergeCell ref="P412:T412"/>
    <mergeCell ref="D526:E526"/>
    <mergeCell ref="A23:O24"/>
    <mergeCell ref="D10:E10"/>
    <mergeCell ref="D562:E562"/>
    <mergeCell ref="P362:T362"/>
    <mergeCell ref="P135:T135"/>
    <mergeCell ref="D34:E34"/>
    <mergeCell ref="F10:G10"/>
    <mergeCell ref="D544:E544"/>
    <mergeCell ref="P349:T349"/>
    <mergeCell ref="D270:E270"/>
    <mergeCell ref="P420:T420"/>
    <mergeCell ref="D99:E99"/>
    <mergeCell ref="P376:V376"/>
    <mergeCell ref="D528:E528"/>
    <mergeCell ref="P205:V205"/>
    <mergeCell ref="P128:T128"/>
    <mergeCell ref="D310:E310"/>
    <mergeCell ref="P364:T364"/>
    <mergeCell ref="D503:E503"/>
    <mergeCell ref="D201:E201"/>
    <mergeCell ref="D570:E570"/>
    <mergeCell ref="P574:V574"/>
    <mergeCell ref="P650:V650"/>
    <mergeCell ref="M17:M18"/>
    <mergeCell ref="O17:O18"/>
    <mergeCell ref="P131:V131"/>
    <mergeCell ref="P174:V174"/>
    <mergeCell ref="P588:T588"/>
    <mergeCell ref="P481:V481"/>
    <mergeCell ref="P189:V189"/>
    <mergeCell ref="A483:Z483"/>
    <mergeCell ref="AD671:AD672"/>
    <mergeCell ref="D177:E177"/>
    <mergeCell ref="P585:V585"/>
    <mergeCell ref="P414:V414"/>
    <mergeCell ref="P523:V523"/>
    <mergeCell ref="P354:T354"/>
    <mergeCell ref="P652:T652"/>
    <mergeCell ref="P352:V352"/>
    <mergeCell ref="P365:T365"/>
    <mergeCell ref="D226:E226"/>
    <mergeCell ref="D33:E33"/>
    <mergeCell ref="D589:E589"/>
    <mergeCell ref="D560:E560"/>
    <mergeCell ref="P643:V643"/>
    <mergeCell ref="A615:O616"/>
    <mergeCell ref="AD17:AF18"/>
    <mergeCell ref="A608:O609"/>
    <mergeCell ref="A399:Z399"/>
    <mergeCell ref="P403:V403"/>
    <mergeCell ref="A657:O658"/>
    <mergeCell ref="P515:T515"/>
    <mergeCell ref="D265:E265"/>
    <mergeCell ref="P195:V195"/>
    <mergeCell ref="I670:V670"/>
    <mergeCell ref="D22:E22"/>
    <mergeCell ref="A599:Z599"/>
    <mergeCell ref="A62:O63"/>
    <mergeCell ref="P470:T470"/>
    <mergeCell ref="D618:E618"/>
    <mergeCell ref="D447:E447"/>
    <mergeCell ref="A520:Z520"/>
    <mergeCell ref="P301:T301"/>
    <mergeCell ref="D605:E605"/>
    <mergeCell ref="P178:T178"/>
    <mergeCell ref="P34:T34"/>
    <mergeCell ref="P105:T105"/>
    <mergeCell ref="D86:E86"/>
    <mergeCell ref="I671:I672"/>
    <mergeCell ref="P270:T270"/>
    <mergeCell ref="D257:E257"/>
    <mergeCell ref="K671:K672"/>
    <mergeCell ref="P463:T463"/>
    <mergeCell ref="P214:T214"/>
    <mergeCell ref="P639:T639"/>
    <mergeCell ref="D151:E151"/>
    <mergeCell ref="D620:E620"/>
    <mergeCell ref="P577:T577"/>
    <mergeCell ref="D607:E607"/>
    <mergeCell ref="P36:T36"/>
    <mergeCell ref="P478:T478"/>
    <mergeCell ref="P576:T576"/>
    <mergeCell ref="P63:V63"/>
    <mergeCell ref="D557:E557"/>
    <mergeCell ref="D215:E215"/>
    <mergeCell ref="P194:V194"/>
    <mergeCell ref="D231:E231"/>
    <mergeCell ref="P39:V39"/>
    <mergeCell ref="D529:E529"/>
    <mergeCell ref="P508:V508"/>
    <mergeCell ref="P337:V337"/>
    <mergeCell ref="A336:O337"/>
    <mergeCell ref="D594:E594"/>
    <mergeCell ref="P648:T648"/>
    <mergeCell ref="P573:V573"/>
    <mergeCell ref="A156:Z156"/>
    <mergeCell ref="A299:Z299"/>
    <mergeCell ref="A155:Z155"/>
    <mergeCell ref="Q13:R13"/>
    <mergeCell ref="A93:Z93"/>
    <mergeCell ref="D318:E318"/>
    <mergeCell ref="P201:T201"/>
    <mergeCell ref="D389:E389"/>
    <mergeCell ref="P637:V637"/>
    <mergeCell ref="P47:V47"/>
    <mergeCell ref="P560:T560"/>
    <mergeCell ref="P247:T247"/>
    <mergeCell ref="P41:T41"/>
    <mergeCell ref="P641:T641"/>
    <mergeCell ref="P250:V250"/>
    <mergeCell ref="A317:Z317"/>
    <mergeCell ref="P642:T642"/>
    <mergeCell ref="A194:O195"/>
    <mergeCell ref="D623:E623"/>
    <mergeCell ref="D452:E452"/>
    <mergeCell ref="P431:V431"/>
    <mergeCell ref="A125:Z125"/>
    <mergeCell ref="D550:E550"/>
    <mergeCell ref="AE671:AE672"/>
    <mergeCell ref="P242:V242"/>
    <mergeCell ref="D80:E80"/>
    <mergeCell ref="A207:Z207"/>
    <mergeCell ref="P42:V42"/>
    <mergeCell ref="A467:Z467"/>
    <mergeCell ref="D459:E459"/>
    <mergeCell ref="D288:E288"/>
    <mergeCell ref="A532:Z532"/>
    <mergeCell ref="P148:V148"/>
    <mergeCell ref="P130:T130"/>
    <mergeCell ref="D136:E136"/>
    <mergeCell ref="P123:V123"/>
    <mergeCell ref="D434:E434"/>
    <mergeCell ref="A241:O242"/>
    <mergeCell ref="P282:T282"/>
    <mergeCell ref="P111:T111"/>
    <mergeCell ref="D225:E225"/>
    <mergeCell ref="P580:T580"/>
    <mergeCell ref="P61:T61"/>
    <mergeCell ref="D200:E200"/>
    <mergeCell ref="A444:Z444"/>
    <mergeCell ref="P359:T359"/>
    <mergeCell ref="P490:T490"/>
    <mergeCell ref="P582:T582"/>
    <mergeCell ref="A397:O398"/>
    <mergeCell ref="D525:E525"/>
    <mergeCell ref="P262:V262"/>
    <mergeCell ref="D373:E373"/>
    <mergeCell ref="P557:T557"/>
    <mergeCell ref="D202:E202"/>
    <mergeCell ref="D500:E500"/>
    <mergeCell ref="A671:A672"/>
    <mergeCell ref="P162:T162"/>
    <mergeCell ref="D143:E143"/>
    <mergeCell ref="C671:C672"/>
    <mergeCell ref="W670:X670"/>
    <mergeCell ref="P631:T631"/>
    <mergeCell ref="D441:E441"/>
    <mergeCell ref="A384:O385"/>
    <mergeCell ref="P525:T525"/>
    <mergeCell ref="D506:E506"/>
    <mergeCell ref="D604:E604"/>
    <mergeCell ref="P177:T177"/>
    <mergeCell ref="P33:T33"/>
    <mergeCell ref="P226:T226"/>
    <mergeCell ref="P539:V539"/>
    <mergeCell ref="P335:T335"/>
    <mergeCell ref="P269:T269"/>
    <mergeCell ref="D256:E256"/>
    <mergeCell ref="P633:T633"/>
    <mergeCell ref="D383:E383"/>
    <mergeCell ref="D85:E85"/>
    <mergeCell ref="A100:O101"/>
    <mergeCell ref="P476:V476"/>
    <mergeCell ref="D222:E222"/>
    <mergeCell ref="P35:T35"/>
    <mergeCell ref="A295:Z295"/>
    <mergeCell ref="P57:V57"/>
    <mergeCell ref="P526:T526"/>
    <mergeCell ref="A323:O324"/>
    <mergeCell ref="P112:T112"/>
    <mergeCell ref="A465:O466"/>
    <mergeCell ref="P568:V568"/>
    <mergeCell ref="P618:T618"/>
    <mergeCell ref="D428:E428"/>
    <mergeCell ref="P605:T605"/>
    <mergeCell ref="P92:V9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A551:O552"/>
    <mergeCell ref="D367:E367"/>
    <mergeCell ref="H5:M5"/>
    <mergeCell ref="P98:T98"/>
    <mergeCell ref="P522:V522"/>
    <mergeCell ref="D439:E439"/>
    <mergeCell ref="P396:T396"/>
    <mergeCell ref="D510:E510"/>
    <mergeCell ref="P225:T225"/>
    <mergeCell ref="D146:E146"/>
    <mergeCell ref="A75:O76"/>
    <mergeCell ref="A306:Z306"/>
    <mergeCell ref="D6:M6"/>
    <mergeCell ref="D602:E602"/>
    <mergeCell ref="A292:O293"/>
    <mergeCell ref="G17:G18"/>
    <mergeCell ref="A9:C9"/>
    <mergeCell ref="A113:O114"/>
    <mergeCell ref="AA17:AA18"/>
    <mergeCell ref="P552:V552"/>
    <mergeCell ref="A377:Z377"/>
    <mergeCell ref="P107:V107"/>
    <mergeCell ref="P485:T485"/>
    <mergeCell ref="AC17:AC18"/>
    <mergeCell ref="P101:V101"/>
    <mergeCell ref="H10:M10"/>
    <mergeCell ref="P666:V666"/>
    <mergeCell ref="P472:T472"/>
    <mergeCell ref="D393:E393"/>
    <mergeCell ref="D89:E89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P256:T256"/>
    <mergeCell ref="D128:E128"/>
    <mergeCell ref="D199:E199"/>
    <mergeCell ref="D497:E497"/>
    <mergeCell ref="D364:E364"/>
    <mergeCell ref="A106:O107"/>
    <mergeCell ref="D186:E186"/>
    <mergeCell ref="A475:O476"/>
    <mergeCell ref="D413:E413"/>
    <mergeCell ref="P345:T345"/>
    <mergeCell ref="A59:Z59"/>
    <mergeCell ref="P222:T222"/>
    <mergeCell ref="P559:T559"/>
    <mergeCell ref="P388:T388"/>
    <mergeCell ref="P630:T630"/>
    <mergeCell ref="P459:T459"/>
    <mergeCell ref="D440:E440"/>
    <mergeCell ref="D269:E269"/>
    <mergeCell ref="D296:E296"/>
    <mergeCell ref="D204:E204"/>
    <mergeCell ref="D489:E489"/>
    <mergeCell ref="P275:V275"/>
    <mergeCell ref="D427:E427"/>
    <mergeCell ref="A252:Z252"/>
    <mergeCell ref="P27:T27"/>
    <mergeCell ref="U671:U672"/>
    <mergeCell ref="P561:T561"/>
    <mergeCell ref="P632:T632"/>
    <mergeCell ref="W671:W672"/>
    <mergeCell ref="D504:E504"/>
    <mergeCell ref="A507:O508"/>
    <mergeCell ref="P241:V241"/>
    <mergeCell ref="D181:E181"/>
    <mergeCell ref="P404:V404"/>
    <mergeCell ref="D273:E273"/>
    <mergeCell ref="A587:Z587"/>
    <mergeCell ref="P500:T500"/>
    <mergeCell ref="P341:V341"/>
    <mergeCell ref="P170:V170"/>
    <mergeCell ref="P664:V664"/>
    <mergeCell ref="A598:Z598"/>
    <mergeCell ref="A651:Z651"/>
    <mergeCell ref="V671:V672"/>
    <mergeCell ref="P193:T193"/>
    <mergeCell ref="D647:E647"/>
    <mergeCell ref="P604:T604"/>
    <mergeCell ref="P626:V626"/>
    <mergeCell ref="A451:Z451"/>
    <mergeCell ref="P384:V384"/>
    <mergeCell ref="A280:Z280"/>
    <mergeCell ref="P249:V249"/>
    <mergeCell ref="A131:O132"/>
    <mergeCell ref="A573:O574"/>
    <mergeCell ref="A432:Z432"/>
    <mergeCell ref="B671:B672"/>
    <mergeCell ref="A40:Z40"/>
    <mergeCell ref="P564:T564"/>
    <mergeCell ref="P393:T393"/>
    <mergeCell ref="A509:Z509"/>
    <mergeCell ref="D374:E374"/>
    <mergeCell ref="A338:Z338"/>
    <mergeCell ref="P629:T629"/>
    <mergeCell ref="D203:E203"/>
    <mergeCell ref="P165:V165"/>
    <mergeCell ref="D51:E51"/>
    <mergeCell ref="P232:T232"/>
    <mergeCell ref="P566:T566"/>
    <mergeCell ref="D438:E438"/>
    <mergeCell ref="P395:T395"/>
    <mergeCell ref="D267:E267"/>
    <mergeCell ref="D425:E425"/>
    <mergeCell ref="D359:E359"/>
    <mergeCell ref="D601:E601"/>
    <mergeCell ref="P96:T96"/>
    <mergeCell ref="P531:V531"/>
    <mergeCell ref="P90:T90"/>
    <mergeCell ref="D581:E581"/>
    <mergeCell ref="D112:E112"/>
    <mergeCell ref="D652:E652"/>
    <mergeCell ref="J9:M9"/>
    <mergeCell ref="P141:T141"/>
    <mergeCell ref="D56:E56"/>
    <mergeCell ref="D193:E193"/>
    <mergeCell ref="D127:E127"/>
    <mergeCell ref="P619:T619"/>
    <mergeCell ref="P504:T504"/>
    <mergeCell ref="D491:E491"/>
    <mergeCell ref="P233:T233"/>
    <mergeCell ref="D285:E285"/>
    <mergeCell ref="P602:T602"/>
    <mergeCell ref="P37:T37"/>
    <mergeCell ref="A596:O597"/>
    <mergeCell ref="D583:E583"/>
    <mergeCell ref="D412:E412"/>
    <mergeCell ref="P391:V391"/>
    <mergeCell ref="A390:O391"/>
    <mergeCell ref="D648:E648"/>
    <mergeCell ref="A514:Z514"/>
    <mergeCell ref="P518:V518"/>
    <mergeCell ref="P248:T248"/>
    <mergeCell ref="P612:T612"/>
    <mergeCell ref="P441:T441"/>
    <mergeCell ref="D362:E362"/>
    <mergeCell ref="P143:T143"/>
    <mergeCell ref="P235:T235"/>
    <mergeCell ref="P506:T506"/>
    <mergeCell ref="D349:E349"/>
    <mergeCell ref="P533:T533"/>
    <mergeCell ref="X671:X672"/>
    <mergeCell ref="A375:O376"/>
    <mergeCell ref="D633:E633"/>
    <mergeCell ref="P516:T516"/>
    <mergeCell ref="D335:E335"/>
    <mergeCell ref="P543:T543"/>
    <mergeCell ref="P245:T245"/>
    <mergeCell ref="P614:T614"/>
    <mergeCell ref="D424:E424"/>
    <mergeCell ref="P224:T224"/>
    <mergeCell ref="P491:T491"/>
    <mergeCell ref="P322:T322"/>
    <mergeCell ref="A341:O342"/>
    <mergeCell ref="P260:T260"/>
    <mergeCell ref="P89:T89"/>
    <mergeCell ref="P558:T558"/>
    <mergeCell ref="P309:T309"/>
    <mergeCell ref="P545:T545"/>
    <mergeCell ref="D178:E178"/>
    <mergeCell ref="P461:V461"/>
    <mergeCell ref="D463:E463"/>
    <mergeCell ref="P622:T622"/>
    <mergeCell ref="P511:T511"/>
    <mergeCell ref="P507:V507"/>
    <mergeCell ref="A435:O436"/>
    <mergeCell ref="P534:V534"/>
    <mergeCell ref="P227:V227"/>
    <mergeCell ref="P380:T380"/>
    <mergeCell ref="A325:Z325"/>
    <mergeCell ref="A417:Z417"/>
    <mergeCell ref="A659:Z659"/>
    <mergeCell ref="A548:Z548"/>
    <mergeCell ref="P668:V668"/>
    <mergeCell ref="D656:E656"/>
    <mergeCell ref="D485:E485"/>
    <mergeCell ref="P320:V320"/>
    <mergeCell ref="P149:V149"/>
    <mergeCell ref="A346:O347"/>
    <mergeCell ref="P387:T387"/>
    <mergeCell ref="A406:Z406"/>
    <mergeCell ref="P385:V385"/>
    <mergeCell ref="P314:V314"/>
    <mergeCell ref="D137:E137"/>
    <mergeCell ref="P623:T623"/>
    <mergeCell ref="D422:E422"/>
    <mergeCell ref="P489:T489"/>
    <mergeCell ref="D74:E74"/>
    <mergeCell ref="D130:E130"/>
    <mergeCell ref="P87:T87"/>
    <mergeCell ref="D372:E372"/>
    <mergeCell ref="P449:V449"/>
    <mergeCell ref="P88:T88"/>
    <mergeCell ref="D87:E87"/>
    <mergeCell ref="P315:V315"/>
    <mergeCell ref="A196:Z196"/>
    <mergeCell ref="D254:E254"/>
    <mergeCell ref="P238:T238"/>
    <mergeCell ref="D490:E490"/>
    <mergeCell ref="A530:O531"/>
    <mergeCell ref="P665:V665"/>
    <mergeCell ref="A153:O154"/>
    <mergeCell ref="A517:O518"/>
    <mergeCell ref="A133:Z133"/>
    <mergeCell ref="P204:T204"/>
    <mergeCell ref="P590:T590"/>
    <mergeCell ref="D340:E340"/>
    <mergeCell ref="D582:E582"/>
    <mergeCell ref="D533:E533"/>
    <mergeCell ref="P512:V512"/>
    <mergeCell ref="P319:V319"/>
    <mergeCell ref="P368:V368"/>
    <mergeCell ref="Q10:R10"/>
    <mergeCell ref="D185:E185"/>
    <mergeCell ref="T6:U9"/>
    <mergeCell ref="D41:E41"/>
    <mergeCell ref="P296:T296"/>
    <mergeCell ref="A486:O487"/>
    <mergeCell ref="D277:E277"/>
    <mergeCell ref="A208:Z208"/>
    <mergeCell ref="P625:V625"/>
    <mergeCell ref="A649:O650"/>
    <mergeCell ref="D371:E371"/>
    <mergeCell ref="D564:E564"/>
    <mergeCell ref="D68:E68"/>
    <mergeCell ref="P51:T51"/>
    <mergeCell ref="P26:T26"/>
    <mergeCell ref="D36:E36"/>
    <mergeCell ref="P58:V58"/>
    <mergeCell ref="A13:M13"/>
    <mergeCell ref="D61:E61"/>
    <mergeCell ref="A15:M15"/>
    <mergeCell ref="A264:Z264"/>
    <mergeCell ref="P446:T446"/>
    <mergeCell ref="P179:T179"/>
    <mergeCell ref="P611:T611"/>
    <mergeCell ref="P440:T440"/>
    <mergeCell ref="T5:U5"/>
    <mergeCell ref="D119:E119"/>
    <mergeCell ref="V5:W5"/>
    <mergeCell ref="P496:T496"/>
    <mergeCell ref="P374:T374"/>
    <mergeCell ref="D246:E246"/>
    <mergeCell ref="P203:T203"/>
    <mergeCell ref="A48:Z48"/>
    <mergeCell ref="P361:T361"/>
    <mergeCell ref="D282:E282"/>
    <mergeCell ref="A477:Z477"/>
    <mergeCell ref="D580:E580"/>
    <mergeCell ref="D233:E233"/>
    <mergeCell ref="D469:E469"/>
    <mergeCell ref="P212:V212"/>
    <mergeCell ref="D111:E111"/>
    <mergeCell ref="P69:T69"/>
    <mergeCell ref="P311:T311"/>
    <mergeCell ref="Q8:R8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418:Z418"/>
    <mergeCell ref="D283:E283"/>
    <mergeCell ref="P328:V328"/>
    <mergeCell ref="H17:H18"/>
    <mergeCell ref="P544:T544"/>
    <mergeCell ref="P427:T427"/>
    <mergeCell ref="P283:T283"/>
    <mergeCell ref="P185:T185"/>
    <mergeCell ref="P581:T581"/>
    <mergeCell ref="P277:T277"/>
    <mergeCell ref="D220:E220"/>
    <mergeCell ref="A251:Z251"/>
    <mergeCell ref="A636:O637"/>
    <mergeCell ref="P297:V297"/>
    <mergeCell ref="P435:V435"/>
    <mergeCell ref="A553:Z553"/>
    <mergeCell ref="P285:T285"/>
    <mergeCell ref="D157:E157"/>
    <mergeCell ref="M671:M672"/>
    <mergeCell ref="O671:O672"/>
    <mergeCell ref="P501:T501"/>
    <mergeCell ref="P228:V228"/>
    <mergeCell ref="P355:V355"/>
    <mergeCell ref="P597:V597"/>
    <mergeCell ref="P293:V293"/>
    <mergeCell ref="P657:V657"/>
    <mergeCell ref="A482:Z482"/>
    <mergeCell ref="A416:Z416"/>
    <mergeCell ref="A190:Z190"/>
    <mergeCell ref="P436:V436"/>
    <mergeCell ref="P372:T372"/>
    <mergeCell ref="P310:T310"/>
    <mergeCell ref="P292:V292"/>
    <mergeCell ref="P163:T163"/>
    <mergeCell ref="A353:Z353"/>
    <mergeCell ref="P595:T595"/>
    <mergeCell ref="P596:V596"/>
    <mergeCell ref="A38:O39"/>
    <mergeCell ref="L671:L672"/>
    <mergeCell ref="A540:Z540"/>
    <mergeCell ref="D96:E96"/>
    <mergeCell ref="A638:Z638"/>
    <mergeCell ref="D630:E630"/>
    <mergeCell ref="D52:E52"/>
    <mergeCell ref="D350:E350"/>
    <mergeCell ref="D27:E27"/>
    <mergeCell ref="P408:V408"/>
    <mergeCell ref="A138:O139"/>
    <mergeCell ref="D396:E396"/>
    <mergeCell ref="P644:V644"/>
    <mergeCell ref="D456:E456"/>
    <mergeCell ref="P15:T16"/>
    <mergeCell ref="D632:E632"/>
    <mergeCell ref="A567:O568"/>
    <mergeCell ref="A430:O431"/>
    <mergeCell ref="D116:E116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A625:O626"/>
    <mergeCell ref="D612:E612"/>
    <mergeCell ref="F9:G9"/>
    <mergeCell ref="P422:T422"/>
    <mergeCell ref="P289:T289"/>
    <mergeCell ref="D232:E232"/>
    <mergeCell ref="A263:Z263"/>
    <mergeCell ref="P239:T239"/>
    <mergeCell ref="P68:T68"/>
    <mergeCell ref="D147:E147"/>
    <mergeCell ref="P82:V82"/>
    <mergeCell ref="P303:T303"/>
    <mergeCell ref="P538:V538"/>
    <mergeCell ref="A122:O123"/>
    <mergeCell ref="A249:O250"/>
    <mergeCell ref="A357:Z357"/>
    <mergeCell ref="P486:V486"/>
    <mergeCell ref="P75:V75"/>
    <mergeCell ref="P342:V342"/>
    <mergeCell ref="A314:O315"/>
    <mergeCell ref="A44:Z44"/>
    <mergeCell ref="A329:Z329"/>
    <mergeCell ref="P304:V304"/>
    <mergeCell ref="D492:E492"/>
    <mergeCell ref="A109:Z109"/>
    <mergeCell ref="A12:M12"/>
    <mergeCell ref="P74:T74"/>
    <mergeCell ref="A19:Z19"/>
    <mergeCell ref="A14:M14"/>
    <mergeCell ref="P424:T424"/>
    <mergeCell ref="D345:E345"/>
    <mergeCell ref="P503:T503"/>
    <mergeCell ref="V6:W9"/>
    <mergeCell ref="P22:T22"/>
    <mergeCell ref="A5:C5"/>
    <mergeCell ref="P654:V654"/>
    <mergeCell ref="P340:T340"/>
    <mergeCell ref="D179:E179"/>
    <mergeCell ref="P591:V591"/>
    <mergeCell ref="A108:Z108"/>
    <mergeCell ref="A410:Z410"/>
    <mergeCell ref="D635:E635"/>
    <mergeCell ref="D464:E464"/>
    <mergeCell ref="D402:E402"/>
    <mergeCell ref="A442:O443"/>
    <mergeCell ref="A17:A18"/>
    <mergeCell ref="K17:K18"/>
    <mergeCell ref="P493:T493"/>
    <mergeCell ref="P371:T371"/>
    <mergeCell ref="C17:C18"/>
    <mergeCell ref="D103:E103"/>
    <mergeCell ref="D37:E37"/>
    <mergeCell ref="P529:T529"/>
    <mergeCell ref="P649:V649"/>
    <mergeCell ref="D401:E401"/>
    <mergeCell ref="D339:E339"/>
    <mergeCell ref="D230:E230"/>
    <mergeCell ref="D168:E168"/>
    <mergeCell ref="P66:T66"/>
    <mergeCell ref="D180:E180"/>
    <mergeCell ref="P137:T137"/>
    <mergeCell ref="P197:T197"/>
    <mergeCell ref="D118:E118"/>
    <mergeCell ref="P53:T53"/>
    <mergeCell ref="P495:T495"/>
    <mergeCell ref="D167:E167"/>
    <mergeCell ref="AD670:AE670"/>
    <mergeCell ref="P278:V278"/>
    <mergeCell ref="P78:T78"/>
    <mergeCell ref="P636:V636"/>
    <mergeCell ref="P465:V465"/>
    <mergeCell ref="D322:E322"/>
    <mergeCell ref="D260:E260"/>
    <mergeCell ref="D624:E624"/>
    <mergeCell ref="D453:E453"/>
    <mergeCell ref="D309:E309"/>
    <mergeCell ref="Q11:R11"/>
    <mergeCell ref="A6:C6"/>
    <mergeCell ref="P415:V415"/>
    <mergeCell ref="P180:T180"/>
    <mergeCell ref="D545:E545"/>
    <mergeCell ref="P118:T118"/>
    <mergeCell ref="P167:T167"/>
    <mergeCell ref="P336:V336"/>
    <mergeCell ref="A161:Z161"/>
    <mergeCell ref="P142:T142"/>
    <mergeCell ref="D88:E88"/>
    <mergeCell ref="D26:E26"/>
    <mergeCell ref="P378:T378"/>
    <mergeCell ref="D622:E622"/>
    <mergeCell ref="P117:T117"/>
    <mergeCell ref="A617:Z617"/>
    <mergeCell ref="D311:E311"/>
    <mergeCell ref="P55:T55"/>
    <mergeCell ref="Q12:R12"/>
    <mergeCell ref="A274:O275"/>
    <mergeCell ref="D90:E90"/>
    <mergeCell ref="P411:T411"/>
    <mergeCell ref="P139:V139"/>
    <mergeCell ref="D141:E141"/>
    <mergeCell ref="I17:I18"/>
    <mergeCell ref="A319:O320"/>
    <mergeCell ref="D135:E135"/>
    <mergeCell ref="P456:T456"/>
    <mergeCell ref="P114:V114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640:T640"/>
    <mergeCell ref="D561:E561"/>
    <mergeCell ref="P469:T469"/>
    <mergeCell ref="P369:V369"/>
    <mergeCell ref="P347:V347"/>
    <mergeCell ref="P298:V298"/>
    <mergeCell ref="D9:E9"/>
    <mergeCell ref="A115:Z115"/>
    <mergeCell ref="Y671:Y672"/>
    <mergeCell ref="P428:T428"/>
    <mergeCell ref="AA671:AA672"/>
    <mergeCell ref="A569:Z569"/>
    <mergeCell ref="A414:O415"/>
    <mergeCell ref="A344:Z344"/>
    <mergeCell ref="P284:T284"/>
    <mergeCell ref="A229:Z229"/>
    <mergeCell ref="A102:Z102"/>
    <mergeCell ref="P17:T18"/>
    <mergeCell ref="D634:E634"/>
    <mergeCell ref="P323:V323"/>
    <mergeCell ref="P129:T129"/>
    <mergeCell ref="A77:Z77"/>
    <mergeCell ref="D621:E621"/>
    <mergeCell ref="P492:T492"/>
    <mergeCell ref="A166:Z166"/>
    <mergeCell ref="D31:E31"/>
    <mergeCell ref="P286:T286"/>
    <mergeCell ref="D158:E158"/>
    <mergeCell ref="P479:T479"/>
    <mergeCell ref="P584:T584"/>
    <mergeCell ref="D400:E400"/>
    <mergeCell ref="D565:E565"/>
    <mergeCell ref="A403:O404"/>
    <mergeCell ref="P187:T187"/>
    <mergeCell ref="P429:T429"/>
    <mergeCell ref="P258:T258"/>
    <mergeCell ref="P556:T556"/>
    <mergeCell ref="P423:T423"/>
    <mergeCell ref="A546:O547"/>
    <mergeCell ref="P116:T116"/>
    <mergeCell ref="P32:T32"/>
    <mergeCell ref="P474:T474"/>
    <mergeCell ref="D224:E224"/>
    <mergeCell ref="P103:T103"/>
    <mergeCell ref="A227:O228"/>
    <mergeCell ref="P572:T572"/>
    <mergeCell ref="P401:T401"/>
    <mergeCell ref="D382:E382"/>
    <mergeCell ref="P339:T339"/>
    <mergeCell ref="P268:T268"/>
    <mergeCell ref="P230:T230"/>
    <mergeCell ref="P168:T168"/>
    <mergeCell ref="P97:T97"/>
    <mergeCell ref="A512:O513"/>
    <mergeCell ref="P46:V46"/>
    <mergeCell ref="D1:F1"/>
    <mergeCell ref="A307:Z307"/>
    <mergeCell ref="P409:V409"/>
    <mergeCell ref="A405:Z405"/>
    <mergeCell ref="A164:O165"/>
    <mergeCell ref="J17:J18"/>
    <mergeCell ref="A91:O92"/>
    <mergeCell ref="L17:L18"/>
    <mergeCell ref="A327:O328"/>
    <mergeCell ref="D240:E240"/>
    <mergeCell ref="D511:E511"/>
    <mergeCell ref="A184:Z184"/>
    <mergeCell ref="P426:T426"/>
    <mergeCell ref="P255:T255"/>
    <mergeCell ref="P346:V346"/>
    <mergeCell ref="A171:Z171"/>
    <mergeCell ref="A218:Z218"/>
    <mergeCell ref="D308:E308"/>
    <mergeCell ref="D210:E210"/>
    <mergeCell ref="D606:E606"/>
    <mergeCell ref="P660:T660"/>
    <mergeCell ref="A610:Z610"/>
    <mergeCell ref="D671:D672"/>
    <mergeCell ref="A169:O170"/>
    <mergeCell ref="P537:T537"/>
    <mergeCell ref="F671:F672"/>
    <mergeCell ref="D380:E380"/>
    <mergeCell ref="D209:E209"/>
    <mergeCell ref="P635:T635"/>
    <mergeCell ref="P464:T464"/>
    <mergeCell ref="D445:E445"/>
    <mergeCell ref="P402:T402"/>
    <mergeCell ref="D516:E516"/>
    <mergeCell ref="D301:E301"/>
    <mergeCell ref="D245:E245"/>
    <mergeCell ref="P551:V551"/>
    <mergeCell ref="P188:V188"/>
    <mergeCell ref="A600:Z600"/>
    <mergeCell ref="P494:T494"/>
    <mergeCell ref="A480:O481"/>
    <mergeCell ref="P350:T350"/>
    <mergeCell ref="A304:O305"/>
    <mergeCell ref="P223:T223"/>
    <mergeCell ref="A182:O183"/>
    <mergeCell ref="D629:E629"/>
    <mergeCell ref="P667:V667"/>
    <mergeCell ref="P656:T656"/>
    <mergeCell ref="A627:Z627"/>
    <mergeCell ref="A392:Z392"/>
    <mergeCell ref="P259:T259"/>
    <mergeCell ref="A278:O279"/>
    <mergeCell ref="D69:E69"/>
    <mergeCell ref="P175:V175"/>
    <mergeCell ref="D498:E498"/>
    <mergeCell ref="D603:E603"/>
    <mergeCell ref="A538:O539"/>
    <mergeCell ref="D354:E354"/>
    <mergeCell ref="P240:T240"/>
    <mergeCell ref="A332:O333"/>
    <mergeCell ref="D590:E590"/>
    <mergeCell ref="P460:V460"/>
    <mergeCell ref="P398:V398"/>
    <mergeCell ref="Y670:AB670"/>
    <mergeCell ref="P106:V106"/>
    <mergeCell ref="P475:V475"/>
    <mergeCell ref="D527:E527"/>
    <mergeCell ref="A300:Z300"/>
    <mergeCell ref="P164:V164"/>
    <mergeCell ref="P542:T542"/>
    <mergeCell ref="A343:Z343"/>
    <mergeCell ref="A281:Z281"/>
    <mergeCell ref="P333:V333"/>
    <mergeCell ref="P273:T273"/>
    <mergeCell ref="D145:E145"/>
    <mergeCell ref="D387:E387"/>
    <mergeCell ref="P571:T571"/>
    <mergeCell ref="P400:T400"/>
    <mergeCell ref="D381:E381"/>
    <mergeCell ref="A316:Z316"/>
    <mergeCell ref="D272:E272"/>
    <mergeCell ref="H1:Q1"/>
    <mergeCell ref="D214:E214"/>
    <mergeCell ref="D284:E284"/>
    <mergeCell ref="P120:T120"/>
    <mergeCell ref="D259:E259"/>
    <mergeCell ref="D501:E501"/>
    <mergeCell ref="D495:E495"/>
    <mergeCell ref="D28:E28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55:E55"/>
    <mergeCell ref="P413:T413"/>
    <mergeCell ref="D30:E30"/>
    <mergeCell ref="P407:T407"/>
    <mergeCell ref="D595:E595"/>
    <mergeCell ref="D67:E67"/>
    <mergeCell ref="A140:Z140"/>
    <mergeCell ref="D5:E5"/>
    <mergeCell ref="P382:T382"/>
    <mergeCell ref="D303:E303"/>
    <mergeCell ref="P624:T624"/>
    <mergeCell ref="D496:E496"/>
    <mergeCell ref="P453:T453"/>
    <mergeCell ref="D290:E290"/>
    <mergeCell ref="D94:E94"/>
    <mergeCell ref="D361:E361"/>
    <mergeCell ref="P634:T634"/>
    <mergeCell ref="D640:E640"/>
    <mergeCell ref="A211:O212"/>
    <mergeCell ref="D366:E366"/>
    <mergeCell ref="P550:T550"/>
    <mergeCell ref="D8:M8"/>
    <mergeCell ref="P279:V279"/>
    <mergeCell ref="P237:T237"/>
    <mergeCell ref="P31:T31"/>
    <mergeCell ref="P473:T473"/>
    <mergeCell ref="A462:Z462"/>
    <mergeCell ref="P158:T158"/>
    <mergeCell ref="A148:O149"/>
    <mergeCell ref="Z671:Z672"/>
    <mergeCell ref="P565:T565"/>
    <mergeCell ref="AB671:AB672"/>
    <mergeCell ref="P487:V487"/>
    <mergeCell ref="P266:T266"/>
    <mergeCell ref="P530:V530"/>
    <mergeCell ref="P95:T95"/>
    <mergeCell ref="P527:T527"/>
    <mergeCell ref="P502:T502"/>
    <mergeCell ref="D470:E470"/>
    <mergeCell ref="P331:T331"/>
    <mergeCell ref="P182:V182"/>
    <mergeCell ref="P38:V38"/>
    <mergeCell ref="P480:V480"/>
    <mergeCell ref="A448:O449"/>
    <mergeCell ref="A330:Z330"/>
    <mergeCell ref="A243:Z243"/>
    <mergeCell ref="P274:V274"/>
    <mergeCell ref="D588:E588"/>
    <mergeCell ref="E671:E672"/>
    <mergeCell ref="P234:T234"/>
    <mergeCell ref="G671:G672"/>
    <mergeCell ref="A321:Z321"/>
    <mergeCell ref="A150:Z150"/>
    <mergeCell ref="A591:O592"/>
    <mergeCell ref="P154:V154"/>
    <mergeCell ref="P390:V390"/>
    <mergeCell ref="A386:Z386"/>
    <mergeCell ref="D142:E142"/>
    <mergeCell ref="D378:E378"/>
    <mergeCell ref="D129:E129"/>
    <mergeCell ref="D7:M7"/>
    <mergeCell ref="D365:E365"/>
    <mergeCell ref="P91:V91"/>
    <mergeCell ref="P236:T236"/>
    <mergeCell ref="D79:E79"/>
    <mergeCell ref="P327:V327"/>
    <mergeCell ref="A450:Z450"/>
    <mergeCell ref="P394:T394"/>
    <mergeCell ref="D144:E144"/>
    <mergeCell ref="D613:E613"/>
    <mergeCell ref="P570:T570"/>
    <mergeCell ref="P521:T521"/>
    <mergeCell ref="D502:E502"/>
    <mergeCell ref="D302:E302"/>
    <mergeCell ref="D429:E429"/>
    <mergeCell ref="P173:T173"/>
    <mergeCell ref="A159:O160"/>
    <mergeCell ref="P29:T29"/>
    <mergeCell ref="P271:T271"/>
    <mergeCell ref="P535:V535"/>
    <mergeCell ref="P621:T621"/>
    <mergeCell ref="D493:E493"/>
    <mergeCell ref="D360:E360"/>
    <mergeCell ref="A124:Z124"/>
    <mergeCell ref="P366:T366"/>
    <mergeCell ref="D558:E558"/>
    <mergeCell ref="D287:E287"/>
    <mergeCell ref="P99:T99"/>
    <mergeCell ref="P468:T468"/>
    <mergeCell ref="D474:E474"/>
    <mergeCell ref="P145:T145"/>
    <mergeCell ref="P113:V113"/>
    <mergeCell ref="D126:E126"/>
    <mergeCell ref="D66:E66"/>
    <mergeCell ref="D197:E197"/>
    <mergeCell ref="P381:T381"/>
    <mergeCell ref="D253:E253"/>
    <mergeCell ref="A84:Z84"/>
    <mergeCell ref="D411:E411"/>
    <mergeCell ref="D289:E289"/>
    <mergeCell ref="P159:V159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R1:T1"/>
    <mergeCell ref="D71:E71"/>
    <mergeCell ref="A351:O352"/>
    <mergeCell ref="P586:V586"/>
    <mergeCell ref="P326:T326"/>
    <mergeCell ref="P221:T221"/>
    <mergeCell ref="P215:T215"/>
    <mergeCell ref="P28:T28"/>
    <mergeCell ref="P628:T628"/>
    <mergeCell ref="R671:R672"/>
    <mergeCell ref="P457:T457"/>
    <mergeCell ref="T671:T672"/>
    <mergeCell ref="A46:O47"/>
    <mergeCell ref="D98:E98"/>
    <mergeCell ref="P152:T152"/>
    <mergeCell ref="D73:E73"/>
    <mergeCell ref="P30:T30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324:V324"/>
    <mergeCell ref="P153:V153"/>
    <mergeCell ref="D70:E70"/>
    <mergeCell ref="P562:T562"/>
    <mergeCell ref="D312:E312"/>
    <mergeCell ref="D505:E505"/>
    <mergeCell ref="P220:T220"/>
    <mergeCell ref="A65:Z65"/>
    <mergeCell ref="P609:V609"/>
    <mergeCell ref="D499:E499"/>
    <mergeCell ref="D238:E238"/>
    <mergeCell ref="D426:E426"/>
    <mergeCell ref="A216:O217"/>
    <mergeCell ref="P86:T86"/>
    <mergeCell ref="P157:T157"/>
    <mergeCell ref="D134:E134"/>
    <mergeCell ref="A585:O586"/>
    <mergeCell ref="D572:E572"/>
    <mergeCell ref="A645:Z645"/>
    <mergeCell ref="P455:T455"/>
    <mergeCell ref="D78:E78"/>
    <mergeCell ref="D563:E563"/>
    <mergeCell ref="D363:E363"/>
    <mergeCell ref="D543:E543"/>
    <mergeCell ref="P81:T81"/>
    <mergeCell ref="P79:T79"/>
    <mergeCell ref="D473:E473"/>
    <mergeCell ref="D60:E60"/>
    <mergeCell ref="P244:T244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472:E472"/>
    <mergeCell ref="P594:T594"/>
    <mergeCell ref="A276:Z276"/>
    <mergeCell ref="H9:I9"/>
    <mergeCell ref="D45:E45"/>
    <mergeCell ref="P24:V24"/>
    <mergeCell ref="A49:Z49"/>
    <mergeCell ref="P56:T56"/>
    <mergeCell ref="V10:W10"/>
    <mergeCell ref="P379:T379"/>
    <mergeCell ref="D53:E53"/>
    <mergeCell ref="A50:Z50"/>
    <mergeCell ref="W17:W18"/>
    <mergeCell ref="P265:T265"/>
    <mergeCell ref="P94:T94"/>
    <mergeCell ref="P458:T458"/>
    <mergeCell ref="P563:T563"/>
    <mergeCell ref="D379:E379"/>
    <mergeCell ref="P471:T471"/>
    <mergeCell ref="P567:V56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5 X312 X420 X422 X425 X433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jdB98AENAncc2I1m9LmmVlT00mCYzuV2kJkSOBFe0a12gFvvVWgoHv+UIodeHFFrnrBUDh81frYDQ0egDkgxRg==" saltValue="3Vw/6K4lc/B4/zGGQkc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2024-12-05T07:23:23Z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