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9F373B9-5CB5-4626-AD23-4323E1DEAD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X123" i="1"/>
  <c r="X122" i="1"/>
  <c r="BO121" i="1"/>
  <c r="BM121" i="1"/>
  <c r="Y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N97" i="1"/>
  <c r="BM97" i="1"/>
  <c r="Z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F10" i="1" s="1"/>
  <c r="D7" i="1"/>
  <c r="Q6" i="1"/>
  <c r="P2" i="1"/>
  <c r="BP364" i="1" l="1"/>
  <c r="BN364" i="1"/>
  <c r="BP378" i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2" i="1"/>
  <c r="BN52" i="1"/>
  <c r="Z67" i="1"/>
  <c r="BN67" i="1"/>
  <c r="Z79" i="1"/>
  <c r="BN79" i="1"/>
  <c r="Z89" i="1"/>
  <c r="BN89" i="1"/>
  <c r="Z105" i="1"/>
  <c r="BN105" i="1"/>
  <c r="Z118" i="1"/>
  <c r="BN118" i="1"/>
  <c r="Z126" i="1"/>
  <c r="BN126" i="1"/>
  <c r="Z136" i="1"/>
  <c r="BN136" i="1"/>
  <c r="Z152" i="1"/>
  <c r="BN152" i="1"/>
  <c r="Z178" i="1"/>
  <c r="BN178" i="1"/>
  <c r="Z200" i="1"/>
  <c r="BN200" i="1"/>
  <c r="Z215" i="1"/>
  <c r="BN215" i="1"/>
  <c r="Z225" i="1"/>
  <c r="BN225" i="1"/>
  <c r="Z237" i="1"/>
  <c r="BN237" i="1"/>
  <c r="Z253" i="1"/>
  <c r="BN253" i="1"/>
  <c r="Z266" i="1"/>
  <c r="BN266" i="1"/>
  <c r="Z283" i="1"/>
  <c r="BN283" i="1"/>
  <c r="Z291" i="1"/>
  <c r="BN291" i="1"/>
  <c r="Z312" i="1"/>
  <c r="BN312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Y507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476" i="1"/>
  <c r="Y107" i="1"/>
  <c r="BP103" i="1"/>
  <c r="BN103" i="1"/>
  <c r="Z103" i="1"/>
  <c r="Y123" i="1"/>
  <c r="BP116" i="1"/>
  <c r="BN116" i="1"/>
  <c r="Z116" i="1"/>
  <c r="BP121" i="1"/>
  <c r="BN121" i="1"/>
  <c r="Z121" i="1"/>
  <c r="Y138" i="1"/>
  <c r="BP134" i="1"/>
  <c r="BN134" i="1"/>
  <c r="Z134" i="1"/>
  <c r="BP146" i="1"/>
  <c r="BN146" i="1"/>
  <c r="Z146" i="1"/>
  <c r="Y169" i="1"/>
  <c r="BP167" i="1"/>
  <c r="BN167" i="1"/>
  <c r="Z167" i="1"/>
  <c r="BP198" i="1"/>
  <c r="BN198" i="1"/>
  <c r="Z198" i="1"/>
  <c r="BP209" i="1"/>
  <c r="BN209" i="1"/>
  <c r="Z209" i="1"/>
  <c r="BP223" i="1"/>
  <c r="BN223" i="1"/>
  <c r="Z223" i="1"/>
  <c r="BP235" i="1"/>
  <c r="BN235" i="1"/>
  <c r="Z235" i="1"/>
  <c r="BP247" i="1"/>
  <c r="BN247" i="1"/>
  <c r="Z247" i="1"/>
  <c r="BP259" i="1"/>
  <c r="BN259" i="1"/>
  <c r="Z259" i="1"/>
  <c r="BP272" i="1"/>
  <c r="BN272" i="1"/>
  <c r="Z272" i="1"/>
  <c r="BP289" i="1"/>
  <c r="BN289" i="1"/>
  <c r="Z289" i="1"/>
  <c r="BP310" i="1"/>
  <c r="BN310" i="1"/>
  <c r="Z310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B673" i="1"/>
  <c r="X665" i="1"/>
  <c r="X666" i="1" s="1"/>
  <c r="X663" i="1"/>
  <c r="Y38" i="1"/>
  <c r="Z36" i="1"/>
  <c r="BN36" i="1"/>
  <c r="C673" i="1"/>
  <c r="Z54" i="1"/>
  <c r="BN54" i="1"/>
  <c r="Z60" i="1"/>
  <c r="BN60" i="1"/>
  <c r="BP60" i="1"/>
  <c r="D673" i="1"/>
  <c r="Z69" i="1"/>
  <c r="BN69" i="1"/>
  <c r="Z73" i="1"/>
  <c r="BN73" i="1"/>
  <c r="Y83" i="1"/>
  <c r="Z81" i="1"/>
  <c r="BN81" i="1"/>
  <c r="Y91" i="1"/>
  <c r="Z87" i="1"/>
  <c r="BN87" i="1"/>
  <c r="Z95" i="1"/>
  <c r="BN95" i="1"/>
  <c r="BP110" i="1"/>
  <c r="BN110" i="1"/>
  <c r="Z110" i="1"/>
  <c r="BP120" i="1"/>
  <c r="BN120" i="1"/>
  <c r="Z120" i="1"/>
  <c r="BP128" i="1"/>
  <c r="BN128" i="1"/>
  <c r="Z128" i="1"/>
  <c r="Y148" i="1"/>
  <c r="BP142" i="1"/>
  <c r="BN142" i="1"/>
  <c r="Z142" i="1"/>
  <c r="BP157" i="1"/>
  <c r="BN157" i="1"/>
  <c r="Z157" i="1"/>
  <c r="BP180" i="1"/>
  <c r="BN180" i="1"/>
  <c r="Z180" i="1"/>
  <c r="BP202" i="1"/>
  <c r="BN202" i="1"/>
  <c r="Z202" i="1"/>
  <c r="Y227" i="1"/>
  <c r="BP219" i="1"/>
  <c r="BN219" i="1"/>
  <c r="Z219" i="1"/>
  <c r="Y241" i="1"/>
  <c r="BP231" i="1"/>
  <c r="BN231" i="1"/>
  <c r="Z231" i="1"/>
  <c r="BP239" i="1"/>
  <c r="BN239" i="1"/>
  <c r="Z239" i="1"/>
  <c r="BP255" i="1"/>
  <c r="BN255" i="1"/>
  <c r="Z255" i="1"/>
  <c r="BP268" i="1"/>
  <c r="BN268" i="1"/>
  <c r="Z268" i="1"/>
  <c r="BP285" i="1"/>
  <c r="BN285" i="1"/>
  <c r="Z285" i="1"/>
  <c r="O673" i="1"/>
  <c r="Y297" i="1"/>
  <c r="BP296" i="1"/>
  <c r="BN296" i="1"/>
  <c r="Z296" i="1"/>
  <c r="Z297" i="1" s="1"/>
  <c r="BP301" i="1"/>
  <c r="BN301" i="1"/>
  <c r="Z301" i="1"/>
  <c r="BP340" i="1"/>
  <c r="BN340" i="1"/>
  <c r="Z340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H673" i="1"/>
  <c r="Y182" i="1"/>
  <c r="Y188" i="1"/>
  <c r="Y250" i="1"/>
  <c r="Y292" i="1"/>
  <c r="Y384" i="1"/>
  <c r="V673" i="1"/>
  <c r="Y415" i="1"/>
  <c r="Y414" i="1"/>
  <c r="Y430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2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Y242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Z304" i="1" s="1"/>
  <c r="BP311" i="1"/>
  <c r="BN311" i="1"/>
  <c r="Z311" i="1"/>
  <c r="BP350" i="1"/>
  <c r="BN350" i="1"/>
  <c r="Z350" i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BN104" i="1"/>
  <c r="E673" i="1"/>
  <c r="Z111" i="1"/>
  <c r="BN111" i="1"/>
  <c r="Y114" i="1"/>
  <c r="Z117" i="1"/>
  <c r="BN117" i="1"/>
  <c r="Z119" i="1"/>
  <c r="BN119" i="1"/>
  <c r="F673" i="1"/>
  <c r="Z127" i="1"/>
  <c r="BN127" i="1"/>
  <c r="Z129" i="1"/>
  <c r="BN129" i="1"/>
  <c r="Y132" i="1"/>
  <c r="Z135" i="1"/>
  <c r="BN135" i="1"/>
  <c r="Z137" i="1"/>
  <c r="BN137" i="1"/>
  <c r="Z141" i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Z244" i="1"/>
  <c r="BN244" i="1"/>
  <c r="BP244" i="1"/>
  <c r="Z246" i="1"/>
  <c r="BN246" i="1"/>
  <c r="Z248" i="1"/>
  <c r="BN248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Y40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Y531" i="1"/>
  <c r="BP528" i="1"/>
  <c r="BN528" i="1"/>
  <c r="Z528" i="1"/>
  <c r="BP401" i="1"/>
  <c r="BN401" i="1"/>
  <c r="Z401" i="1"/>
  <c r="Z403" i="1" s="1"/>
  <c r="BP420" i="1"/>
  <c r="BN420" i="1"/>
  <c r="Z420" i="1"/>
  <c r="BP424" i="1"/>
  <c r="BN424" i="1"/>
  <c r="Z424" i="1"/>
  <c r="BP428" i="1"/>
  <c r="BN428" i="1"/>
  <c r="Z428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46" i="1" l="1"/>
  <c r="Z530" i="1"/>
  <c r="Z512" i="1"/>
  <c r="Z414" i="1"/>
  <c r="Z397" i="1"/>
  <c r="Z314" i="1"/>
  <c r="Z113" i="1"/>
  <c r="Z384" i="1"/>
  <c r="Z351" i="1"/>
  <c r="Z643" i="1"/>
  <c r="Z435" i="1"/>
  <c r="Z625" i="1"/>
  <c r="Z227" i="1"/>
  <c r="Z131" i="1"/>
  <c r="Z91" i="1"/>
  <c r="Z261" i="1"/>
  <c r="Z608" i="1"/>
  <c r="Z430" i="1"/>
  <c r="Z517" i="1"/>
  <c r="Z249" i="1"/>
  <c r="Z188" i="1"/>
  <c r="Z148" i="1"/>
  <c r="Z138" i="1"/>
  <c r="Z122" i="1"/>
  <c r="Z106" i="1"/>
  <c r="Z82" i="1"/>
  <c r="Z75" i="1"/>
  <c r="Z57" i="1"/>
  <c r="Z636" i="1"/>
  <c r="Z649" i="1"/>
  <c r="Z615" i="1"/>
  <c r="Z585" i="1"/>
  <c r="Z596" i="1"/>
  <c r="Z475" i="1"/>
  <c r="Z460" i="1"/>
  <c r="Z480" i="1"/>
  <c r="Z274" i="1"/>
  <c r="Z241" i="1"/>
  <c r="Z205" i="1"/>
  <c r="Z182" i="1"/>
  <c r="Z100" i="1"/>
  <c r="Z38" i="1"/>
  <c r="Y665" i="1"/>
  <c r="Z375" i="1"/>
  <c r="Y663" i="1"/>
  <c r="Z567" i="1"/>
  <c r="Z573" i="1"/>
  <c r="Z507" i="1"/>
  <c r="Z448" i="1"/>
  <c r="Z442" i="1"/>
  <c r="Z292" i="1"/>
  <c r="Y667" i="1"/>
  <c r="Y664" i="1"/>
  <c r="Y666" i="1" s="1"/>
  <c r="Z390" i="1"/>
  <c r="Z368" i="1"/>
  <c r="Z668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<sst xmlns="http://schemas.openxmlformats.org/spreadsheetml/2006/main" count="3125" uniqueCount="1077">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</sst>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4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5" t="s">
        <v>8</v>
      </c>
      <c r="B5" s="936"/>
      <c r="C5" s="937"/>
      <c r="D5" s="876"/>
      <c r="E5" s="877"/>
      <c r="F5" s="1171" t="s">
        <v>9</v>
      </c>
      <c r="G5" s="937"/>
      <c r="H5" s="876"/>
      <c r="I5" s="1099"/>
      <c r="J5" s="1099"/>
      <c r="K5" s="1099"/>
      <c r="L5" s="1099"/>
      <c r="M5" s="877"/>
      <c r="N5" s="58"/>
      <c r="P5" s="24" t="s">
        <v>10</v>
      </c>
      <c r="Q5" s="1190">
        <v>45627</v>
      </c>
      <c r="R5" s="934"/>
      <c r="T5" s="997" t="s">
        <v>11</v>
      </c>
      <c r="U5" s="975"/>
      <c r="V5" s="998" t="s">
        <v>12</v>
      </c>
      <c r="W5" s="934"/>
      <c r="AB5" s="51"/>
      <c r="AC5" s="51"/>
      <c r="AD5" s="51"/>
      <c r="AE5" s="51"/>
    </row>
    <row r="6" spans="1:32" s="774" customFormat="1" ht="24" customHeight="1" x14ac:dyDescent="0.2">
      <c r="A6" s="935" t="s">
        <v>13</v>
      </c>
      <c r="B6" s="936"/>
      <c r="C6" s="93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4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08" t="s">
        <v>16</v>
      </c>
      <c r="U6" s="975"/>
      <c r="V6" s="1081" t="s">
        <v>17</v>
      </c>
      <c r="W6" s="83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3"/>
      <c r="U7" s="975"/>
      <c r="V7" s="1082"/>
      <c r="W7" s="1083"/>
      <c r="AB7" s="51"/>
      <c r="AC7" s="51"/>
      <c r="AD7" s="51"/>
      <c r="AE7" s="51"/>
    </row>
    <row r="8" spans="1:32" s="774" customFormat="1" ht="25.5" customHeight="1" x14ac:dyDescent="0.2">
      <c r="A8" s="1212" t="s">
        <v>18</v>
      </c>
      <c r="B8" s="799"/>
      <c r="C8" s="800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45">
        <v>0.41666666666666669</v>
      </c>
      <c r="R8" s="844"/>
      <c r="T8" s="793"/>
      <c r="U8" s="975"/>
      <c r="V8" s="1082"/>
      <c r="W8" s="1083"/>
      <c r="AB8" s="51"/>
      <c r="AC8" s="51"/>
      <c r="AD8" s="51"/>
      <c r="AE8" s="51"/>
    </row>
    <row r="9" spans="1:32" s="774" customFormat="1" ht="39.950000000000003" customHeight="1" x14ac:dyDescent="0.2">
      <c r="A9" s="9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9"/>
      <c r="E9" s="796"/>
      <c r="F9" s="9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75"/>
      <c r="P9" s="26" t="s">
        <v>21</v>
      </c>
      <c r="Q9" s="929"/>
      <c r="R9" s="930"/>
      <c r="T9" s="793"/>
      <c r="U9" s="975"/>
      <c r="V9" s="1084"/>
      <c r="W9" s="1085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9"/>
      <c r="E10" s="796"/>
      <c r="F10" s="9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3" t="str">
        <f>IFERROR(VLOOKUP($D$10,Proxy,2,FALSE),"")</f>
        <v/>
      </c>
      <c r="I10" s="793"/>
      <c r="J10" s="793"/>
      <c r="K10" s="793"/>
      <c r="L10" s="793"/>
      <c r="M10" s="793"/>
      <c r="N10" s="773"/>
      <c r="P10" s="26" t="s">
        <v>22</v>
      </c>
      <c r="Q10" s="1009"/>
      <c r="R10" s="101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9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2"/>
      <c r="P12" s="24" t="s">
        <v>30</v>
      </c>
      <c r="Q12" s="945"/>
      <c r="R12" s="844"/>
      <c r="S12" s="23"/>
      <c r="U12" s="24"/>
      <c r="V12" s="811"/>
      <c r="W12" s="793"/>
      <c r="AB12" s="51"/>
      <c r="AC12" s="51"/>
      <c r="AD12" s="51"/>
      <c r="AE12" s="51"/>
    </row>
    <row r="13" spans="1:32" s="774" customFormat="1" ht="23.25" customHeight="1" x14ac:dyDescent="0.2">
      <c r="A13" s="989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9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35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3"/>
      <c r="P15" s="970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1"/>
      <c r="Q16" s="971"/>
      <c r="R16" s="971"/>
      <c r="S16" s="971"/>
      <c r="T16" s="9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3" t="s">
        <v>38</v>
      </c>
      <c r="D17" s="825" t="s">
        <v>39</v>
      </c>
      <c r="E17" s="90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08"/>
      <c r="R17" s="908"/>
      <c r="S17" s="908"/>
      <c r="T17" s="909"/>
      <c r="U17" s="1208" t="s">
        <v>51</v>
      </c>
      <c r="V17" s="937"/>
      <c r="W17" s="825" t="s">
        <v>52</v>
      </c>
      <c r="X17" s="825" t="s">
        <v>53</v>
      </c>
      <c r="Y17" s="1209" t="s">
        <v>54</v>
      </c>
      <c r="Z17" s="1095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0"/>
      <c r="E18" s="91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0"/>
      <c r="Q18" s="911"/>
      <c r="R18" s="911"/>
      <c r="S18" s="911"/>
      <c r="T18" s="912"/>
      <c r="U18" s="67" t="s">
        <v>61</v>
      </c>
      <c r="V18" s="67" t="s">
        <v>62</v>
      </c>
      <c r="W18" s="826"/>
      <c r="X18" s="826"/>
      <c r="Y18" s="1210"/>
      <c r="Z18" s="1096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986" t="s">
        <v>63</v>
      </c>
      <c r="B19" s="987"/>
      <c r="C19" s="987"/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  <c r="Q19" s="987"/>
      <c r="R19" s="987"/>
      <c r="S19" s="987"/>
      <c r="T19" s="987"/>
      <c r="U19" s="987"/>
      <c r="V19" s="987"/>
      <c r="W19" s="987"/>
      <c r="X19" s="987"/>
      <c r="Y19" s="987"/>
      <c r="Z19" s="987"/>
      <c r="AA19" s="48"/>
      <c r="AB19" s="48"/>
      <c r="AC19" s="48"/>
    </row>
    <row r="20" spans="1:68" ht="16.5" customHeight="1" x14ac:dyDescent="0.25">
      <c r="A20" s="79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02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02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2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02"/>
      <c r="P38" s="798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02"/>
      <c r="P39" s="798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0"/>
      <c r="AB40" s="770"/>
      <c r="AC40" s="770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02"/>
      <c r="P42" s="798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02"/>
      <c r="P43" s="798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0"/>
      <c r="AB44" s="770"/>
      <c r="AC44" s="770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02"/>
      <c r="P46" s="798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02"/>
      <c r="P47" s="798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6" t="s">
        <v>122</v>
      </c>
      <c r="B48" s="987"/>
      <c r="C48" s="987"/>
      <c r="D48" s="987"/>
      <c r="E48" s="987"/>
      <c r="F48" s="987"/>
      <c r="G48" s="987"/>
      <c r="H48" s="987"/>
      <c r="I48" s="987"/>
      <c r="J48" s="987"/>
      <c r="K48" s="987"/>
      <c r="L48" s="987"/>
      <c r="M48" s="987"/>
      <c r="N48" s="987"/>
      <c r="O48" s="987"/>
      <c r="P48" s="987"/>
      <c r="Q48" s="987"/>
      <c r="R48" s="987"/>
      <c r="S48" s="987"/>
      <c r="T48" s="987"/>
      <c r="U48" s="987"/>
      <c r="V48" s="987"/>
      <c r="W48" s="987"/>
      <c r="X48" s="987"/>
      <c r="Y48" s="987"/>
      <c r="Z48" s="987"/>
      <c r="AA48" s="48"/>
      <c r="AB48" s="48"/>
      <c r="AC48" s="48"/>
    </row>
    <row r="49" spans="1:68" ht="16.5" customHeight="1" x14ac:dyDescent="0.25">
      <c r="A49" s="797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40</v>
      </c>
      <c r="Y51" s="778">
        <f t="shared" ref="Y51:Y56" si="6">IFERROR(IF(X51="",0,CEILING((X51/$H51),1)*$H51),"")</f>
        <v>43.2</v>
      </c>
      <c r="Z51" s="36">
        <f>IFERROR(IF(Y51=0,"",ROUNDUP(Y51/H51,0)*0.02175),"")</f>
        <v>8.6999999999999994E-2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41.777777777777771</v>
      </c>
      <c r="BN51" s="64">
        <f t="shared" ref="BN51:BN56" si="8">IFERROR(Y51*I51/H51,"0")</f>
        <v>45.12</v>
      </c>
      <c r="BO51" s="64">
        <f t="shared" ref="BO51:BO56" si="9">IFERROR(1/J51*(X51/H51),"0")</f>
        <v>6.613756613756612E-2</v>
      </c>
      <c r="BP51" s="64">
        <f t="shared" ref="BP51:BP56" si="10">IFERROR(1/J51*(Y51/H51),"0")</f>
        <v>7.1428571428571425E-2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02"/>
      <c r="P57" s="798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79">
        <f>IFERROR(X51/H51,"0")+IFERROR(X52/H52,"0")+IFERROR(X53/H53,"0")+IFERROR(X54/H54,"0")+IFERROR(X55/H55,"0")+IFERROR(X56/H56,"0")</f>
        <v>3.7037037037037033</v>
      </c>
      <c r="Y57" s="779">
        <f>IFERROR(Y51/H51,"0")+IFERROR(Y52/H52,"0")+IFERROR(Y53/H53,"0")+IFERROR(Y54/H54,"0")+IFERROR(Y55/H55,"0")+IFERROR(Y56/H56,"0")</f>
        <v>4</v>
      </c>
      <c r="Z57" s="779">
        <f>IFERROR(IF(Z51="",0,Z51),"0")+IFERROR(IF(Z52="",0,Z52),"0")+IFERROR(IF(Z53="",0,Z53),"0")+IFERROR(IF(Z54="",0,Z54),"0")+IFERROR(IF(Z55="",0,Z55),"0")+IFERROR(IF(Z56="",0,Z56),"0")</f>
        <v>8.6999999999999994E-2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02"/>
      <c r="P58" s="798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79">
        <f>IFERROR(SUM(X51:X56),"0")</f>
        <v>40</v>
      </c>
      <c r="Y58" s="779">
        <f>IFERROR(SUM(Y51:Y56),"0")</f>
        <v>43.2</v>
      </c>
      <c r="Z58" s="37"/>
      <c r="AA58" s="780"/>
      <c r="AB58" s="780"/>
      <c r="AC58" s="780"/>
    </row>
    <row r="59" spans="1:68" ht="14.25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0"/>
      <c r="AB59" s="770"/>
      <c r="AC59" s="770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02"/>
      <c r="P62" s="798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02"/>
      <c r="P63" s="798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797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0"/>
      <c r="AB65" s="770"/>
      <c r="AC65" s="770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70</v>
      </c>
      <c r="Y68" s="778">
        <f t="shared" si="11"/>
        <v>75.600000000000009</v>
      </c>
      <c r="Z68" s="36">
        <f>IFERROR(IF(Y68=0,"",ROUNDUP(Y68/H68,0)*0.02175),"")</f>
        <v>0.15225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73.1111111111111</v>
      </c>
      <c r="BN68" s="64">
        <f t="shared" si="13"/>
        <v>78.959999999999994</v>
      </c>
      <c r="BO68" s="64">
        <f t="shared" si="14"/>
        <v>0.11574074074074073</v>
      </c>
      <c r="BP68" s="64">
        <f t="shared" si="15"/>
        <v>0.125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13.5</v>
      </c>
      <c r="Y74" s="778">
        <f t="shared" si="11"/>
        <v>13.5</v>
      </c>
      <c r="Z74" s="36">
        <f>IFERROR(IF(Y74=0,"",ROUNDUP(Y74/H74,0)*0.00902),"")</f>
        <v>2.7060000000000001E-2</v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14.13</v>
      </c>
      <c r="BN74" s="64">
        <f t="shared" si="13"/>
        <v>14.13</v>
      </c>
      <c r="BO74" s="64">
        <f t="shared" si="14"/>
        <v>2.2727272727272728E-2</v>
      </c>
      <c r="BP74" s="64">
        <f t="shared" si="15"/>
        <v>2.2727272727272728E-2</v>
      </c>
    </row>
    <row r="75" spans="1:68" x14ac:dyDescent="0.2">
      <c r="A75" s="80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02"/>
      <c r="P75" s="798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9.481481481481481</v>
      </c>
      <c r="Y75" s="779">
        <f>IFERROR(Y66/H66,"0")+IFERROR(Y67/H67,"0")+IFERROR(Y68/H68,"0")+IFERROR(Y69/H69,"0")+IFERROR(Y70/H70,"0")+IFERROR(Y71/H71,"0")+IFERROR(Y72/H72,"0")+IFERROR(Y73/H73,"0")+IFERROR(Y74/H74,"0")</f>
        <v>10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0.17931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02"/>
      <c r="P76" s="798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79">
        <f>IFERROR(SUM(X66:X74),"0")</f>
        <v>83.5</v>
      </c>
      <c r="Y76" s="779">
        <f>IFERROR(SUM(Y66:Y74),"0")</f>
        <v>89.100000000000009</v>
      </c>
      <c r="Z76" s="37"/>
      <c r="AA76" s="780"/>
      <c r="AB76" s="780"/>
      <c r="AC76" s="780"/>
    </row>
    <row r="77" spans="1:68" ht="14.25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50</v>
      </c>
      <c r="Y78" s="778">
        <f>IFERROR(IF(X78="",0,CEILING((X78/$H78),1)*$H78),"")</f>
        <v>54</v>
      </c>
      <c r="Z78" s="36">
        <f>IFERROR(IF(Y78=0,"",ROUNDUP(Y78/H78,0)*0.02175),"")</f>
        <v>0.10874999999999999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52.222222222222221</v>
      </c>
      <c r="BN78" s="64">
        <f>IFERROR(Y78*I78/H78,"0")</f>
        <v>56.4</v>
      </c>
      <c r="BO78" s="64">
        <f>IFERROR(1/J78*(X78/H78),"0")</f>
        <v>8.2671957671957674E-2</v>
      </c>
      <c r="BP78" s="64">
        <f>IFERROR(1/J78*(Y78/H78),"0")</f>
        <v>8.9285714285714274E-2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02"/>
      <c r="P82" s="798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79">
        <f>IFERROR(X78/H78,"0")+IFERROR(X79/H79,"0")+IFERROR(X80/H80,"0")+IFERROR(X81/H81,"0")</f>
        <v>4.6296296296296298</v>
      </c>
      <c r="Y82" s="779">
        <f>IFERROR(Y78/H78,"0")+IFERROR(Y79/H79,"0")+IFERROR(Y80/H80,"0")+IFERROR(Y81/H81,"0")</f>
        <v>5</v>
      </c>
      <c r="Z82" s="779">
        <f>IFERROR(IF(Z78="",0,Z78),"0")+IFERROR(IF(Z79="",0,Z79),"0")+IFERROR(IF(Z80="",0,Z80),"0")+IFERROR(IF(Z81="",0,Z81),"0")</f>
        <v>0.10874999999999999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02"/>
      <c r="P83" s="798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79">
        <f>IFERROR(SUM(X78:X81),"0")</f>
        <v>50</v>
      </c>
      <c r="Y83" s="779">
        <f>IFERROR(SUM(Y78:Y81),"0")</f>
        <v>54</v>
      </c>
      <c r="Z83" s="37"/>
      <c r="AA83" s="780"/>
      <c r="AB83" s="780"/>
      <c r="AC83" s="780"/>
    </row>
    <row r="84" spans="1:68" ht="14.25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0"/>
      <c r="AB84" s="770"/>
      <c r="AC84" s="770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02"/>
      <c r="P91" s="798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02"/>
      <c r="P92" s="798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0"/>
      <c r="AB93" s="770"/>
      <c r="AC93" s="770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8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02"/>
      <c r="P100" s="798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02"/>
      <c r="P101" s="798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0"/>
      <c r="AB102" s="770"/>
      <c r="AC102" s="770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02"/>
      <c r="P106" s="798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02"/>
      <c r="P107" s="798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797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4.5</v>
      </c>
      <c r="Y112" s="778">
        <f>IFERROR(IF(X112="",0,CEILING((X112/$H112),1)*$H112),"")</f>
        <v>4.5</v>
      </c>
      <c r="Z112" s="36">
        <f>IFERROR(IF(Y112=0,"",ROUNDUP(Y112/H112,0)*0.00902),"")</f>
        <v>9.0200000000000002E-3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4.71</v>
      </c>
      <c r="BN112" s="64">
        <f>IFERROR(Y112*I112/H112,"0")</f>
        <v>4.71</v>
      </c>
      <c r="BO112" s="64">
        <f>IFERROR(1/J112*(X112/H112),"0")</f>
        <v>7.575757575757576E-3</v>
      </c>
      <c r="BP112" s="64">
        <f>IFERROR(1/J112*(Y112/H112),"0")</f>
        <v>7.575757575757576E-3</v>
      </c>
    </row>
    <row r="113" spans="1:68" x14ac:dyDescent="0.2">
      <c r="A113" s="80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02"/>
      <c r="P113" s="798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79">
        <f>IFERROR(X110/H110,"0")+IFERROR(X111/H111,"0")+IFERROR(X112/H112,"0")</f>
        <v>1</v>
      </c>
      <c r="Y113" s="779">
        <f>IFERROR(Y110/H110,"0")+IFERROR(Y111/H111,"0")+IFERROR(Y112/H112,"0")</f>
        <v>1</v>
      </c>
      <c r="Z113" s="779">
        <f>IFERROR(IF(Z110="",0,Z110),"0")+IFERROR(IF(Z111="",0,Z111),"0")+IFERROR(IF(Z112="",0,Z112),"0")</f>
        <v>9.0200000000000002E-3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02"/>
      <c r="P114" s="798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79">
        <f>IFERROR(SUM(X110:X112),"0")</f>
        <v>4.5</v>
      </c>
      <c r="Y114" s="779">
        <f>IFERROR(SUM(Y110:Y112),"0")</f>
        <v>4.5</v>
      </c>
      <c r="Z114" s="37"/>
      <c r="AA114" s="780"/>
      <c r="AB114" s="780"/>
      <c r="AC114" s="780"/>
    </row>
    <row r="115" spans="1:68" ht="14.25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0"/>
      <c r="AB115" s="770"/>
      <c r="AC115" s="770"/>
    </row>
    <row r="116" spans="1:68" ht="27" customHeight="1" x14ac:dyDescent="0.25">
      <c r="A116" s="54" t="s">
        <v>239</v>
      </c>
      <c r="B116" s="54" t="s">
        <v>240</v>
      </c>
      <c r="C116" s="31">
        <v>4301051437</v>
      </c>
      <c r="D116" s="784">
        <v>4607091386967</v>
      </c>
      <c r="E116" s="785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4301051546</v>
      </c>
      <c r="D117" s="784">
        <v>4607091386967</v>
      </c>
      <c r="E117" s="785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251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252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02"/>
      <c r="P122" s="798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02"/>
      <c r="P123" s="798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797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0"/>
      <c r="AB125" s="770"/>
      <c r="AC125" s="770"/>
    </row>
    <row r="126" spans="1:68" ht="27" customHeight="1" x14ac:dyDescent="0.25">
      <c r="A126" s="54" t="s">
        <v>255</v>
      </c>
      <c r="B126" s="54" t="s">
        <v>256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255</v>
      </c>
      <c r="B127" s="54" t="s">
        <v>258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02"/>
      <c r="P131" s="798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02"/>
      <c r="P132" s="798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0"/>
      <c r="AB133" s="770"/>
      <c r="AC133" s="770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02"/>
      <c r="P138" s="798" t="s">
        <v>71</v>
      </c>
      <c r="Q138" s="799"/>
      <c r="R138" s="799"/>
      <c r="S138" s="799"/>
      <c r="T138" s="799"/>
      <c r="U138" s="799"/>
      <c r="V138" s="800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02"/>
      <c r="P139" s="798" t="s">
        <v>71</v>
      </c>
      <c r="Q139" s="799"/>
      <c r="R139" s="799"/>
      <c r="S139" s="799"/>
      <c r="T139" s="799"/>
      <c r="U139" s="799"/>
      <c r="V139" s="800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0"/>
      <c r="AB140" s="770"/>
      <c r="AC140" s="770"/>
    </row>
    <row r="141" spans="1:68" ht="37.5" customHeight="1" x14ac:dyDescent="0.25">
      <c r="A141" s="54" t="s">
        <v>275</v>
      </c>
      <c r="B141" s="54" t="s">
        <v>276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30</v>
      </c>
      <c r="Y142" s="778">
        <f t="shared" si="31"/>
        <v>33.6</v>
      </c>
      <c r="Z142" s="36">
        <f>IFERROR(IF(Y142=0,"",ROUNDUP(Y142/H142,0)*0.02175),"")</f>
        <v>8.6999999999999994E-2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31.992857142857144</v>
      </c>
      <c r="BN142" s="64">
        <f t="shared" si="33"/>
        <v>35.832000000000001</v>
      </c>
      <c r="BO142" s="64">
        <f t="shared" si="34"/>
        <v>6.377551020408162E-2</v>
      </c>
      <c r="BP142" s="64">
        <f t="shared" si="35"/>
        <v>7.1428571428571425E-2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02"/>
      <c r="P148" s="798" t="s">
        <v>71</v>
      </c>
      <c r="Q148" s="799"/>
      <c r="R148" s="799"/>
      <c r="S148" s="799"/>
      <c r="T148" s="799"/>
      <c r="U148" s="799"/>
      <c r="V148" s="800"/>
      <c r="W148" s="37" t="s">
        <v>72</v>
      </c>
      <c r="X148" s="779">
        <f>IFERROR(X141/H141,"0")+IFERROR(X142/H142,"0")+IFERROR(X143/H143,"0")+IFERROR(X144/H144,"0")+IFERROR(X145/H145,"0")+IFERROR(X146/H146,"0")+IFERROR(X147/H147,"0")</f>
        <v>3.5714285714285712</v>
      </c>
      <c r="Y148" s="779">
        <f>IFERROR(Y141/H141,"0")+IFERROR(Y142/H142,"0")+IFERROR(Y143/H143,"0")+IFERROR(Y144/H144,"0")+IFERROR(Y145/H145,"0")+IFERROR(Y146/H146,"0")+IFERROR(Y147/H147,"0")</f>
        <v>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8.6999999999999994E-2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02"/>
      <c r="P149" s="798" t="s">
        <v>71</v>
      </c>
      <c r="Q149" s="799"/>
      <c r="R149" s="799"/>
      <c r="S149" s="799"/>
      <c r="T149" s="799"/>
      <c r="U149" s="799"/>
      <c r="V149" s="800"/>
      <c r="W149" s="37" t="s">
        <v>69</v>
      </c>
      <c r="X149" s="779">
        <f>IFERROR(SUM(X141:X147),"0")</f>
        <v>30</v>
      </c>
      <c r="Y149" s="779">
        <f>IFERROR(SUM(Y141:Y147),"0")</f>
        <v>33.6</v>
      </c>
      <c r="Z149" s="37"/>
      <c r="AA149" s="780"/>
      <c r="AB149" s="780"/>
      <c r="AC149" s="780"/>
    </row>
    <row r="150" spans="1:68" ht="14.25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0"/>
      <c r="AB150" s="770"/>
      <c r="AC150" s="770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02"/>
      <c r="P153" s="798" t="s">
        <v>71</v>
      </c>
      <c r="Q153" s="799"/>
      <c r="R153" s="799"/>
      <c r="S153" s="799"/>
      <c r="T153" s="799"/>
      <c r="U153" s="799"/>
      <c r="V153" s="800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02"/>
      <c r="P154" s="798" t="s">
        <v>71</v>
      </c>
      <c r="Q154" s="799"/>
      <c r="R154" s="799"/>
      <c r="S154" s="799"/>
      <c r="T154" s="799"/>
      <c r="U154" s="799"/>
      <c r="V154" s="800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797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0"/>
      <c r="AB156" s="770"/>
      <c r="AC156" s="770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02"/>
      <c r="P159" s="798" t="s">
        <v>71</v>
      </c>
      <c r="Q159" s="799"/>
      <c r="R159" s="799"/>
      <c r="S159" s="799"/>
      <c r="T159" s="799"/>
      <c r="U159" s="799"/>
      <c r="V159" s="800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02"/>
      <c r="P160" s="798" t="s">
        <v>71</v>
      </c>
      <c r="Q160" s="799"/>
      <c r="R160" s="799"/>
      <c r="S160" s="799"/>
      <c r="T160" s="799"/>
      <c r="U160" s="799"/>
      <c r="V160" s="800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0"/>
      <c r="AB161" s="770"/>
      <c r="AC161" s="770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02"/>
      <c r="P164" s="798" t="s">
        <v>71</v>
      </c>
      <c r="Q164" s="799"/>
      <c r="R164" s="799"/>
      <c r="S164" s="799"/>
      <c r="T164" s="799"/>
      <c r="U164" s="799"/>
      <c r="V164" s="800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02"/>
      <c r="P165" s="798" t="s">
        <v>71</v>
      </c>
      <c r="Q165" s="799"/>
      <c r="R165" s="799"/>
      <c r="S165" s="799"/>
      <c r="T165" s="799"/>
      <c r="U165" s="799"/>
      <c r="V165" s="800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0"/>
      <c r="AB166" s="770"/>
      <c r="AC166" s="770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02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02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797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0"/>
      <c r="AB172" s="770"/>
      <c r="AC172" s="770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02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02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0"/>
      <c r="AB176" s="770"/>
      <c r="AC176" s="770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02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02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0"/>
      <c r="AB184" s="770"/>
      <c r="AC184" s="770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02"/>
      <c r="P188" s="798" t="s">
        <v>71</v>
      </c>
      <c r="Q188" s="799"/>
      <c r="R188" s="799"/>
      <c r="S188" s="799"/>
      <c r="T188" s="799"/>
      <c r="U188" s="799"/>
      <c r="V188" s="800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02"/>
      <c r="P189" s="798" t="s">
        <v>71</v>
      </c>
      <c r="Q189" s="799"/>
      <c r="R189" s="799"/>
      <c r="S189" s="799"/>
      <c r="T189" s="799"/>
      <c r="U189" s="799"/>
      <c r="V189" s="800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6" t="s">
        <v>336</v>
      </c>
      <c r="B190" s="987"/>
      <c r="C190" s="987"/>
      <c r="D190" s="987"/>
      <c r="E190" s="987"/>
      <c r="F190" s="987"/>
      <c r="G190" s="987"/>
      <c r="H190" s="987"/>
      <c r="I190" s="987"/>
      <c r="J190" s="987"/>
      <c r="K190" s="987"/>
      <c r="L190" s="987"/>
      <c r="M190" s="987"/>
      <c r="N190" s="987"/>
      <c r="O190" s="987"/>
      <c r="P190" s="987"/>
      <c r="Q190" s="987"/>
      <c r="R190" s="987"/>
      <c r="S190" s="987"/>
      <c r="T190" s="987"/>
      <c r="U190" s="987"/>
      <c r="V190" s="987"/>
      <c r="W190" s="987"/>
      <c r="X190" s="987"/>
      <c r="Y190" s="987"/>
      <c r="Z190" s="987"/>
      <c r="AA190" s="48"/>
      <c r="AB190" s="48"/>
      <c r="AC190" s="48"/>
    </row>
    <row r="191" spans="1:68" ht="16.5" customHeight="1" x14ac:dyDescent="0.25">
      <c r="A191" s="797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0"/>
      <c r="AB192" s="770"/>
      <c r="AC192" s="770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02"/>
      <c r="P194" s="798" t="s">
        <v>71</v>
      </c>
      <c r="Q194" s="799"/>
      <c r="R194" s="799"/>
      <c r="S194" s="799"/>
      <c r="T194" s="799"/>
      <c r="U194" s="799"/>
      <c r="V194" s="800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02"/>
      <c r="P195" s="798" t="s">
        <v>71</v>
      </c>
      <c r="Q195" s="799"/>
      <c r="R195" s="799"/>
      <c r="S195" s="799"/>
      <c r="T195" s="799"/>
      <c r="U195" s="799"/>
      <c r="V195" s="800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0"/>
      <c r="AB196" s="770"/>
      <c r="AC196" s="770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02"/>
      <c r="P205" s="798" t="s">
        <v>71</v>
      </c>
      <c r="Q205" s="799"/>
      <c r="R205" s="799"/>
      <c r="S205" s="799"/>
      <c r="T205" s="799"/>
      <c r="U205" s="799"/>
      <c r="V205" s="800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02"/>
      <c r="P206" s="798" t="s">
        <v>71</v>
      </c>
      <c r="Q206" s="799"/>
      <c r="R206" s="799"/>
      <c r="S206" s="799"/>
      <c r="T206" s="799"/>
      <c r="U206" s="799"/>
      <c r="V206" s="800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797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0"/>
      <c r="AB208" s="770"/>
      <c r="AC208" s="770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02"/>
      <c r="P211" s="798" t="s">
        <v>71</v>
      </c>
      <c r="Q211" s="799"/>
      <c r="R211" s="799"/>
      <c r="S211" s="799"/>
      <c r="T211" s="799"/>
      <c r="U211" s="799"/>
      <c r="V211" s="800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02"/>
      <c r="P212" s="798" t="s">
        <v>71</v>
      </c>
      <c r="Q212" s="799"/>
      <c r="R212" s="799"/>
      <c r="S212" s="799"/>
      <c r="T212" s="799"/>
      <c r="U212" s="799"/>
      <c r="V212" s="800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0"/>
      <c r="AB213" s="770"/>
      <c r="AC213" s="770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02"/>
      <c r="P216" s="798" t="s">
        <v>71</v>
      </c>
      <c r="Q216" s="799"/>
      <c r="R216" s="799"/>
      <c r="S216" s="799"/>
      <c r="T216" s="799"/>
      <c r="U216" s="799"/>
      <c r="V216" s="800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02"/>
      <c r="P217" s="798" t="s">
        <v>71</v>
      </c>
      <c r="Q217" s="799"/>
      <c r="R217" s="799"/>
      <c r="S217" s="799"/>
      <c r="T217" s="799"/>
      <c r="U217" s="799"/>
      <c r="V217" s="800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0"/>
      <c r="AB218" s="770"/>
      <c r="AC218" s="770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02"/>
      <c r="P227" s="798" t="s">
        <v>71</v>
      </c>
      <c r="Q227" s="799"/>
      <c r="R227" s="799"/>
      <c r="S227" s="799"/>
      <c r="T227" s="799"/>
      <c r="U227" s="799"/>
      <c r="V227" s="800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02"/>
      <c r="P228" s="798" t="s">
        <v>71</v>
      </c>
      <c r="Q228" s="799"/>
      <c r="R228" s="799"/>
      <c r="S228" s="799"/>
      <c r="T228" s="799"/>
      <c r="U228" s="799"/>
      <c r="V228" s="800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0"/>
      <c r="AB229" s="770"/>
      <c r="AC229" s="770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8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02"/>
      <c r="P241" s="798" t="s">
        <v>71</v>
      </c>
      <c r="Q241" s="799"/>
      <c r="R241" s="799"/>
      <c r="S241" s="799"/>
      <c r="T241" s="799"/>
      <c r="U241" s="799"/>
      <c r="V241" s="800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02"/>
      <c r="P242" s="798" t="s">
        <v>71</v>
      </c>
      <c r="Q242" s="799"/>
      <c r="R242" s="799"/>
      <c r="S242" s="799"/>
      <c r="T242" s="799"/>
      <c r="U242" s="799"/>
      <c r="V242" s="800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0"/>
      <c r="AB243" s="770"/>
      <c r="AC243" s="770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02"/>
      <c r="P249" s="798" t="s">
        <v>71</v>
      </c>
      <c r="Q249" s="799"/>
      <c r="R249" s="799"/>
      <c r="S249" s="799"/>
      <c r="T249" s="799"/>
      <c r="U249" s="799"/>
      <c r="V249" s="800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02"/>
      <c r="P250" s="798" t="s">
        <v>71</v>
      </c>
      <c r="Q250" s="799"/>
      <c r="R250" s="799"/>
      <c r="S250" s="799"/>
      <c r="T250" s="799"/>
      <c r="U250" s="799"/>
      <c r="V250" s="800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797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0"/>
      <c r="AB252" s="770"/>
      <c r="AC252" s="770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20</v>
      </c>
      <c r="Y257" s="778">
        <f t="shared" si="52"/>
        <v>23.2</v>
      </c>
      <c r="Z257" s="36">
        <f>IFERROR(IF(Y257=0,"",ROUNDUP(Y257/H257,0)*0.02175),"")</f>
        <v>4.3499999999999997E-2</v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20.827586206896552</v>
      </c>
      <c r="BN257" s="64">
        <f t="shared" si="54"/>
        <v>24.159999999999997</v>
      </c>
      <c r="BO257" s="64">
        <f t="shared" si="55"/>
        <v>3.0788177339901478E-2</v>
      </c>
      <c r="BP257" s="64">
        <f t="shared" si="56"/>
        <v>3.5714285714285712E-2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02"/>
      <c r="P261" s="798" t="s">
        <v>71</v>
      </c>
      <c r="Q261" s="799"/>
      <c r="R261" s="799"/>
      <c r="S261" s="799"/>
      <c r="T261" s="799"/>
      <c r="U261" s="799"/>
      <c r="V261" s="800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1.7241379310344829</v>
      </c>
      <c r="Y261" s="779">
        <f>IFERROR(Y253/H253,"0")+IFERROR(Y254/H254,"0")+IFERROR(Y255/H255,"0")+IFERROR(Y256/H256,"0")+IFERROR(Y257/H257,"0")+IFERROR(Y258/H258,"0")+IFERROR(Y259/H259,"0")+IFERROR(Y260/H260,"0")</f>
        <v>2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4.3499999999999997E-2</v>
      </c>
      <c r="AA261" s="780"/>
      <c r="AB261" s="780"/>
      <c r="AC261" s="780"/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02"/>
      <c r="P262" s="798" t="s">
        <v>71</v>
      </c>
      <c r="Q262" s="799"/>
      <c r="R262" s="799"/>
      <c r="S262" s="799"/>
      <c r="T262" s="799"/>
      <c r="U262" s="799"/>
      <c r="V262" s="800"/>
      <c r="W262" s="37" t="s">
        <v>69</v>
      </c>
      <c r="X262" s="779">
        <f>IFERROR(SUM(X253:X260),"0")</f>
        <v>20</v>
      </c>
      <c r="Y262" s="779">
        <f>IFERROR(SUM(Y253:Y260),"0")</f>
        <v>23.2</v>
      </c>
      <c r="Z262" s="37"/>
      <c r="AA262" s="780"/>
      <c r="AB262" s="780"/>
      <c r="AC262" s="780"/>
    </row>
    <row r="263" spans="1:68" ht="16.5" customHeight="1" x14ac:dyDescent="0.25">
      <c r="A263" s="797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0"/>
      <c r="AB264" s="770"/>
      <c r="AC264" s="770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02"/>
      <c r="P274" s="798" t="s">
        <v>71</v>
      </c>
      <c r="Q274" s="799"/>
      <c r="R274" s="799"/>
      <c r="S274" s="799"/>
      <c r="T274" s="799"/>
      <c r="U274" s="799"/>
      <c r="V274" s="800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02"/>
      <c r="P275" s="798" t="s">
        <v>71</v>
      </c>
      <c r="Q275" s="799"/>
      <c r="R275" s="799"/>
      <c r="S275" s="799"/>
      <c r="T275" s="799"/>
      <c r="U275" s="799"/>
      <c r="V275" s="800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0"/>
      <c r="AB276" s="770"/>
      <c r="AC276" s="770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02"/>
      <c r="P278" s="798" t="s">
        <v>71</v>
      </c>
      <c r="Q278" s="799"/>
      <c r="R278" s="799"/>
      <c r="S278" s="799"/>
      <c r="T278" s="799"/>
      <c r="U278" s="799"/>
      <c r="V278" s="800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02"/>
      <c r="P279" s="798" t="s">
        <v>71</v>
      </c>
      <c r="Q279" s="799"/>
      <c r="R279" s="799"/>
      <c r="S279" s="799"/>
      <c r="T279" s="799"/>
      <c r="U279" s="799"/>
      <c r="V279" s="800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797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0"/>
      <c r="AB281" s="770"/>
      <c r="AC281" s="770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02"/>
      <c r="P292" s="798" t="s">
        <v>71</v>
      </c>
      <c r="Q292" s="799"/>
      <c r="R292" s="799"/>
      <c r="S292" s="799"/>
      <c r="T292" s="799"/>
      <c r="U292" s="799"/>
      <c r="V292" s="800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02"/>
      <c r="P293" s="798" t="s">
        <v>71</v>
      </c>
      <c r="Q293" s="799"/>
      <c r="R293" s="799"/>
      <c r="S293" s="799"/>
      <c r="T293" s="799"/>
      <c r="U293" s="799"/>
      <c r="V293" s="800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797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0"/>
      <c r="AB295" s="770"/>
      <c r="AC295" s="770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02"/>
      <c r="P297" s="798" t="s">
        <v>71</v>
      </c>
      <c r="Q297" s="799"/>
      <c r="R297" s="799"/>
      <c r="S297" s="799"/>
      <c r="T297" s="799"/>
      <c r="U297" s="799"/>
      <c r="V297" s="800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02"/>
      <c r="P298" s="798" t="s">
        <v>71</v>
      </c>
      <c r="Q298" s="799"/>
      <c r="R298" s="799"/>
      <c r="S298" s="799"/>
      <c r="T298" s="799"/>
      <c r="U298" s="799"/>
      <c r="V298" s="800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797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0"/>
      <c r="AB300" s="770"/>
      <c r="AC300" s="770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02"/>
      <c r="P304" s="798" t="s">
        <v>71</v>
      </c>
      <c r="Q304" s="799"/>
      <c r="R304" s="799"/>
      <c r="S304" s="799"/>
      <c r="T304" s="799"/>
      <c r="U304" s="799"/>
      <c r="V304" s="800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02"/>
      <c r="P305" s="798" t="s">
        <v>71</v>
      </c>
      <c r="Q305" s="799"/>
      <c r="R305" s="799"/>
      <c r="S305" s="799"/>
      <c r="T305" s="799"/>
      <c r="U305" s="799"/>
      <c r="V305" s="800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797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0"/>
      <c r="AB307" s="770"/>
      <c r="AC307" s="770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02"/>
      <c r="P314" s="798" t="s">
        <v>71</v>
      </c>
      <c r="Q314" s="799"/>
      <c r="R314" s="799"/>
      <c r="S314" s="799"/>
      <c r="T314" s="799"/>
      <c r="U314" s="799"/>
      <c r="V314" s="800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02"/>
      <c r="P315" s="798" t="s">
        <v>71</v>
      </c>
      <c r="Q315" s="799"/>
      <c r="R315" s="799"/>
      <c r="S315" s="799"/>
      <c r="T315" s="799"/>
      <c r="U315" s="799"/>
      <c r="V315" s="800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797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0"/>
      <c r="AB317" s="770"/>
      <c r="AC317" s="770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02"/>
      <c r="P319" s="798" t="s">
        <v>71</v>
      </c>
      <c r="Q319" s="799"/>
      <c r="R319" s="799"/>
      <c r="S319" s="799"/>
      <c r="T319" s="799"/>
      <c r="U319" s="799"/>
      <c r="V319" s="800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02"/>
      <c r="P320" s="798" t="s">
        <v>71</v>
      </c>
      <c r="Q320" s="799"/>
      <c r="R320" s="799"/>
      <c r="S320" s="799"/>
      <c r="T320" s="799"/>
      <c r="U320" s="799"/>
      <c r="V320" s="800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0"/>
      <c r="AB321" s="770"/>
      <c r="AC321" s="770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02"/>
      <c r="P323" s="798" t="s">
        <v>71</v>
      </c>
      <c r="Q323" s="799"/>
      <c r="R323" s="799"/>
      <c r="S323" s="799"/>
      <c r="T323" s="799"/>
      <c r="U323" s="799"/>
      <c r="V323" s="800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02"/>
      <c r="P324" s="798" t="s">
        <v>71</v>
      </c>
      <c r="Q324" s="799"/>
      <c r="R324" s="799"/>
      <c r="S324" s="799"/>
      <c r="T324" s="799"/>
      <c r="U324" s="799"/>
      <c r="V324" s="800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0"/>
      <c r="AB325" s="770"/>
      <c r="AC325" s="770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02"/>
      <c r="P327" s="798" t="s">
        <v>71</v>
      </c>
      <c r="Q327" s="799"/>
      <c r="R327" s="799"/>
      <c r="S327" s="799"/>
      <c r="T327" s="799"/>
      <c r="U327" s="799"/>
      <c r="V327" s="800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02"/>
      <c r="P328" s="798" t="s">
        <v>71</v>
      </c>
      <c r="Q328" s="799"/>
      <c r="R328" s="799"/>
      <c r="S328" s="799"/>
      <c r="T328" s="799"/>
      <c r="U328" s="799"/>
      <c r="V328" s="800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797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0"/>
      <c r="AB330" s="770"/>
      <c r="AC330" s="770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02"/>
      <c r="P332" s="798" t="s">
        <v>71</v>
      </c>
      <c r="Q332" s="799"/>
      <c r="R332" s="799"/>
      <c r="S332" s="799"/>
      <c r="T332" s="799"/>
      <c r="U332" s="799"/>
      <c r="V332" s="800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02"/>
      <c r="P333" s="798" t="s">
        <v>71</v>
      </c>
      <c r="Q333" s="799"/>
      <c r="R333" s="799"/>
      <c r="S333" s="799"/>
      <c r="T333" s="799"/>
      <c r="U333" s="799"/>
      <c r="V333" s="800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0"/>
      <c r="AB334" s="770"/>
      <c r="AC334" s="770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02"/>
      <c r="P336" s="798" t="s">
        <v>71</v>
      </c>
      <c r="Q336" s="799"/>
      <c r="R336" s="799"/>
      <c r="S336" s="799"/>
      <c r="T336" s="799"/>
      <c r="U336" s="799"/>
      <c r="V336" s="800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02"/>
      <c r="P337" s="798" t="s">
        <v>71</v>
      </c>
      <c r="Q337" s="799"/>
      <c r="R337" s="799"/>
      <c r="S337" s="799"/>
      <c r="T337" s="799"/>
      <c r="U337" s="799"/>
      <c r="V337" s="800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0"/>
      <c r="AB338" s="770"/>
      <c r="AC338" s="770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02"/>
      <c r="P341" s="798" t="s">
        <v>71</v>
      </c>
      <c r="Q341" s="799"/>
      <c r="R341" s="799"/>
      <c r="S341" s="799"/>
      <c r="T341" s="799"/>
      <c r="U341" s="799"/>
      <c r="V341" s="800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02"/>
      <c r="P342" s="798" t="s">
        <v>71</v>
      </c>
      <c r="Q342" s="799"/>
      <c r="R342" s="799"/>
      <c r="S342" s="799"/>
      <c r="T342" s="799"/>
      <c r="U342" s="799"/>
      <c r="V342" s="800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797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0"/>
      <c r="AB344" s="770"/>
      <c r="AC344" s="770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02"/>
      <c r="P346" s="798" t="s">
        <v>71</v>
      </c>
      <c r="Q346" s="799"/>
      <c r="R346" s="799"/>
      <c r="S346" s="799"/>
      <c r="T346" s="799"/>
      <c r="U346" s="799"/>
      <c r="V346" s="800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02"/>
      <c r="P347" s="798" t="s">
        <v>71</v>
      </c>
      <c r="Q347" s="799"/>
      <c r="R347" s="799"/>
      <c r="S347" s="799"/>
      <c r="T347" s="799"/>
      <c r="U347" s="799"/>
      <c r="V347" s="800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0"/>
      <c r="AB348" s="770"/>
      <c r="AC348" s="770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02"/>
      <c r="P351" s="798" t="s">
        <v>71</v>
      </c>
      <c r="Q351" s="799"/>
      <c r="R351" s="799"/>
      <c r="S351" s="799"/>
      <c r="T351" s="799"/>
      <c r="U351" s="799"/>
      <c r="V351" s="800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02"/>
      <c r="P352" s="798" t="s">
        <v>71</v>
      </c>
      <c r="Q352" s="799"/>
      <c r="R352" s="799"/>
      <c r="S352" s="799"/>
      <c r="T352" s="799"/>
      <c r="U352" s="799"/>
      <c r="V352" s="800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0"/>
      <c r="AB353" s="770"/>
      <c r="AC353" s="770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02"/>
      <c r="P355" s="798" t="s">
        <v>71</v>
      </c>
      <c r="Q355" s="799"/>
      <c r="R355" s="799"/>
      <c r="S355" s="799"/>
      <c r="T355" s="799"/>
      <c r="U355" s="799"/>
      <c r="V355" s="800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02"/>
      <c r="P356" s="798" t="s">
        <v>71</v>
      </c>
      <c r="Q356" s="799"/>
      <c r="R356" s="799"/>
      <c r="S356" s="799"/>
      <c r="T356" s="799"/>
      <c r="U356" s="799"/>
      <c r="V356" s="800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797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0"/>
      <c r="AB358" s="770"/>
      <c r="AC358" s="770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10</v>
      </c>
      <c r="Y359" s="778">
        <f t="shared" ref="Y359:Y367" si="72">IFERROR(IF(X359="",0,CEILING((X359/$H359),1)*$H359),"")</f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10.444444444444443</v>
      </c>
      <c r="BN359" s="64">
        <f t="shared" ref="BN359:BN367" si="74">IFERROR(Y359*I359/H359,"0")</f>
        <v>11.28</v>
      </c>
      <c r="BO359" s="64">
        <f t="shared" ref="BO359:BO367" si="75">IFERROR(1/J359*(X359/H359),"0")</f>
        <v>1.653439153439153E-2</v>
      </c>
      <c r="BP359" s="64">
        <f t="shared" ref="BP359:BP367" si="76">IFERROR(1/J359*(Y359/H359),"0")</f>
        <v>1.7857142857142856E-2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120</v>
      </c>
      <c r="Y361" s="778">
        <f t="shared" si="72"/>
        <v>129.60000000000002</v>
      </c>
      <c r="Z361" s="36">
        <f>IFERROR(IF(Y361=0,"",ROUNDUP(Y361/H361,0)*0.02175),"")</f>
        <v>0.26100000000000001</v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125.33333333333331</v>
      </c>
      <c r="BN361" s="64">
        <f t="shared" si="74"/>
        <v>135.36000000000001</v>
      </c>
      <c r="BO361" s="64">
        <f t="shared" si="75"/>
        <v>0.1984126984126984</v>
      </c>
      <c r="BP361" s="64">
        <f t="shared" si="76"/>
        <v>0.2142857142857143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02"/>
      <c r="P368" s="798" t="s">
        <v>71</v>
      </c>
      <c r="Q368" s="799"/>
      <c r="R368" s="799"/>
      <c r="S368" s="799"/>
      <c r="T368" s="799"/>
      <c r="U368" s="799"/>
      <c r="V368" s="800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12.037037037037036</v>
      </c>
      <c r="Y368" s="779">
        <f>IFERROR(Y359/H359,"0")+IFERROR(Y360/H360,"0")+IFERROR(Y361/H361,"0")+IFERROR(Y362/H362,"0")+IFERROR(Y363/H363,"0")+IFERROR(Y364/H364,"0")+IFERROR(Y365/H365,"0")+IFERROR(Y366/H366,"0")+IFERROR(Y367/H367,"0")</f>
        <v>13.000000000000002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0.28275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02"/>
      <c r="P369" s="798" t="s">
        <v>71</v>
      </c>
      <c r="Q369" s="799"/>
      <c r="R369" s="799"/>
      <c r="S369" s="799"/>
      <c r="T369" s="799"/>
      <c r="U369" s="799"/>
      <c r="V369" s="800"/>
      <c r="W369" s="37" t="s">
        <v>69</v>
      </c>
      <c r="X369" s="779">
        <f>IFERROR(SUM(X359:X367),"0")</f>
        <v>130</v>
      </c>
      <c r="Y369" s="779">
        <f>IFERROR(SUM(Y359:Y367),"0")</f>
        <v>140.40000000000003</v>
      </c>
      <c r="Z369" s="37"/>
      <c r="AA369" s="780"/>
      <c r="AB369" s="780"/>
      <c r="AC369" s="780"/>
    </row>
    <row r="370" spans="1:68" ht="14.25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20</v>
      </c>
      <c r="Y371" s="778">
        <f>IFERROR(IF(X371="",0,CEILING((X371/$H371),1)*$H371),"")</f>
        <v>21</v>
      </c>
      <c r="Z371" s="36">
        <f>IFERROR(IF(Y371=0,"",ROUNDUP(Y371/H371,0)*0.00753),"")</f>
        <v>3.7650000000000003E-2</v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21.238095238095237</v>
      </c>
      <c r="BN371" s="64">
        <f>IFERROR(Y371*I371/H371,"0")</f>
        <v>22.299999999999997</v>
      </c>
      <c r="BO371" s="64">
        <f>IFERROR(1/J371*(X371/H371),"0")</f>
        <v>3.0525030525030524E-2</v>
      </c>
      <c r="BP371" s="64">
        <f>IFERROR(1/J371*(Y371/H371),"0")</f>
        <v>3.2051282051282048E-2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02"/>
      <c r="P375" s="798" t="s">
        <v>71</v>
      </c>
      <c r="Q375" s="799"/>
      <c r="R375" s="799"/>
      <c r="S375" s="799"/>
      <c r="T375" s="799"/>
      <c r="U375" s="799"/>
      <c r="V375" s="800"/>
      <c r="W375" s="37" t="s">
        <v>72</v>
      </c>
      <c r="X375" s="779">
        <f>IFERROR(X371/H371,"0")+IFERROR(X372/H372,"0")+IFERROR(X373/H373,"0")+IFERROR(X374/H374,"0")</f>
        <v>4.7619047619047619</v>
      </c>
      <c r="Y375" s="779">
        <f>IFERROR(Y371/H371,"0")+IFERROR(Y372/H372,"0")+IFERROR(Y373/H373,"0")+IFERROR(Y374/H374,"0")</f>
        <v>5</v>
      </c>
      <c r="Z375" s="779">
        <f>IFERROR(IF(Z371="",0,Z371),"0")+IFERROR(IF(Z372="",0,Z372),"0")+IFERROR(IF(Z373="",0,Z373),"0")+IFERROR(IF(Z374="",0,Z374),"0")</f>
        <v>3.7650000000000003E-2</v>
      </c>
      <c r="AA375" s="780"/>
      <c r="AB375" s="780"/>
      <c r="AC375" s="780"/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02"/>
      <c r="P376" s="798" t="s">
        <v>71</v>
      </c>
      <c r="Q376" s="799"/>
      <c r="R376" s="799"/>
      <c r="S376" s="799"/>
      <c r="T376" s="799"/>
      <c r="U376" s="799"/>
      <c r="V376" s="800"/>
      <c r="W376" s="37" t="s">
        <v>69</v>
      </c>
      <c r="X376" s="779">
        <f>IFERROR(SUM(X371:X374),"0")</f>
        <v>20</v>
      </c>
      <c r="Y376" s="779">
        <f>IFERROR(SUM(Y371:Y374),"0")</f>
        <v>21</v>
      </c>
      <c r="Z376" s="37"/>
      <c r="AA376" s="780"/>
      <c r="AB376" s="780"/>
      <c r="AC376" s="780"/>
    </row>
    <row r="377" spans="1:68" ht="14.25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100</v>
      </c>
      <c r="Y378" s="778">
        <f t="shared" ref="Y378:Y383" si="77">IFERROR(IF(X378="",0,CEILING((X378/$H378),1)*$H378),"")</f>
        <v>101.39999999999999</v>
      </c>
      <c r="Z378" s="36">
        <f>IFERROR(IF(Y378=0,"",ROUNDUP(Y378/H378,0)*0.02175),"")</f>
        <v>0.28275</v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107.15384615384616</v>
      </c>
      <c r="BN378" s="64">
        <f t="shared" ref="BN378:BN383" si="79">IFERROR(Y378*I378/H378,"0")</f>
        <v>108.65400000000001</v>
      </c>
      <c r="BO378" s="64">
        <f t="shared" ref="BO378:BO383" si="80">IFERROR(1/J378*(X378/H378),"0")</f>
        <v>0.22893772893772893</v>
      </c>
      <c r="BP378" s="64">
        <f t="shared" ref="BP378:BP383" si="81">IFERROR(1/J378*(Y378/H378),"0")</f>
        <v>0.23214285714285712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02"/>
      <c r="P384" s="798" t="s">
        <v>71</v>
      </c>
      <c r="Q384" s="799"/>
      <c r="R384" s="799"/>
      <c r="S384" s="799"/>
      <c r="T384" s="799"/>
      <c r="U384" s="799"/>
      <c r="V384" s="800"/>
      <c r="W384" s="37" t="s">
        <v>72</v>
      </c>
      <c r="X384" s="779">
        <f>IFERROR(X378/H378,"0")+IFERROR(X379/H379,"0")+IFERROR(X380/H380,"0")+IFERROR(X381/H381,"0")+IFERROR(X382/H382,"0")+IFERROR(X383/H383,"0")</f>
        <v>12.820512820512821</v>
      </c>
      <c r="Y384" s="779">
        <f>IFERROR(Y378/H378,"0")+IFERROR(Y379/H379,"0")+IFERROR(Y380/H380,"0")+IFERROR(Y381/H381,"0")+IFERROR(Y382/H382,"0")+IFERROR(Y383/H383,"0")</f>
        <v>13</v>
      </c>
      <c r="Z384" s="779">
        <f>IFERROR(IF(Z378="",0,Z378),"0")+IFERROR(IF(Z379="",0,Z379),"0")+IFERROR(IF(Z380="",0,Z380),"0")+IFERROR(IF(Z381="",0,Z381),"0")+IFERROR(IF(Z382="",0,Z382),"0")+IFERROR(IF(Z383="",0,Z383),"0")</f>
        <v>0.28275</v>
      </c>
      <c r="AA384" s="780"/>
      <c r="AB384" s="780"/>
      <c r="AC384" s="780"/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02"/>
      <c r="P385" s="798" t="s">
        <v>71</v>
      </c>
      <c r="Q385" s="799"/>
      <c r="R385" s="799"/>
      <c r="S385" s="799"/>
      <c r="T385" s="799"/>
      <c r="U385" s="799"/>
      <c r="V385" s="800"/>
      <c r="W385" s="37" t="s">
        <v>69</v>
      </c>
      <c r="X385" s="779">
        <f>IFERROR(SUM(X378:X383),"0")</f>
        <v>100</v>
      </c>
      <c r="Y385" s="779">
        <f>IFERROR(SUM(Y378:Y383),"0")</f>
        <v>101.39999999999999</v>
      </c>
      <c r="Z385" s="37"/>
      <c r="AA385" s="780"/>
      <c r="AB385" s="780"/>
      <c r="AC385" s="780"/>
    </row>
    <row r="386" spans="1:68" ht="14.25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0"/>
      <c r="AB386" s="770"/>
      <c r="AC386" s="770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56</v>
      </c>
      <c r="Y388" s="778">
        <f>IFERROR(IF(X388="",0,CEILING((X388/$H388),1)*$H388),"")</f>
        <v>62.4</v>
      </c>
      <c r="Z388" s="36">
        <f>IFERROR(IF(Y388=0,"",ROUNDUP(Y388/H388,0)*0.02175),"")</f>
        <v>0.17399999999999999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60.049230769230775</v>
      </c>
      <c r="BN388" s="64">
        <f>IFERROR(Y388*I388/H388,"0")</f>
        <v>66.912000000000006</v>
      </c>
      <c r="BO388" s="64">
        <f>IFERROR(1/J388*(X388/H388),"0")</f>
        <v>0.12820512820512819</v>
      </c>
      <c r="BP388" s="64">
        <f>IFERROR(1/J388*(Y388/H388),"0")</f>
        <v>0.14285714285714285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02"/>
      <c r="P390" s="798" t="s">
        <v>71</v>
      </c>
      <c r="Q390" s="799"/>
      <c r="R390" s="799"/>
      <c r="S390" s="799"/>
      <c r="T390" s="799"/>
      <c r="U390" s="799"/>
      <c r="V390" s="800"/>
      <c r="W390" s="37" t="s">
        <v>72</v>
      </c>
      <c r="X390" s="779">
        <f>IFERROR(X387/H387,"0")+IFERROR(X388/H388,"0")+IFERROR(X389/H389,"0")</f>
        <v>7.1794871794871797</v>
      </c>
      <c r="Y390" s="779">
        <f>IFERROR(Y387/H387,"0")+IFERROR(Y388/H388,"0")+IFERROR(Y389/H389,"0")</f>
        <v>8</v>
      </c>
      <c r="Z390" s="779">
        <f>IFERROR(IF(Z387="",0,Z387),"0")+IFERROR(IF(Z388="",0,Z388),"0")+IFERROR(IF(Z389="",0,Z389),"0")</f>
        <v>0.17399999999999999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02"/>
      <c r="P391" s="798" t="s">
        <v>71</v>
      </c>
      <c r="Q391" s="799"/>
      <c r="R391" s="799"/>
      <c r="S391" s="799"/>
      <c r="T391" s="799"/>
      <c r="U391" s="799"/>
      <c r="V391" s="800"/>
      <c r="W391" s="37" t="s">
        <v>69</v>
      </c>
      <c r="X391" s="779">
        <f>IFERROR(SUM(X387:X389),"0")</f>
        <v>56</v>
      </c>
      <c r="Y391" s="779">
        <f>IFERROR(SUM(Y387:Y389),"0")</f>
        <v>62.4</v>
      </c>
      <c r="Z391" s="37"/>
      <c r="AA391" s="780"/>
      <c r="AB391" s="780"/>
      <c r="AC391" s="780"/>
    </row>
    <row r="392" spans="1:68" ht="14.25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0"/>
      <c r="AB392" s="770"/>
      <c r="AC392" s="770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7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02"/>
      <c r="P397" s="798" t="s">
        <v>71</v>
      </c>
      <c r="Q397" s="799"/>
      <c r="R397" s="799"/>
      <c r="S397" s="799"/>
      <c r="T397" s="799"/>
      <c r="U397" s="799"/>
      <c r="V397" s="800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02"/>
      <c r="P398" s="798" t="s">
        <v>71</v>
      </c>
      <c r="Q398" s="799"/>
      <c r="R398" s="799"/>
      <c r="S398" s="799"/>
      <c r="T398" s="799"/>
      <c r="U398" s="799"/>
      <c r="V398" s="800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0"/>
      <c r="AB399" s="770"/>
      <c r="AC399" s="770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02"/>
      <c r="P403" s="798" t="s">
        <v>71</v>
      </c>
      <c r="Q403" s="799"/>
      <c r="R403" s="799"/>
      <c r="S403" s="799"/>
      <c r="T403" s="799"/>
      <c r="U403" s="799"/>
      <c r="V403" s="800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02"/>
      <c r="P404" s="798" t="s">
        <v>71</v>
      </c>
      <c r="Q404" s="799"/>
      <c r="R404" s="799"/>
      <c r="S404" s="799"/>
      <c r="T404" s="799"/>
      <c r="U404" s="799"/>
      <c r="V404" s="800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797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0"/>
      <c r="AB406" s="770"/>
      <c r="AC406" s="770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02"/>
      <c r="P408" s="798" t="s">
        <v>71</v>
      </c>
      <c r="Q408" s="799"/>
      <c r="R408" s="799"/>
      <c r="S408" s="799"/>
      <c r="T408" s="799"/>
      <c r="U408" s="799"/>
      <c r="V408" s="800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02"/>
      <c r="P409" s="798" t="s">
        <v>71</v>
      </c>
      <c r="Q409" s="799"/>
      <c r="R409" s="799"/>
      <c r="S409" s="799"/>
      <c r="T409" s="799"/>
      <c r="U409" s="799"/>
      <c r="V409" s="800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0"/>
      <c r="AB410" s="770"/>
      <c r="AC410" s="770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02"/>
      <c r="P414" s="798" t="s">
        <v>71</v>
      </c>
      <c r="Q414" s="799"/>
      <c r="R414" s="799"/>
      <c r="S414" s="799"/>
      <c r="T414" s="799"/>
      <c r="U414" s="799"/>
      <c r="V414" s="800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02"/>
      <c r="P415" s="798" t="s">
        <v>71</v>
      </c>
      <c r="Q415" s="799"/>
      <c r="R415" s="799"/>
      <c r="S415" s="799"/>
      <c r="T415" s="799"/>
      <c r="U415" s="799"/>
      <c r="V415" s="800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6" t="s">
        <v>667</v>
      </c>
      <c r="B416" s="987"/>
      <c r="C416" s="987"/>
      <c r="D416" s="987"/>
      <c r="E416" s="987"/>
      <c r="F416" s="987"/>
      <c r="G416" s="987"/>
      <c r="H416" s="987"/>
      <c r="I416" s="987"/>
      <c r="J416" s="987"/>
      <c r="K416" s="987"/>
      <c r="L416" s="987"/>
      <c r="M416" s="987"/>
      <c r="N416" s="987"/>
      <c r="O416" s="987"/>
      <c r="P416" s="987"/>
      <c r="Q416" s="987"/>
      <c r="R416" s="987"/>
      <c r="S416" s="987"/>
      <c r="T416" s="987"/>
      <c r="U416" s="987"/>
      <c r="V416" s="987"/>
      <c r="W416" s="987"/>
      <c r="X416" s="987"/>
      <c r="Y416" s="987"/>
      <c r="Z416" s="987"/>
      <c r="AA416" s="48"/>
      <c r="AB416" s="48"/>
      <c r="AC416" s="48"/>
    </row>
    <row r="417" spans="1:68" ht="16.5" customHeight="1" x14ac:dyDescent="0.25">
      <c r="A417" s="797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0"/>
      <c r="AB418" s="770"/>
      <c r="AC418" s="770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30</v>
      </c>
      <c r="Y422" s="778">
        <f t="shared" si="82"/>
        <v>30</v>
      </c>
      <c r="Z422" s="36">
        <f>IFERROR(IF(Y422=0,"",ROUNDUP(Y422/H422,0)*0.02175),"")</f>
        <v>4.3499999999999997E-2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30.96</v>
      </c>
      <c r="BN422" s="64">
        <f t="shared" si="84"/>
        <v>30.96</v>
      </c>
      <c r="BO422" s="64">
        <f t="shared" si="85"/>
        <v>4.1666666666666664E-2</v>
      </c>
      <c r="BP422" s="64">
        <f t="shared" si="86"/>
        <v>4.1666666666666664E-2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02"/>
      <c r="P430" s="798" t="s">
        <v>71</v>
      </c>
      <c r="Q430" s="799"/>
      <c r="R430" s="799"/>
      <c r="S430" s="799"/>
      <c r="T430" s="799"/>
      <c r="U430" s="799"/>
      <c r="V430" s="800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4.3499999999999997E-2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02"/>
      <c r="P431" s="798" t="s">
        <v>71</v>
      </c>
      <c r="Q431" s="799"/>
      <c r="R431" s="799"/>
      <c r="S431" s="799"/>
      <c r="T431" s="799"/>
      <c r="U431" s="799"/>
      <c r="V431" s="800"/>
      <c r="W431" s="37" t="s">
        <v>69</v>
      </c>
      <c r="X431" s="779">
        <f>IFERROR(SUM(X419:X429),"0")</f>
        <v>30</v>
      </c>
      <c r="Y431" s="779">
        <f>IFERROR(SUM(Y419:Y429),"0")</f>
        <v>30</v>
      </c>
      <c r="Z431" s="37"/>
      <c r="AA431" s="780"/>
      <c r="AB431" s="780"/>
      <c r="AC431" s="780"/>
    </row>
    <row r="432" spans="1:68" ht="14.25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02"/>
      <c r="P435" s="798" t="s">
        <v>71</v>
      </c>
      <c r="Q435" s="799"/>
      <c r="R435" s="799"/>
      <c r="S435" s="799"/>
      <c r="T435" s="799"/>
      <c r="U435" s="799"/>
      <c r="V435" s="800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02"/>
      <c r="P436" s="798" t="s">
        <v>71</v>
      </c>
      <c r="Q436" s="799"/>
      <c r="R436" s="799"/>
      <c r="S436" s="799"/>
      <c r="T436" s="799"/>
      <c r="U436" s="799"/>
      <c r="V436" s="800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0"/>
      <c r="AB437" s="770"/>
      <c r="AC437" s="770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1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02"/>
      <c r="P442" s="798" t="s">
        <v>71</v>
      </c>
      <c r="Q442" s="799"/>
      <c r="R442" s="799"/>
      <c r="S442" s="799"/>
      <c r="T442" s="799"/>
      <c r="U442" s="799"/>
      <c r="V442" s="800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02"/>
      <c r="P443" s="798" t="s">
        <v>71</v>
      </c>
      <c r="Q443" s="799"/>
      <c r="R443" s="799"/>
      <c r="S443" s="799"/>
      <c r="T443" s="799"/>
      <c r="U443" s="799"/>
      <c r="V443" s="800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1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02"/>
      <c r="P448" s="798" t="s">
        <v>71</v>
      </c>
      <c r="Q448" s="799"/>
      <c r="R448" s="799"/>
      <c r="S448" s="799"/>
      <c r="T448" s="799"/>
      <c r="U448" s="799"/>
      <c r="V448" s="800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02"/>
      <c r="P449" s="798" t="s">
        <v>71</v>
      </c>
      <c r="Q449" s="799"/>
      <c r="R449" s="799"/>
      <c r="S449" s="799"/>
      <c r="T449" s="799"/>
      <c r="U449" s="799"/>
      <c r="V449" s="800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797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0"/>
      <c r="AB451" s="770"/>
      <c r="AC451" s="770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02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02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0"/>
      <c r="AB462" s="770"/>
      <c r="AC462" s="770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02"/>
      <c r="P465" s="798" t="s">
        <v>71</v>
      </c>
      <c r="Q465" s="799"/>
      <c r="R465" s="799"/>
      <c r="S465" s="799"/>
      <c r="T465" s="799"/>
      <c r="U465" s="799"/>
      <c r="V465" s="800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02"/>
      <c r="P466" s="798" t="s">
        <v>71</v>
      </c>
      <c r="Q466" s="799"/>
      <c r="R466" s="799"/>
      <c r="S466" s="799"/>
      <c r="T466" s="799"/>
      <c r="U466" s="799"/>
      <c r="V466" s="800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49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02"/>
      <c r="P475" s="798" t="s">
        <v>71</v>
      </c>
      <c r="Q475" s="799"/>
      <c r="R475" s="799"/>
      <c r="S475" s="799"/>
      <c r="T475" s="799"/>
      <c r="U475" s="799"/>
      <c r="V475" s="800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02"/>
      <c r="P476" s="798" t="s">
        <v>71</v>
      </c>
      <c r="Q476" s="799"/>
      <c r="R476" s="799"/>
      <c r="S476" s="799"/>
      <c r="T476" s="799"/>
      <c r="U476" s="799"/>
      <c r="V476" s="800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0"/>
      <c r="AB477" s="770"/>
      <c r="AC477" s="770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6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02"/>
      <c r="P480" s="798" t="s">
        <v>71</v>
      </c>
      <c r="Q480" s="799"/>
      <c r="R480" s="799"/>
      <c r="S480" s="799"/>
      <c r="T480" s="799"/>
      <c r="U480" s="799"/>
      <c r="V480" s="800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02"/>
      <c r="P481" s="798" t="s">
        <v>71</v>
      </c>
      <c r="Q481" s="799"/>
      <c r="R481" s="799"/>
      <c r="S481" s="799"/>
      <c r="T481" s="799"/>
      <c r="U481" s="799"/>
      <c r="V481" s="800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6" t="s">
        <v>768</v>
      </c>
      <c r="B482" s="987"/>
      <c r="C482" s="987"/>
      <c r="D482" s="987"/>
      <c r="E482" s="987"/>
      <c r="F482" s="987"/>
      <c r="G482" s="987"/>
      <c r="H482" s="987"/>
      <c r="I482" s="987"/>
      <c r="J482" s="987"/>
      <c r="K482" s="987"/>
      <c r="L482" s="987"/>
      <c r="M482" s="987"/>
      <c r="N482" s="987"/>
      <c r="O482" s="987"/>
      <c r="P482" s="987"/>
      <c r="Q482" s="987"/>
      <c r="R482" s="987"/>
      <c r="S482" s="987"/>
      <c r="T482" s="987"/>
      <c r="U482" s="987"/>
      <c r="V482" s="987"/>
      <c r="W482" s="987"/>
      <c r="X482" s="987"/>
      <c r="Y482" s="987"/>
      <c r="Z482" s="987"/>
      <c r="AA482" s="48"/>
      <c r="AB482" s="48"/>
      <c r="AC482" s="48"/>
    </row>
    <row r="483" spans="1:68" ht="16.5" customHeight="1" x14ac:dyDescent="0.25">
      <c r="A483" s="797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0"/>
      <c r="AB484" s="770"/>
      <c r="AC484" s="770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02"/>
      <c r="P486" s="798" t="s">
        <v>71</v>
      </c>
      <c r="Q486" s="799"/>
      <c r="R486" s="799"/>
      <c r="S486" s="799"/>
      <c r="T486" s="799"/>
      <c r="U486" s="799"/>
      <c r="V486" s="800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02"/>
      <c r="P487" s="798" t="s">
        <v>71</v>
      </c>
      <c r="Q487" s="799"/>
      <c r="R487" s="799"/>
      <c r="S487" s="799"/>
      <c r="T487" s="799"/>
      <c r="U487" s="799"/>
      <c r="V487" s="800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0"/>
      <c r="AB488" s="770"/>
      <c r="AC488" s="770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02"/>
      <c r="P507" s="798" t="s">
        <v>71</v>
      </c>
      <c r="Q507" s="799"/>
      <c r="R507" s="799"/>
      <c r="S507" s="799"/>
      <c r="T507" s="799"/>
      <c r="U507" s="799"/>
      <c r="V507" s="800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02"/>
      <c r="P508" s="798" t="s">
        <v>71</v>
      </c>
      <c r="Q508" s="799"/>
      <c r="R508" s="799"/>
      <c r="S508" s="799"/>
      <c r="T508" s="799"/>
      <c r="U508" s="799"/>
      <c r="V508" s="800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0"/>
      <c r="AB509" s="770"/>
      <c r="AC509" s="770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02"/>
      <c r="P512" s="798" t="s">
        <v>71</v>
      </c>
      <c r="Q512" s="799"/>
      <c r="R512" s="799"/>
      <c r="S512" s="799"/>
      <c r="T512" s="799"/>
      <c r="U512" s="799"/>
      <c r="V512" s="800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02"/>
      <c r="P513" s="798" t="s">
        <v>71</v>
      </c>
      <c r="Q513" s="799"/>
      <c r="R513" s="799"/>
      <c r="S513" s="799"/>
      <c r="T513" s="799"/>
      <c r="U513" s="799"/>
      <c r="V513" s="800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0"/>
      <c r="AB514" s="770"/>
      <c r="AC514" s="770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02"/>
      <c r="P517" s="798" t="s">
        <v>71</v>
      </c>
      <c r="Q517" s="799"/>
      <c r="R517" s="799"/>
      <c r="S517" s="799"/>
      <c r="T517" s="799"/>
      <c r="U517" s="799"/>
      <c r="V517" s="800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02"/>
      <c r="P518" s="798" t="s">
        <v>71</v>
      </c>
      <c r="Q518" s="799"/>
      <c r="R518" s="799"/>
      <c r="S518" s="799"/>
      <c r="T518" s="799"/>
      <c r="U518" s="799"/>
      <c r="V518" s="800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797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0"/>
      <c r="AB520" s="770"/>
      <c r="AC520" s="770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02"/>
      <c r="P522" s="798" t="s">
        <v>71</v>
      </c>
      <c r="Q522" s="799"/>
      <c r="R522" s="799"/>
      <c r="S522" s="799"/>
      <c r="T522" s="799"/>
      <c r="U522" s="799"/>
      <c r="V522" s="800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02"/>
      <c r="P523" s="798" t="s">
        <v>71</v>
      </c>
      <c r="Q523" s="799"/>
      <c r="R523" s="799"/>
      <c r="S523" s="799"/>
      <c r="T523" s="799"/>
      <c r="U523" s="799"/>
      <c r="V523" s="800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20</v>
      </c>
      <c r="Y525" s="778">
        <f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21.095238095238091</v>
      </c>
      <c r="BN525" s="64">
        <f>IFERROR(Y525*I525/H525,"0")</f>
        <v>22.15</v>
      </c>
      <c r="BO525" s="64">
        <f>IFERROR(1/J525*(X525/H525),"0")</f>
        <v>3.0525030525030524E-2</v>
      </c>
      <c r="BP525" s="64">
        <f>IFERROR(1/J525*(Y525/H525),"0")</f>
        <v>3.2051282051282048E-2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02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79">
        <f>IFERROR(X525/H525,"0")+IFERROR(X526/H526,"0")+IFERROR(X527/H527,"0")+IFERROR(X528/H528,"0")+IFERROR(X529/H529,"0")</f>
        <v>4.7619047619047619</v>
      </c>
      <c r="Y530" s="779">
        <f>IFERROR(Y525/H525,"0")+IFERROR(Y526/H526,"0")+IFERROR(Y527/H527,"0")+IFERROR(Y528/H528,"0")+IFERROR(Y529/H529,"0")</f>
        <v>5</v>
      </c>
      <c r="Z530" s="779">
        <f>IFERROR(IF(Z525="",0,Z525),"0")+IFERROR(IF(Z526="",0,Z526),"0")+IFERROR(IF(Z527="",0,Z527),"0")+IFERROR(IF(Z528="",0,Z528),"0")+IFERROR(IF(Z529="",0,Z529),"0")</f>
        <v>3.7650000000000003E-2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02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79">
        <f>IFERROR(SUM(X525:X529),"0")</f>
        <v>20</v>
      </c>
      <c r="Y531" s="779">
        <f>IFERROR(SUM(Y525:Y529),"0")</f>
        <v>21</v>
      </c>
      <c r="Z531" s="37"/>
      <c r="AA531" s="780"/>
      <c r="AB531" s="780"/>
      <c r="AC531" s="780"/>
    </row>
    <row r="532" spans="1:68" ht="14.25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0"/>
      <c r="AB532" s="770"/>
      <c r="AC532" s="770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02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02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0"/>
      <c r="AB536" s="770"/>
      <c r="AC536" s="770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02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02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797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0"/>
      <c r="AB541" s="770"/>
      <c r="AC541" s="770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02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02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797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0"/>
      <c r="AB549" s="770"/>
      <c r="AC549" s="770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02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02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6" t="s">
        <v>862</v>
      </c>
      <c r="B553" s="987"/>
      <c r="C553" s="987"/>
      <c r="D553" s="987"/>
      <c r="E553" s="987"/>
      <c r="F553" s="987"/>
      <c r="G553" s="987"/>
      <c r="H553" s="987"/>
      <c r="I553" s="987"/>
      <c r="J553" s="987"/>
      <c r="K553" s="987"/>
      <c r="L553" s="987"/>
      <c r="M553" s="987"/>
      <c r="N553" s="987"/>
      <c r="O553" s="987"/>
      <c r="P553" s="987"/>
      <c r="Q553" s="987"/>
      <c r="R553" s="987"/>
      <c r="S553" s="987"/>
      <c r="T553" s="987"/>
      <c r="U553" s="987"/>
      <c r="V553" s="987"/>
      <c r="W553" s="987"/>
      <c r="X553" s="987"/>
      <c r="Y553" s="987"/>
      <c r="Z553" s="987"/>
      <c r="AA553" s="48"/>
      <c r="AB553" s="48"/>
      <c r="AC553" s="48"/>
    </row>
    <row r="554" spans="1:68" ht="16.5" customHeight="1" x14ac:dyDescent="0.25">
      <c r="A554" s="797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0"/>
      <c r="AB555" s="770"/>
      <c r="AC555" s="770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02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02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79">
        <f>IFERROR(SUM(X556:X566),"0")</f>
        <v>0</v>
      </c>
      <c r="Y568" s="779">
        <f>IFERROR(SUM(Y556:Y566),"0")</f>
        <v>0</v>
      </c>
      <c r="Z568" s="37"/>
      <c r="AA568" s="780"/>
      <c r="AB568" s="780"/>
      <c r="AC568" s="780"/>
    </row>
    <row r="569" spans="1:68" ht="14.25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20</v>
      </c>
      <c r="Y570" s="778">
        <f>IFERROR(IF(X570="",0,CEILING((X570/$H570),1)*$H570),"")</f>
        <v>21.12</v>
      </c>
      <c r="Z570" s="36">
        <f>IFERROR(IF(Y570=0,"",ROUNDUP(Y570/H570,0)*0.01196),"")</f>
        <v>4.7840000000000001E-2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21.363636363636363</v>
      </c>
      <c r="BN570" s="64">
        <f>IFERROR(Y570*I570/H570,"0")</f>
        <v>22.56</v>
      </c>
      <c r="BO570" s="64">
        <f>IFERROR(1/J570*(X570/H570),"0")</f>
        <v>3.6421911421911424E-2</v>
      </c>
      <c r="BP570" s="64">
        <f>IFERROR(1/J570*(Y570/H570),"0")</f>
        <v>3.8461538461538464E-2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02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79">
        <f>IFERROR(X570/H570,"0")+IFERROR(X571/H571,"0")+IFERROR(X572/H572,"0")</f>
        <v>3.7878787878787876</v>
      </c>
      <c r="Y573" s="779">
        <f>IFERROR(Y570/H570,"0")+IFERROR(Y571/H571,"0")+IFERROR(Y572/H572,"0")</f>
        <v>4</v>
      </c>
      <c r="Z573" s="779">
        <f>IFERROR(IF(Z570="",0,Z570),"0")+IFERROR(IF(Z571="",0,Z571),"0")+IFERROR(IF(Z572="",0,Z572),"0")</f>
        <v>4.7840000000000001E-2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02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79">
        <f>IFERROR(SUM(X570:X572),"0")</f>
        <v>20</v>
      </c>
      <c r="Y574" s="779">
        <f>IFERROR(SUM(Y570:Y572),"0")</f>
        <v>21.12</v>
      </c>
      <c r="Z574" s="37"/>
      <c r="AA574" s="780"/>
      <c r="AB574" s="780"/>
      <c r="AC574" s="780"/>
    </row>
    <row r="575" spans="1:68" ht="14.25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02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02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0"/>
      <c r="AB587" s="770"/>
      <c r="AC587" s="770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02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02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0"/>
      <c r="AB593" s="770"/>
      <c r="AC593" s="770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02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02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6" t="s">
        <v>930</v>
      </c>
      <c r="B598" s="987"/>
      <c r="C598" s="987"/>
      <c r="D598" s="987"/>
      <c r="E598" s="987"/>
      <c r="F598" s="987"/>
      <c r="G598" s="987"/>
      <c r="H598" s="987"/>
      <c r="I598" s="987"/>
      <c r="J598" s="987"/>
      <c r="K598" s="987"/>
      <c r="L598" s="987"/>
      <c r="M598" s="987"/>
      <c r="N598" s="987"/>
      <c r="O598" s="987"/>
      <c r="P598" s="987"/>
      <c r="Q598" s="987"/>
      <c r="R598" s="987"/>
      <c r="S598" s="987"/>
      <c r="T598" s="987"/>
      <c r="U598" s="987"/>
      <c r="V598" s="987"/>
      <c r="W598" s="987"/>
      <c r="X598" s="987"/>
      <c r="Y598" s="987"/>
      <c r="Z598" s="987"/>
      <c r="AA598" s="48"/>
      <c r="AB598" s="48"/>
      <c r="AC598" s="48"/>
    </row>
    <row r="599" spans="1:68" ht="16.5" customHeight="1" x14ac:dyDescent="0.25">
      <c r="A599" s="797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0"/>
      <c r="AB600" s="770"/>
      <c r="AC600" s="770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7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6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2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9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98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02"/>
      <c r="P608" s="798" t="s">
        <v>71</v>
      </c>
      <c r="Q608" s="799"/>
      <c r="R608" s="799"/>
      <c r="S608" s="799"/>
      <c r="T608" s="799"/>
      <c r="U608" s="799"/>
      <c r="V608" s="800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02"/>
      <c r="P609" s="798" t="s">
        <v>71</v>
      </c>
      <c r="Q609" s="799"/>
      <c r="R609" s="799"/>
      <c r="S609" s="799"/>
      <c r="T609" s="799"/>
      <c r="U609" s="799"/>
      <c r="V609" s="800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0"/>
      <c r="AB610" s="770"/>
      <c r="AC610" s="770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2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0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02"/>
      <c r="P615" s="798" t="s">
        <v>71</v>
      </c>
      <c r="Q615" s="799"/>
      <c r="R615" s="799"/>
      <c r="S615" s="799"/>
      <c r="T615" s="799"/>
      <c r="U615" s="799"/>
      <c r="V615" s="800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02"/>
      <c r="P616" s="798" t="s">
        <v>71</v>
      </c>
      <c r="Q616" s="799"/>
      <c r="R616" s="799"/>
      <c r="S616" s="799"/>
      <c r="T616" s="799"/>
      <c r="U616" s="799"/>
      <c r="V616" s="800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0"/>
      <c r="AB617" s="770"/>
      <c r="AC617" s="770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1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20</v>
      </c>
      <c r="Y619" s="778">
        <f t="shared" si="120"/>
        <v>21</v>
      </c>
      <c r="Z619" s="36">
        <f>IFERROR(IF(Y619=0,"",ROUNDUP(Y619/H619,0)*0.00753),"")</f>
        <v>3.7650000000000003E-2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21.238095238095237</v>
      </c>
      <c r="BN619" s="64">
        <f t="shared" si="122"/>
        <v>22.299999999999997</v>
      </c>
      <c r="BO619" s="64">
        <f t="shared" si="123"/>
        <v>3.0525030525030524E-2</v>
      </c>
      <c r="BP619" s="64">
        <f t="shared" si="124"/>
        <v>3.2051282051282048E-2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7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4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2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4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80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02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79">
        <f>IFERROR(X618/H618,"0")+IFERROR(X619/H619,"0")+IFERROR(X620/H620,"0")+IFERROR(X621/H621,"0")+IFERROR(X622/H622,"0")+IFERROR(X623/H623,"0")+IFERROR(X624/H624,"0")</f>
        <v>4.7619047619047619</v>
      </c>
      <c r="Y625" s="779">
        <f>IFERROR(Y618/H618,"0")+IFERROR(Y619/H619,"0")+IFERROR(Y620/H620,"0")+IFERROR(Y621/H621,"0")+IFERROR(Y622/H622,"0")+IFERROR(Y623/H623,"0")+IFERROR(Y624/H624,"0")</f>
        <v>5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3.7650000000000003E-2</v>
      </c>
      <c r="AA625" s="780"/>
      <c r="AB625" s="780"/>
      <c r="AC625" s="780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02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79">
        <f>IFERROR(SUM(X618:X624),"0")</f>
        <v>20</v>
      </c>
      <c r="Y626" s="779">
        <f>IFERROR(SUM(Y618:Y624),"0")</f>
        <v>21</v>
      </c>
      <c r="Z626" s="37"/>
      <c r="AA626" s="780"/>
      <c r="AB626" s="780"/>
      <c r="AC626" s="780"/>
    </row>
    <row r="627" spans="1:68" ht="14.25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7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59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05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09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1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6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9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37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02"/>
      <c r="P636" s="798" t="s">
        <v>71</v>
      </c>
      <c r="Q636" s="799"/>
      <c r="R636" s="799"/>
      <c r="S636" s="799"/>
      <c r="T636" s="799"/>
      <c r="U636" s="799"/>
      <c r="V636" s="800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02"/>
      <c r="P637" s="798" t="s">
        <v>71</v>
      </c>
      <c r="Q637" s="799"/>
      <c r="R637" s="799"/>
      <c r="S637" s="799"/>
      <c r="T637" s="799"/>
      <c r="U637" s="799"/>
      <c r="V637" s="800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0"/>
      <c r="AB638" s="770"/>
      <c r="AC638" s="770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0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50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02"/>
      <c r="P643" s="798" t="s">
        <v>71</v>
      </c>
      <c r="Q643" s="799"/>
      <c r="R643" s="799"/>
      <c r="S643" s="799"/>
      <c r="T643" s="799"/>
      <c r="U643" s="799"/>
      <c r="V643" s="800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02"/>
      <c r="P644" s="798" t="s">
        <v>71</v>
      </c>
      <c r="Q644" s="799"/>
      <c r="R644" s="799"/>
      <c r="S644" s="799"/>
      <c r="T644" s="799"/>
      <c r="U644" s="799"/>
      <c r="V644" s="800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797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0"/>
      <c r="AB646" s="770"/>
      <c r="AC646" s="770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02"/>
      <c r="P649" s="798" t="s">
        <v>71</v>
      </c>
      <c r="Q649" s="799"/>
      <c r="R649" s="799"/>
      <c r="S649" s="799"/>
      <c r="T649" s="799"/>
      <c r="U649" s="799"/>
      <c r="V649" s="800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02"/>
      <c r="P650" s="798" t="s">
        <v>71</v>
      </c>
      <c r="Q650" s="799"/>
      <c r="R650" s="799"/>
      <c r="S650" s="799"/>
      <c r="T650" s="799"/>
      <c r="U650" s="799"/>
      <c r="V650" s="800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0"/>
      <c r="AB651" s="770"/>
      <c r="AC651" s="770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3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02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02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0"/>
      <c r="AB655" s="770"/>
      <c r="AC655" s="770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7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02"/>
      <c r="P657" s="798" t="s">
        <v>71</v>
      </c>
      <c r="Q657" s="799"/>
      <c r="R657" s="799"/>
      <c r="S657" s="799"/>
      <c r="T657" s="799"/>
      <c r="U657" s="799"/>
      <c r="V657" s="800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02"/>
      <c r="P658" s="798" t="s">
        <v>71</v>
      </c>
      <c r="Q658" s="799"/>
      <c r="R658" s="799"/>
      <c r="S658" s="799"/>
      <c r="T658" s="799"/>
      <c r="U658" s="799"/>
      <c r="V658" s="800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0"/>
      <c r="AB659" s="770"/>
      <c r="AC659" s="770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02"/>
      <c r="P661" s="798" t="s">
        <v>71</v>
      </c>
      <c r="Q661" s="799"/>
      <c r="R661" s="799"/>
      <c r="S661" s="799"/>
      <c r="T661" s="799"/>
      <c r="U661" s="799"/>
      <c r="V661" s="800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02"/>
      <c r="P662" s="798" t="s">
        <v>71</v>
      </c>
      <c r="Q662" s="799"/>
      <c r="R662" s="799"/>
      <c r="S662" s="799"/>
      <c r="T662" s="799"/>
      <c r="U662" s="799"/>
      <c r="V662" s="800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4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75"/>
      <c r="P663" s="951" t="s">
        <v>1051</v>
      </c>
      <c r="Q663" s="936"/>
      <c r="R663" s="936"/>
      <c r="S663" s="936"/>
      <c r="T663" s="936"/>
      <c r="U663" s="936"/>
      <c r="V663" s="937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624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665.92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75"/>
      <c r="P664" s="951" t="s">
        <v>1052</v>
      </c>
      <c r="Q664" s="936"/>
      <c r="R664" s="936"/>
      <c r="S664" s="936"/>
      <c r="T664" s="936"/>
      <c r="U664" s="936"/>
      <c r="V664" s="937"/>
      <c r="W664" s="37" t="s">
        <v>69</v>
      </c>
      <c r="X664" s="779">
        <f>IFERROR(SUM(BM22:BM660),"0")</f>
        <v>657.64747409678444</v>
      </c>
      <c r="Y664" s="779">
        <f>IFERROR(SUM(BN22:BN660),"0")</f>
        <v>701.78800000000001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75"/>
      <c r="P665" s="951" t="s">
        <v>1053</v>
      </c>
      <c r="Q665" s="936"/>
      <c r="R665" s="936"/>
      <c r="S665" s="936"/>
      <c r="T665" s="936"/>
      <c r="U665" s="936"/>
      <c r="V665" s="937"/>
      <c r="W665" s="37" t="s">
        <v>1054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75"/>
      <c r="P666" s="951" t="s">
        <v>1055</v>
      </c>
      <c r="Q666" s="936"/>
      <c r="R666" s="936"/>
      <c r="S666" s="936"/>
      <c r="T666" s="936"/>
      <c r="U666" s="936"/>
      <c r="V666" s="937"/>
      <c r="W666" s="37" t="s">
        <v>69</v>
      </c>
      <c r="X666" s="779">
        <f>GrossWeightTotal+PalletQtyTotal*25</f>
        <v>707.64747409678444</v>
      </c>
      <c r="Y666" s="779">
        <f>GrossWeightTotalR+PalletQtyTotalR*25</f>
        <v>751.78800000000001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75"/>
      <c r="P667" s="951" t="s">
        <v>1056</v>
      </c>
      <c r="Q667" s="936"/>
      <c r="R667" s="936"/>
      <c r="S667" s="936"/>
      <c r="T667" s="936"/>
      <c r="U667" s="936"/>
      <c r="V667" s="937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76.221011427907968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81</v>
      </c>
      <c r="Z667" s="37"/>
      <c r="AA667" s="780"/>
      <c r="AB667" s="780"/>
      <c r="AC667" s="780"/>
    </row>
    <row r="668" spans="1:68" ht="14.25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75"/>
      <c r="P668" s="951" t="s">
        <v>1057</v>
      </c>
      <c r="Q668" s="936"/>
      <c r="R668" s="936"/>
      <c r="S668" s="936"/>
      <c r="T668" s="936"/>
      <c r="U668" s="936"/>
      <c r="V668" s="937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1.4583699999999999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18" t="s">
        <v>122</v>
      </c>
      <c r="D670" s="884"/>
      <c r="E670" s="884"/>
      <c r="F670" s="884"/>
      <c r="G670" s="884"/>
      <c r="H670" s="885"/>
      <c r="I670" s="818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8" t="s">
        <v>667</v>
      </c>
      <c r="X670" s="885"/>
      <c r="Y670" s="818" t="s">
        <v>768</v>
      </c>
      <c r="Z670" s="884"/>
      <c r="AA670" s="884"/>
      <c r="AB670" s="885"/>
      <c r="AC670" s="769" t="s">
        <v>862</v>
      </c>
      <c r="AD670" s="818" t="s">
        <v>930</v>
      </c>
      <c r="AE670" s="885"/>
      <c r="AF670" s="771"/>
    </row>
    <row r="671" spans="1:68" ht="14.25" customHeight="1" thickTop="1" x14ac:dyDescent="0.2">
      <c r="A671" s="1107" t="s">
        <v>1060</v>
      </c>
      <c r="B671" s="818" t="s">
        <v>63</v>
      </c>
      <c r="C671" s="818" t="s">
        <v>123</v>
      </c>
      <c r="D671" s="818" t="s">
        <v>149</v>
      </c>
      <c r="E671" s="818" t="s">
        <v>230</v>
      </c>
      <c r="F671" s="818" t="s">
        <v>254</v>
      </c>
      <c r="G671" s="818" t="s">
        <v>300</v>
      </c>
      <c r="H671" s="818" t="s">
        <v>122</v>
      </c>
      <c r="I671" s="818" t="s">
        <v>337</v>
      </c>
      <c r="J671" s="818" t="s">
        <v>361</v>
      </c>
      <c r="K671" s="818" t="s">
        <v>436</v>
      </c>
      <c r="L671" s="818" t="s">
        <v>457</v>
      </c>
      <c r="M671" s="818" t="s">
        <v>481</v>
      </c>
      <c r="N671" s="771"/>
      <c r="O671" s="818" t="s">
        <v>508</v>
      </c>
      <c r="P671" s="818" t="s">
        <v>511</v>
      </c>
      <c r="Q671" s="818" t="s">
        <v>520</v>
      </c>
      <c r="R671" s="818" t="s">
        <v>536</v>
      </c>
      <c r="S671" s="818" t="s">
        <v>546</v>
      </c>
      <c r="T671" s="818" t="s">
        <v>559</v>
      </c>
      <c r="U671" s="818" t="s">
        <v>570</v>
      </c>
      <c r="V671" s="818" t="s">
        <v>654</v>
      </c>
      <c r="W671" s="818" t="s">
        <v>668</v>
      </c>
      <c r="X671" s="818" t="s">
        <v>720</v>
      </c>
      <c r="Y671" s="818" t="s">
        <v>769</v>
      </c>
      <c r="Z671" s="818" t="s">
        <v>824</v>
      </c>
      <c r="AA671" s="818" t="s">
        <v>846</v>
      </c>
      <c r="AB671" s="818" t="s">
        <v>858</v>
      </c>
      <c r="AC671" s="818" t="s">
        <v>862</v>
      </c>
      <c r="AD671" s="818" t="s">
        <v>930</v>
      </c>
      <c r="AE671" s="818" t="s">
        <v>1030</v>
      </c>
      <c r="AF671" s="771"/>
    </row>
    <row r="672" spans="1:68" ht="13.5" customHeight="1" thickBot="1" x14ac:dyDescent="0.25">
      <c r="A672" s="1108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1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43.2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143.10000000000002</v>
      </c>
      <c r="E673" s="46">
        <f>IFERROR(Y110*1,"0")+IFERROR(Y111*1,"0")+IFERROR(Y112*1,"0")+IFERROR(Y116*1,"0")+IFERROR(Y117*1,"0")+IFERROR(Y118*1,"0")+IFERROR(Y119*1,"0")+IFERROR(Y120*1,"0")+IFERROR(Y121*1,"0")</f>
        <v>4.5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33.6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23.2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325.2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21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21.12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21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P373:T373"/>
    <mergeCell ref="D110:E110"/>
    <mergeCell ref="P365:T365"/>
    <mergeCell ref="P216:V216"/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N17:N18"/>
    <mergeCell ref="P72:T72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P642:T642"/>
    <mergeCell ref="A554:Z554"/>
    <mergeCell ref="P421:T421"/>
    <mergeCell ref="P110:T110"/>
    <mergeCell ref="A348:Z348"/>
    <mergeCell ref="A541:Z541"/>
    <mergeCell ref="P579:T579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152:E152"/>
    <mergeCell ref="D223:E223"/>
    <mergeCell ref="D394:E394"/>
    <mergeCell ref="P578:T578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D562:E562"/>
    <mergeCell ref="D544:E544"/>
    <mergeCell ref="D99:E99"/>
    <mergeCell ref="D270:E270"/>
    <mergeCell ref="I671:I672"/>
    <mergeCell ref="P577:T577"/>
    <mergeCell ref="D620:E620"/>
    <mergeCell ref="K671:K672"/>
    <mergeCell ref="D607:E607"/>
    <mergeCell ref="P36:T36"/>
    <mergeCell ref="P478:T478"/>
    <mergeCell ref="P63:V63"/>
    <mergeCell ref="P576:T576"/>
    <mergeCell ref="D215:E215"/>
    <mergeCell ref="D557:E557"/>
    <mergeCell ref="P194:V194"/>
    <mergeCell ref="P250:V250"/>
    <mergeCell ref="P572:T572"/>
    <mergeCell ref="P641:T641"/>
    <mergeCell ref="A317:Z317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P41:T41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A657:O658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D525:E525"/>
    <mergeCell ref="D202:E202"/>
    <mergeCell ref="D373:E373"/>
    <mergeCell ref="P557:T557"/>
    <mergeCell ref="H5:M5"/>
    <mergeCell ref="A551:O552"/>
    <mergeCell ref="P98:T98"/>
    <mergeCell ref="P522:V522"/>
    <mergeCell ref="D146:E146"/>
    <mergeCell ref="P225:T225"/>
    <mergeCell ref="P396:T396"/>
    <mergeCell ref="D6:M6"/>
    <mergeCell ref="A75:O76"/>
    <mergeCell ref="D439:E439"/>
    <mergeCell ref="A306:Z306"/>
    <mergeCell ref="D510:E510"/>
    <mergeCell ref="P630:T630"/>
    <mergeCell ref="D602:E602"/>
    <mergeCell ref="A292:O293"/>
    <mergeCell ref="P162:T162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22:T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D222:E222"/>
    <mergeCell ref="P476:V476"/>
    <mergeCell ref="P35:T35"/>
    <mergeCell ref="G17:G18"/>
    <mergeCell ref="P57:V57"/>
    <mergeCell ref="A295:Z295"/>
    <mergeCell ref="A323:O324"/>
    <mergeCell ref="P666:V666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V6:W9"/>
    <mergeCell ref="D128:E128"/>
    <mergeCell ref="D199:E199"/>
    <mergeCell ref="P256:T256"/>
    <mergeCell ref="A106:O107"/>
    <mergeCell ref="D364:E364"/>
    <mergeCell ref="A59:Z59"/>
    <mergeCell ref="D497:E497"/>
    <mergeCell ref="D186:E186"/>
    <mergeCell ref="D413:E413"/>
    <mergeCell ref="P345:T345"/>
    <mergeCell ref="A475:O476"/>
    <mergeCell ref="P526:T526"/>
    <mergeCell ref="A9:C9"/>
    <mergeCell ref="P112:T112"/>
    <mergeCell ref="D500:E500"/>
    <mergeCell ref="A465:O466"/>
    <mergeCell ref="P568:V568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D318:E318"/>
    <mergeCell ref="P201:T201"/>
    <mergeCell ref="D389:E389"/>
    <mergeCell ref="P637:V637"/>
    <mergeCell ref="P47:V47"/>
    <mergeCell ref="H17:H18"/>
    <mergeCell ref="P531:V531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P500:T500"/>
    <mergeCell ref="M17:M18"/>
    <mergeCell ref="O17:O18"/>
    <mergeCell ref="D265:E265"/>
    <mergeCell ref="P515:T515"/>
    <mergeCell ref="P195:V195"/>
    <mergeCell ref="A20:Z20"/>
    <mergeCell ref="A125:Z125"/>
    <mergeCell ref="A194:O195"/>
    <mergeCell ref="P604:T604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P96:T96"/>
    <mergeCell ref="P561:T56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A13:M13"/>
    <mergeCell ref="A325:Z325"/>
    <mergeCell ref="P380:T380"/>
    <mergeCell ref="A417:Z417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A375:O376"/>
    <mergeCell ref="P449:V449"/>
    <mergeCell ref="P516:T516"/>
    <mergeCell ref="P543:T543"/>
    <mergeCell ref="P614:T614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T5:U5"/>
    <mergeCell ref="D119:E119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Q10:R10"/>
    <mergeCell ref="P368:V368"/>
    <mergeCell ref="A12:M12"/>
    <mergeCell ref="A109:Z109"/>
    <mergeCell ref="P355:V355"/>
    <mergeCell ref="P501:T501"/>
    <mergeCell ref="P293:V293"/>
    <mergeCell ref="P597:V597"/>
    <mergeCell ref="P657:V657"/>
    <mergeCell ref="A482:Z482"/>
    <mergeCell ref="A416:Z416"/>
    <mergeCell ref="P74:T74"/>
    <mergeCell ref="A19:Z19"/>
    <mergeCell ref="A190:Z190"/>
    <mergeCell ref="P372:T372"/>
    <mergeCell ref="P292:V292"/>
    <mergeCell ref="P310:T310"/>
    <mergeCell ref="P436:V436"/>
    <mergeCell ref="A14:M14"/>
    <mergeCell ref="P163:T163"/>
    <mergeCell ref="A353:Z353"/>
    <mergeCell ref="D345:E345"/>
    <mergeCell ref="P424:T42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D612:E612"/>
    <mergeCell ref="P283:T283"/>
    <mergeCell ref="A625:O626"/>
    <mergeCell ref="P277:T277"/>
    <mergeCell ref="P581:T581"/>
    <mergeCell ref="D220:E220"/>
    <mergeCell ref="A251:Z251"/>
    <mergeCell ref="A636:O637"/>
    <mergeCell ref="P297:V297"/>
    <mergeCell ref="P435:V435"/>
    <mergeCell ref="A553:Z553"/>
    <mergeCell ref="D157:E157"/>
    <mergeCell ref="P285:T285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38:O39"/>
    <mergeCell ref="D96:E96"/>
    <mergeCell ref="A540:Z540"/>
    <mergeCell ref="L671:L672"/>
    <mergeCell ref="A638:Z638"/>
    <mergeCell ref="D630:E630"/>
    <mergeCell ref="D52:E52"/>
    <mergeCell ref="D350:E350"/>
    <mergeCell ref="D27:E27"/>
    <mergeCell ref="P408:V408"/>
    <mergeCell ref="A138:O139"/>
    <mergeCell ref="P15:T16"/>
    <mergeCell ref="D396:E396"/>
    <mergeCell ref="D456:E456"/>
    <mergeCell ref="P644:V644"/>
    <mergeCell ref="D116:E116"/>
    <mergeCell ref="A430:O431"/>
    <mergeCell ref="A567:O568"/>
    <mergeCell ref="D632:E632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68:T68"/>
    <mergeCell ref="P239:T239"/>
    <mergeCell ref="P82:V82"/>
    <mergeCell ref="P303:T303"/>
    <mergeCell ref="A122:O123"/>
    <mergeCell ref="P538:V538"/>
    <mergeCell ref="A249:O250"/>
    <mergeCell ref="A357:Z357"/>
    <mergeCell ref="A44:Z44"/>
    <mergeCell ref="P75:V75"/>
    <mergeCell ref="A314:O315"/>
    <mergeCell ref="P342:V342"/>
    <mergeCell ref="P486:V486"/>
    <mergeCell ref="P304:V304"/>
    <mergeCell ref="A329:Z329"/>
    <mergeCell ref="D492:E492"/>
    <mergeCell ref="P149:V149"/>
    <mergeCell ref="D137:E137"/>
    <mergeCell ref="P51:T51"/>
    <mergeCell ref="D51:E51"/>
    <mergeCell ref="P235:T235"/>
    <mergeCell ref="P506:T506"/>
    <mergeCell ref="D349:E349"/>
    <mergeCell ref="P533:T533"/>
    <mergeCell ref="P328:V328"/>
    <mergeCell ref="P384:V384"/>
    <mergeCell ref="D452:E452"/>
    <mergeCell ref="P431:V431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480:O481"/>
    <mergeCell ref="P494:T494"/>
    <mergeCell ref="P139:V139"/>
    <mergeCell ref="P32:T32"/>
    <mergeCell ref="D224:E224"/>
    <mergeCell ref="P103:T103"/>
    <mergeCell ref="P474:T474"/>
    <mergeCell ref="A227:O228"/>
    <mergeCell ref="P97:T97"/>
    <mergeCell ref="P230:T230"/>
    <mergeCell ref="P168:T168"/>
    <mergeCell ref="P268:T268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P426:T426"/>
    <mergeCell ref="P346:V346"/>
    <mergeCell ref="A171:Z171"/>
    <mergeCell ref="A115:Z115"/>
    <mergeCell ref="P428:T428"/>
    <mergeCell ref="P400:T400"/>
    <mergeCell ref="D308:E308"/>
    <mergeCell ref="P571:T571"/>
    <mergeCell ref="D606:E606"/>
    <mergeCell ref="P660:T660"/>
    <mergeCell ref="A169:O170"/>
    <mergeCell ref="A610:Z610"/>
    <mergeCell ref="D671:D672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P116:T116"/>
    <mergeCell ref="P464:T464"/>
    <mergeCell ref="D516:E516"/>
    <mergeCell ref="P551:V551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D5:E5"/>
    <mergeCell ref="A140:Z140"/>
    <mergeCell ref="D303:E303"/>
    <mergeCell ref="P382:T382"/>
    <mergeCell ref="P453:T453"/>
    <mergeCell ref="D496:E496"/>
    <mergeCell ref="P624:T624"/>
    <mergeCell ref="D290:E290"/>
    <mergeCell ref="D94:E94"/>
    <mergeCell ref="D361:E361"/>
    <mergeCell ref="D588:E588"/>
    <mergeCell ref="P471:T471"/>
    <mergeCell ref="P567:V567"/>
    <mergeCell ref="A392:Z392"/>
    <mergeCell ref="P259:T259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475:V475"/>
    <mergeCell ref="A300:Z300"/>
    <mergeCell ref="D527:E527"/>
    <mergeCell ref="P164:V164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D7:M7"/>
    <mergeCell ref="D129:E129"/>
    <mergeCell ref="P91:V91"/>
    <mergeCell ref="D365:E365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302:E302"/>
    <mergeCell ref="D613:E613"/>
    <mergeCell ref="P173:T173"/>
    <mergeCell ref="A159:O160"/>
    <mergeCell ref="P29:T29"/>
    <mergeCell ref="D429:E429"/>
    <mergeCell ref="P271:T271"/>
    <mergeCell ref="P535:V535"/>
    <mergeCell ref="P621:T621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P159:V159"/>
    <mergeCell ref="D289:E289"/>
    <mergeCell ref="D411:E411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D379:E379"/>
    <mergeCell ref="D387:E387"/>
    <mergeCell ref="D210:E210"/>
    <mergeCell ref="A316:Z316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