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12,24 ПОКОМ КИ Сочи\машина\"/>
    </mc:Choice>
  </mc:AlternateContent>
  <xr:revisionPtr revIDLastSave="0" documentId="13_ncr:1_{861D7E7A-4BAC-448A-A8DD-28BA132354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7" i="1" s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Y530" i="1" s="1"/>
  <c r="P525" i="1"/>
  <c r="X523" i="1"/>
  <c r="X522" i="1"/>
  <c r="BO521" i="1"/>
  <c r="BM521" i="1"/>
  <c r="Y521" i="1"/>
  <c r="Z673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60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BP440" i="1" s="1"/>
  <c r="P440" i="1"/>
  <c r="BO439" i="1"/>
  <c r="BM439" i="1"/>
  <c r="Y439" i="1"/>
  <c r="BP439" i="1" s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8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Y375" i="1" s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S673" i="1" s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I67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8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2" i="1" s="1"/>
  <c r="P177" i="1"/>
  <c r="X175" i="1"/>
  <c r="Y174" i="1"/>
  <c r="X174" i="1"/>
  <c r="BP173" i="1"/>
  <c r="BO173" i="1"/>
  <c r="BN173" i="1"/>
  <c r="BM173" i="1"/>
  <c r="Z173" i="1"/>
  <c r="Z174" i="1" s="1"/>
  <c r="Y173" i="1"/>
  <c r="H673" i="1" s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O162" i="1"/>
  <c r="BM162" i="1"/>
  <c r="Z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Z143" i="1"/>
  <c r="Y143" i="1"/>
  <c r="BP143" i="1" s="1"/>
  <c r="P143" i="1"/>
  <c r="BO142" i="1"/>
  <c r="BM142" i="1"/>
  <c r="Y142" i="1"/>
  <c r="BP142" i="1" s="1"/>
  <c r="P142" i="1"/>
  <c r="BO141" i="1"/>
  <c r="BN141" i="1"/>
  <c r="BM141" i="1"/>
  <c r="Z141" i="1"/>
  <c r="Y141" i="1"/>
  <c r="Y148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Y128" i="1"/>
  <c r="BP128" i="1" s="1"/>
  <c r="P128" i="1"/>
  <c r="BO127" i="1"/>
  <c r="BN127" i="1"/>
  <c r="BM127" i="1"/>
  <c r="Z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1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Z27" i="1"/>
  <c r="Z38" i="1" s="1"/>
  <c r="BN27" i="1"/>
  <c r="Z30" i="1"/>
  <c r="BN30" i="1"/>
  <c r="Z31" i="1"/>
  <c r="BN31" i="1"/>
  <c r="Z34" i="1"/>
  <c r="BN34" i="1"/>
  <c r="Z36" i="1"/>
  <c r="BN36" i="1"/>
  <c r="Y39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Z75" i="1" s="1"/>
  <c r="BN67" i="1"/>
  <c r="Z69" i="1"/>
  <c r="BN69" i="1"/>
  <c r="Z71" i="1"/>
  <c r="BN71" i="1"/>
  <c r="Z73" i="1"/>
  <c r="BN73" i="1"/>
  <c r="Y76" i="1"/>
  <c r="Z79" i="1"/>
  <c r="Z82" i="1" s="1"/>
  <c r="BN79" i="1"/>
  <c r="BP79" i="1"/>
  <c r="Z81" i="1"/>
  <c r="BN81" i="1"/>
  <c r="Z85" i="1"/>
  <c r="BN85" i="1"/>
  <c r="BP85" i="1"/>
  <c r="Z87" i="1"/>
  <c r="BN87" i="1"/>
  <c r="Z89" i="1"/>
  <c r="BN89" i="1"/>
  <c r="Y92" i="1"/>
  <c r="Z95" i="1"/>
  <c r="Z100" i="1" s="1"/>
  <c r="BN95" i="1"/>
  <c r="Z97" i="1"/>
  <c r="BN97" i="1"/>
  <c r="Z99" i="1"/>
  <c r="BN99" i="1"/>
  <c r="Y100" i="1"/>
  <c r="Z103" i="1"/>
  <c r="Z106" i="1" s="1"/>
  <c r="BN103" i="1"/>
  <c r="BP103" i="1"/>
  <c r="Z105" i="1"/>
  <c r="BN105" i="1"/>
  <c r="Y106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0" i="1"/>
  <c r="BN120" i="1"/>
  <c r="Z121" i="1"/>
  <c r="BN121" i="1"/>
  <c r="Y122" i="1"/>
  <c r="Z126" i="1"/>
  <c r="Z131" i="1" s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Z148" i="1" s="1"/>
  <c r="BN142" i="1"/>
  <c r="Z144" i="1"/>
  <c r="BN144" i="1"/>
  <c r="Z146" i="1"/>
  <c r="BN146" i="1"/>
  <c r="Y149" i="1"/>
  <c r="Z152" i="1"/>
  <c r="Z153" i="1" s="1"/>
  <c r="BN152" i="1"/>
  <c r="Y153" i="1"/>
  <c r="Z157" i="1"/>
  <c r="BN157" i="1"/>
  <c r="BP157" i="1"/>
  <c r="Y160" i="1"/>
  <c r="Z163" i="1"/>
  <c r="Z164" i="1" s="1"/>
  <c r="BN163" i="1"/>
  <c r="Y164" i="1"/>
  <c r="Z167" i="1"/>
  <c r="BN167" i="1"/>
  <c r="BP167" i="1"/>
  <c r="Y170" i="1"/>
  <c r="Y175" i="1"/>
  <c r="Z178" i="1"/>
  <c r="Z182" i="1" s="1"/>
  <c r="BN178" i="1"/>
  <c r="Z180" i="1"/>
  <c r="BN180" i="1"/>
  <c r="Y183" i="1"/>
  <c r="Z186" i="1"/>
  <c r="Z188" i="1" s="1"/>
  <c r="BN186" i="1"/>
  <c r="Y189" i="1"/>
  <c r="Y195" i="1"/>
  <c r="Y206" i="1"/>
  <c r="Z198" i="1"/>
  <c r="BN198" i="1"/>
  <c r="Z200" i="1"/>
  <c r="BN200" i="1"/>
  <c r="BP201" i="1"/>
  <c r="BN201" i="1"/>
  <c r="BP203" i="1"/>
  <c r="BN203" i="1"/>
  <c r="Z203" i="1"/>
  <c r="Y228" i="1"/>
  <c r="BP220" i="1"/>
  <c r="BN220" i="1"/>
  <c r="Z220" i="1"/>
  <c r="Z227" i="1" s="1"/>
  <c r="F9" i="1"/>
  <c r="J9" i="1"/>
  <c r="Z22" i="1"/>
  <c r="Z23" i="1" s="1"/>
  <c r="BN22" i="1"/>
  <c r="BP22" i="1"/>
  <c r="Y23" i="1"/>
  <c r="Y58" i="1"/>
  <c r="Y75" i="1"/>
  <c r="Y114" i="1"/>
  <c r="BN129" i="1"/>
  <c r="Y132" i="1"/>
  <c r="Z135" i="1"/>
  <c r="BN135" i="1"/>
  <c r="Z137" i="1"/>
  <c r="BN137" i="1"/>
  <c r="BP141" i="1"/>
  <c r="BN143" i="1"/>
  <c r="Z145" i="1"/>
  <c r="BN145" i="1"/>
  <c r="Z147" i="1"/>
  <c r="BN147" i="1"/>
  <c r="Z158" i="1"/>
  <c r="BN158" i="1"/>
  <c r="Y159" i="1"/>
  <c r="BN162" i="1"/>
  <c r="BP162" i="1"/>
  <c r="Z168" i="1"/>
  <c r="BN168" i="1"/>
  <c r="Z205" i="1"/>
  <c r="Y205" i="1"/>
  <c r="BP210" i="1"/>
  <c r="BN210" i="1"/>
  <c r="Z210" i="1"/>
  <c r="Z211" i="1" s="1"/>
  <c r="Y212" i="1"/>
  <c r="Y217" i="1"/>
  <c r="BP214" i="1"/>
  <c r="BN214" i="1"/>
  <c r="Z214" i="1"/>
  <c r="Z216" i="1" s="1"/>
  <c r="J673" i="1"/>
  <c r="Y211" i="1"/>
  <c r="Z222" i="1"/>
  <c r="BN222" i="1"/>
  <c r="Z224" i="1"/>
  <c r="BN224" i="1"/>
  <c r="Z226" i="1"/>
  <c r="BN226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L673" i="1"/>
  <c r="Z266" i="1"/>
  <c r="Z274" i="1" s="1"/>
  <c r="BN266" i="1"/>
  <c r="Z268" i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Z304" i="1" s="1"/>
  <c r="BN301" i="1"/>
  <c r="BP301" i="1"/>
  <c r="Z303" i="1"/>
  <c r="BN303" i="1"/>
  <c r="Y304" i="1"/>
  <c r="Z308" i="1"/>
  <c r="Z314" i="1" s="1"/>
  <c r="BN308" i="1"/>
  <c r="BP308" i="1"/>
  <c r="Z310" i="1"/>
  <c r="BN310" i="1"/>
  <c r="Z312" i="1"/>
  <c r="BN312" i="1"/>
  <c r="Y315" i="1"/>
  <c r="Y320" i="1"/>
  <c r="Y333" i="1"/>
  <c r="Z340" i="1"/>
  <c r="Z341" i="1" s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U673" i="1"/>
  <c r="Y369" i="1"/>
  <c r="Z360" i="1"/>
  <c r="BN360" i="1"/>
  <c r="Z362" i="1"/>
  <c r="BN362" i="1"/>
  <c r="Z364" i="1"/>
  <c r="BN364" i="1"/>
  <c r="Z366" i="1"/>
  <c r="BN366" i="1"/>
  <c r="BP374" i="1"/>
  <c r="BN374" i="1"/>
  <c r="Z374" i="1"/>
  <c r="Y384" i="1"/>
  <c r="Y385" i="1"/>
  <c r="BP378" i="1"/>
  <c r="BN378" i="1"/>
  <c r="Z378" i="1"/>
  <c r="Z384" i="1" s="1"/>
  <c r="Y261" i="1"/>
  <c r="Y274" i="1"/>
  <c r="Y293" i="1"/>
  <c r="Y298" i="1"/>
  <c r="Y305" i="1"/>
  <c r="Y314" i="1"/>
  <c r="Y347" i="1"/>
  <c r="Z367" i="1"/>
  <c r="Z368" i="1" s="1"/>
  <c r="BN367" i="1"/>
  <c r="Y368" i="1"/>
  <c r="BP372" i="1"/>
  <c r="BN372" i="1"/>
  <c r="Z372" i="1"/>
  <c r="Z375" i="1" s="1"/>
  <c r="Z380" i="1"/>
  <c r="BN380" i="1"/>
  <c r="Z382" i="1"/>
  <c r="BN382" i="1"/>
  <c r="Z388" i="1"/>
  <c r="Z390" i="1" s="1"/>
  <c r="BN388" i="1"/>
  <c r="BP388" i="1"/>
  <c r="Z393" i="1"/>
  <c r="Z397" i="1" s="1"/>
  <c r="BN393" i="1"/>
  <c r="BP393" i="1"/>
  <c r="Z394" i="1"/>
  <c r="BN394" i="1"/>
  <c r="Z396" i="1"/>
  <c r="BN396" i="1"/>
  <c r="Y397" i="1"/>
  <c r="Z400" i="1"/>
  <c r="Z403" i="1" s="1"/>
  <c r="BN400" i="1"/>
  <c r="BP400" i="1"/>
  <c r="Z402" i="1"/>
  <c r="BN402" i="1"/>
  <c r="Y403" i="1"/>
  <c r="Z407" i="1"/>
  <c r="Z408" i="1" s="1"/>
  <c r="BN407" i="1"/>
  <c r="BP407" i="1"/>
  <c r="Y408" i="1"/>
  <c r="Z411" i="1"/>
  <c r="Z414" i="1" s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Y436" i="1"/>
  <c r="Z440" i="1"/>
  <c r="BN440" i="1"/>
  <c r="Y443" i="1"/>
  <c r="Y449" i="1"/>
  <c r="BP445" i="1"/>
  <c r="BN445" i="1"/>
  <c r="Z445" i="1"/>
  <c r="Z448" i="1" s="1"/>
  <c r="Y409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38" i="1"/>
  <c r="BN438" i="1"/>
  <c r="BP438" i="1"/>
  <c r="Z439" i="1"/>
  <c r="BN439" i="1"/>
  <c r="BP441" i="1"/>
  <c r="BN441" i="1"/>
  <c r="Y448" i="1"/>
  <c r="BP453" i="1"/>
  <c r="BN453" i="1"/>
  <c r="Z453" i="1"/>
  <c r="Z460" i="1" s="1"/>
  <c r="Y461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5" i="1"/>
  <c r="BN455" i="1"/>
  <c r="Z457" i="1"/>
  <c r="BN457" i="1"/>
  <c r="Z459" i="1"/>
  <c r="BN459" i="1"/>
  <c r="Z463" i="1"/>
  <c r="Z465" i="1" s="1"/>
  <c r="BN463" i="1"/>
  <c r="BP463" i="1"/>
  <c r="Z470" i="1"/>
  <c r="Z475" i="1" s="1"/>
  <c r="BN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Z546" i="1" s="1"/>
  <c r="BN542" i="1"/>
  <c r="BP542" i="1"/>
  <c r="Z544" i="1"/>
  <c r="BN544" i="1"/>
  <c r="Y547" i="1"/>
  <c r="AC673" i="1"/>
  <c r="Z557" i="1"/>
  <c r="Z567" i="1" s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36" i="1" l="1"/>
  <c r="Z430" i="1"/>
  <c r="Y667" i="1"/>
  <c r="Y664" i="1"/>
  <c r="Z159" i="1"/>
  <c r="Z138" i="1"/>
  <c r="Y663" i="1"/>
  <c r="Z530" i="1"/>
  <c r="Z442" i="1"/>
  <c r="Y665" i="1"/>
  <c r="Z169" i="1"/>
  <c r="Z91" i="1"/>
  <c r="Z668" i="1" s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<sst xmlns="http://schemas.openxmlformats.org/spreadsheetml/2006/main" count="3125" uniqueCount="1077">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</sst>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09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1125" t="s">
        <v>0</v>
      </c>
      <c r="E1" s="819"/>
      <c r="F1" s="819"/>
      <c r="G1" s="12" t="s">
        <v>1</v>
      </c>
      <c r="H1" s="1125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1190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1074" t="s">
        <v>8</v>
      </c>
      <c r="B5" s="852"/>
      <c r="C5" s="836"/>
      <c r="D5" s="912"/>
      <c r="E5" s="914"/>
      <c r="F5" s="850" t="s">
        <v>9</v>
      </c>
      <c r="G5" s="836"/>
      <c r="H5" s="912"/>
      <c r="I5" s="913"/>
      <c r="J5" s="913"/>
      <c r="K5" s="913"/>
      <c r="L5" s="913"/>
      <c r="M5" s="914"/>
      <c r="N5" s="58"/>
      <c r="P5" s="24" t="s">
        <v>10</v>
      </c>
      <c r="Q5" s="824">
        <v>45627</v>
      </c>
      <c r="R5" s="825"/>
      <c r="T5" s="1023" t="s">
        <v>11</v>
      </c>
      <c r="U5" s="1024"/>
      <c r="V5" s="1025" t="s">
        <v>12</v>
      </c>
      <c r="W5" s="825"/>
      <c r="AB5" s="51"/>
      <c r="AC5" s="51"/>
      <c r="AD5" s="51"/>
      <c r="AE5" s="51"/>
    </row>
    <row r="6" spans="1:32" s="774" customFormat="1" ht="24" customHeight="1" x14ac:dyDescent="0.2">
      <c r="A6" s="1074" t="s">
        <v>13</v>
      </c>
      <c r="B6" s="852"/>
      <c r="C6" s="836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25"/>
      <c r="N6" s="59"/>
      <c r="P6" s="24" t="s">
        <v>15</v>
      </c>
      <c r="Q6" s="814" t="str">
        <f>IF(Q5=0," ",CHOOSE(WEEKDAY(Q5,2),"Понедельник","Вторник","Среда","Четверг","Пятница","Суббота","Воскресенье"))</f>
        <v>Воскресенье</v>
      </c>
      <c r="R6" s="782"/>
      <c r="T6" s="1037" t="s">
        <v>16</v>
      </c>
      <c r="U6" s="1024"/>
      <c r="V6" s="948" t="s">
        <v>17</v>
      </c>
      <c r="W6" s="949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031"/>
      <c r="N7" s="60"/>
      <c r="P7" s="24"/>
      <c r="Q7" s="42"/>
      <c r="R7" s="42"/>
      <c r="T7" s="790"/>
      <c r="U7" s="1024"/>
      <c r="V7" s="950"/>
      <c r="W7" s="951"/>
      <c r="AB7" s="51"/>
      <c r="AC7" s="51"/>
      <c r="AD7" s="51"/>
      <c r="AE7" s="51"/>
    </row>
    <row r="8" spans="1:32" s="774" customFormat="1" ht="25.5" customHeight="1" x14ac:dyDescent="0.2">
      <c r="A8" s="801" t="s">
        <v>18</v>
      </c>
      <c r="B8" s="796"/>
      <c r="C8" s="797"/>
      <c r="D8" s="1155" t="s">
        <v>19</v>
      </c>
      <c r="E8" s="1156"/>
      <c r="F8" s="1156"/>
      <c r="G8" s="1156"/>
      <c r="H8" s="1156"/>
      <c r="I8" s="1156"/>
      <c r="J8" s="1156"/>
      <c r="K8" s="1156"/>
      <c r="L8" s="1156"/>
      <c r="M8" s="1157"/>
      <c r="N8" s="61"/>
      <c r="P8" s="24" t="s">
        <v>20</v>
      </c>
      <c r="Q8" s="1030">
        <v>0.41666666666666669</v>
      </c>
      <c r="R8" s="1031"/>
      <c r="T8" s="790"/>
      <c r="U8" s="1024"/>
      <c r="V8" s="950"/>
      <c r="W8" s="951"/>
      <c r="AB8" s="51"/>
      <c r="AC8" s="51"/>
      <c r="AD8" s="51"/>
      <c r="AE8" s="51"/>
    </row>
    <row r="9" spans="1:32" s="774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71"/>
      <c r="E9" s="872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986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9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75"/>
      <c r="P9" s="26" t="s">
        <v>21</v>
      </c>
      <c r="Q9" s="1097"/>
      <c r="R9" s="858"/>
      <c r="T9" s="790"/>
      <c r="U9" s="1024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71"/>
      <c r="E10" s="872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60" t="str">
        <f>IFERROR(VLOOKUP($D$10,Proxy,2,FALSE),"")</f>
        <v/>
      </c>
      <c r="I10" s="790"/>
      <c r="J10" s="790"/>
      <c r="K10" s="790"/>
      <c r="L10" s="790"/>
      <c r="M10" s="790"/>
      <c r="N10" s="773"/>
      <c r="P10" s="26" t="s">
        <v>22</v>
      </c>
      <c r="Q10" s="1038"/>
      <c r="R10" s="1039"/>
      <c r="U10" s="24" t="s">
        <v>23</v>
      </c>
      <c r="V10" s="1219" t="s">
        <v>24</v>
      </c>
      <c r="W10" s="949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5"/>
      <c r="R11" s="825"/>
      <c r="U11" s="24" t="s">
        <v>27</v>
      </c>
      <c r="V11" s="857" t="s">
        <v>28</v>
      </c>
      <c r="W11" s="858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98" t="s">
        <v>29</v>
      </c>
      <c r="B12" s="852"/>
      <c r="C12" s="852"/>
      <c r="D12" s="852"/>
      <c r="E12" s="852"/>
      <c r="F12" s="852"/>
      <c r="G12" s="852"/>
      <c r="H12" s="852"/>
      <c r="I12" s="852"/>
      <c r="J12" s="852"/>
      <c r="K12" s="852"/>
      <c r="L12" s="852"/>
      <c r="M12" s="836"/>
      <c r="N12" s="62"/>
      <c r="P12" s="24" t="s">
        <v>30</v>
      </c>
      <c r="Q12" s="1030"/>
      <c r="R12" s="1031"/>
      <c r="S12" s="23"/>
      <c r="U12" s="24"/>
      <c r="V12" s="819"/>
      <c r="W12" s="790"/>
      <c r="AB12" s="51"/>
      <c r="AC12" s="51"/>
      <c r="AD12" s="51"/>
      <c r="AE12" s="51"/>
    </row>
    <row r="13" spans="1:32" s="774" customFormat="1" ht="23.25" customHeight="1" x14ac:dyDescent="0.2">
      <c r="A13" s="998" t="s">
        <v>31</v>
      </c>
      <c r="B13" s="852"/>
      <c r="C13" s="852"/>
      <c r="D13" s="852"/>
      <c r="E13" s="852"/>
      <c r="F13" s="852"/>
      <c r="G13" s="852"/>
      <c r="H13" s="852"/>
      <c r="I13" s="852"/>
      <c r="J13" s="852"/>
      <c r="K13" s="852"/>
      <c r="L13" s="852"/>
      <c r="M13" s="836"/>
      <c r="N13" s="62"/>
      <c r="O13" s="26"/>
      <c r="P13" s="26" t="s">
        <v>32</v>
      </c>
      <c r="Q13" s="857"/>
      <c r="R13" s="8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98" t="s">
        <v>33</v>
      </c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00" t="s">
        <v>34</v>
      </c>
      <c r="B15" s="852"/>
      <c r="C15" s="852"/>
      <c r="D15" s="852"/>
      <c r="E15" s="852"/>
      <c r="F15" s="852"/>
      <c r="G15" s="852"/>
      <c r="H15" s="852"/>
      <c r="I15" s="852"/>
      <c r="J15" s="852"/>
      <c r="K15" s="852"/>
      <c r="L15" s="852"/>
      <c r="M15" s="836"/>
      <c r="N15" s="63"/>
      <c r="P15" s="1056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57"/>
      <c r="Q16" s="1057"/>
      <c r="R16" s="1057"/>
      <c r="S16" s="1057"/>
      <c r="T16" s="10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7" t="s">
        <v>36</v>
      </c>
      <c r="B17" s="787" t="s">
        <v>37</v>
      </c>
      <c r="C17" s="1077" t="s">
        <v>38</v>
      </c>
      <c r="D17" s="787" t="s">
        <v>39</v>
      </c>
      <c r="E17" s="809"/>
      <c r="F17" s="787" t="s">
        <v>40</v>
      </c>
      <c r="G17" s="787" t="s">
        <v>41</v>
      </c>
      <c r="H17" s="787" t="s">
        <v>42</v>
      </c>
      <c r="I17" s="787" t="s">
        <v>43</v>
      </c>
      <c r="J17" s="787" t="s">
        <v>44</v>
      </c>
      <c r="K17" s="787" t="s">
        <v>45</v>
      </c>
      <c r="L17" s="787" t="s">
        <v>46</v>
      </c>
      <c r="M17" s="787" t="s">
        <v>47</v>
      </c>
      <c r="N17" s="787" t="s">
        <v>48</v>
      </c>
      <c r="O17" s="787" t="s">
        <v>49</v>
      </c>
      <c r="P17" s="787" t="s">
        <v>50</v>
      </c>
      <c r="Q17" s="1103"/>
      <c r="R17" s="1103"/>
      <c r="S17" s="1103"/>
      <c r="T17" s="809"/>
      <c r="U17" s="835" t="s">
        <v>51</v>
      </c>
      <c r="V17" s="836"/>
      <c r="W17" s="787" t="s">
        <v>52</v>
      </c>
      <c r="X17" s="787" t="s">
        <v>53</v>
      </c>
      <c r="Y17" s="798" t="s">
        <v>54</v>
      </c>
      <c r="Z17" s="936" t="s">
        <v>55</v>
      </c>
      <c r="AA17" s="844" t="s">
        <v>56</v>
      </c>
      <c r="AB17" s="844" t="s">
        <v>57</v>
      </c>
      <c r="AC17" s="844" t="s">
        <v>58</v>
      </c>
      <c r="AD17" s="844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788"/>
      <c r="B18" s="788"/>
      <c r="C18" s="788"/>
      <c r="D18" s="810"/>
      <c r="E18" s="811"/>
      <c r="F18" s="788"/>
      <c r="G18" s="788"/>
      <c r="H18" s="788"/>
      <c r="I18" s="788"/>
      <c r="J18" s="788"/>
      <c r="K18" s="788"/>
      <c r="L18" s="788"/>
      <c r="M18" s="788"/>
      <c r="N18" s="788"/>
      <c r="O18" s="788"/>
      <c r="P18" s="810"/>
      <c r="Q18" s="1104"/>
      <c r="R18" s="1104"/>
      <c r="S18" s="1104"/>
      <c r="T18" s="811"/>
      <c r="U18" s="67" t="s">
        <v>61</v>
      </c>
      <c r="V18" s="67" t="s">
        <v>62</v>
      </c>
      <c r="W18" s="788"/>
      <c r="X18" s="788"/>
      <c r="Y18" s="799"/>
      <c r="Z18" s="937"/>
      <c r="AA18" s="939"/>
      <c r="AB18" s="939"/>
      <c r="AC18" s="939"/>
      <c r="AD18" s="847"/>
      <c r="AE18" s="848"/>
      <c r="AF18" s="849"/>
      <c r="AG18" s="66"/>
      <c r="BD18" s="65"/>
    </row>
    <row r="19" spans="1:68" ht="27.75" customHeight="1" x14ac:dyDescent="0.2">
      <c r="A19" s="958" t="s">
        <v>63</v>
      </c>
      <c r="B19" s="959"/>
      <c r="C19" s="959"/>
      <c r="D19" s="959"/>
      <c r="E19" s="959"/>
      <c r="F19" s="959"/>
      <c r="G19" s="959"/>
      <c r="H19" s="959"/>
      <c r="I19" s="959"/>
      <c r="J19" s="959"/>
      <c r="K19" s="959"/>
      <c r="L19" s="959"/>
      <c r="M19" s="959"/>
      <c r="N19" s="959"/>
      <c r="O19" s="959"/>
      <c r="P19" s="959"/>
      <c r="Q19" s="959"/>
      <c r="R19" s="959"/>
      <c r="S19" s="959"/>
      <c r="T19" s="959"/>
      <c r="U19" s="959"/>
      <c r="V19" s="959"/>
      <c r="W19" s="959"/>
      <c r="X19" s="959"/>
      <c r="Y19" s="959"/>
      <c r="Z19" s="959"/>
      <c r="AA19" s="48"/>
      <c r="AB19" s="48"/>
      <c r="AC19" s="48"/>
    </row>
    <row r="20" spans="1:68" ht="16.5" customHeight="1" x14ac:dyDescent="0.25">
      <c r="A20" s="83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806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6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9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63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7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93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806" t="s">
        <v>113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8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806" t="s">
        <v>119</v>
      </c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0"/>
      <c r="P44" s="790"/>
      <c r="Q44" s="790"/>
      <c r="R44" s="790"/>
      <c r="S44" s="790"/>
      <c r="T44" s="790"/>
      <c r="U44" s="790"/>
      <c r="V44" s="790"/>
      <c r="W44" s="790"/>
      <c r="X44" s="790"/>
      <c r="Y44" s="790"/>
      <c r="Z44" s="790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89"/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1"/>
      <c r="P46" s="795" t="s">
        <v>71</v>
      </c>
      <c r="Q46" s="796"/>
      <c r="R46" s="796"/>
      <c r="S46" s="796"/>
      <c r="T46" s="796"/>
      <c r="U46" s="796"/>
      <c r="V46" s="797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0"/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1"/>
      <c r="P47" s="795" t="s">
        <v>71</v>
      </c>
      <c r="Q47" s="796"/>
      <c r="R47" s="796"/>
      <c r="S47" s="796"/>
      <c r="T47" s="796"/>
      <c r="U47" s="796"/>
      <c r="V47" s="797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58" t="s">
        <v>122</v>
      </c>
      <c r="B48" s="959"/>
      <c r="C48" s="959"/>
      <c r="D48" s="959"/>
      <c r="E48" s="959"/>
      <c r="F48" s="959"/>
      <c r="G48" s="959"/>
      <c r="H48" s="959"/>
      <c r="I48" s="959"/>
      <c r="J48" s="959"/>
      <c r="K48" s="959"/>
      <c r="L48" s="959"/>
      <c r="M48" s="959"/>
      <c r="N48" s="959"/>
      <c r="O48" s="959"/>
      <c r="P48" s="959"/>
      <c r="Q48" s="959"/>
      <c r="R48" s="959"/>
      <c r="S48" s="959"/>
      <c r="T48" s="959"/>
      <c r="U48" s="959"/>
      <c r="V48" s="959"/>
      <c r="W48" s="959"/>
      <c r="X48" s="959"/>
      <c r="Y48" s="959"/>
      <c r="Z48" s="959"/>
      <c r="AA48" s="48"/>
      <c r="AB48" s="48"/>
      <c r="AC48" s="48"/>
    </row>
    <row r="49" spans="1:68" ht="16.5" customHeight="1" x14ac:dyDescent="0.25">
      <c r="A49" s="838" t="s">
        <v>123</v>
      </c>
      <c r="B49" s="790"/>
      <c r="C49" s="790"/>
      <c r="D49" s="790"/>
      <c r="E49" s="790"/>
      <c r="F49" s="790"/>
      <c r="G49" s="790"/>
      <c r="H49" s="790"/>
      <c r="I49" s="790"/>
      <c r="J49" s="790"/>
      <c r="K49" s="790"/>
      <c r="L49" s="790"/>
      <c r="M49" s="790"/>
      <c r="N49" s="790"/>
      <c r="O49" s="790"/>
      <c r="P49" s="790"/>
      <c r="Q49" s="790"/>
      <c r="R49" s="790"/>
      <c r="S49" s="790"/>
      <c r="T49" s="790"/>
      <c r="U49" s="790"/>
      <c r="V49" s="790"/>
      <c r="W49" s="790"/>
      <c r="X49" s="790"/>
      <c r="Y49" s="790"/>
      <c r="Z49" s="790"/>
      <c r="AA49" s="772"/>
      <c r="AB49" s="772"/>
      <c r="AC49" s="772"/>
    </row>
    <row r="50" spans="1:68" ht="14.25" customHeight="1" x14ac:dyDescent="0.25">
      <c r="A50" s="806" t="s">
        <v>124</v>
      </c>
      <c r="B50" s="790"/>
      <c r="C50" s="790"/>
      <c r="D50" s="790"/>
      <c r="E50" s="790"/>
      <c r="F50" s="790"/>
      <c r="G50" s="790"/>
      <c r="H50" s="790"/>
      <c r="I50" s="790"/>
      <c r="J50" s="790"/>
      <c r="K50" s="790"/>
      <c r="L50" s="790"/>
      <c r="M50" s="790"/>
      <c r="N50" s="790"/>
      <c r="O50" s="790"/>
      <c r="P50" s="790"/>
      <c r="Q50" s="790"/>
      <c r="R50" s="790"/>
      <c r="S50" s="790"/>
      <c r="T50" s="790"/>
      <c r="U50" s="790"/>
      <c r="V50" s="790"/>
      <c r="W50" s="790"/>
      <c r="X50" s="790"/>
      <c r="Y50" s="790"/>
      <c r="Z50" s="790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1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6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10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89"/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1"/>
      <c r="P57" s="795" t="s">
        <v>71</v>
      </c>
      <c r="Q57" s="796"/>
      <c r="R57" s="796"/>
      <c r="S57" s="796"/>
      <c r="T57" s="796"/>
      <c r="U57" s="796"/>
      <c r="V57" s="797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0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5" t="s">
        <v>71</v>
      </c>
      <c r="Q58" s="796"/>
      <c r="R58" s="796"/>
      <c r="S58" s="796"/>
      <c r="T58" s="796"/>
      <c r="U58" s="796"/>
      <c r="V58" s="797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806" t="s">
        <v>73</v>
      </c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0"/>
      <c r="P59" s="790"/>
      <c r="Q59" s="790"/>
      <c r="R59" s="790"/>
      <c r="S59" s="790"/>
      <c r="T59" s="790"/>
      <c r="U59" s="790"/>
      <c r="V59" s="790"/>
      <c r="W59" s="790"/>
      <c r="X59" s="790"/>
      <c r="Y59" s="790"/>
      <c r="Z59" s="790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9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89"/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1"/>
      <c r="P62" s="795" t="s">
        <v>71</v>
      </c>
      <c r="Q62" s="796"/>
      <c r="R62" s="796"/>
      <c r="S62" s="796"/>
      <c r="T62" s="796"/>
      <c r="U62" s="796"/>
      <c r="V62" s="797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0"/>
      <c r="B63" s="790"/>
      <c r="C63" s="790"/>
      <c r="D63" s="790"/>
      <c r="E63" s="790"/>
      <c r="F63" s="790"/>
      <c r="G63" s="790"/>
      <c r="H63" s="790"/>
      <c r="I63" s="790"/>
      <c r="J63" s="790"/>
      <c r="K63" s="790"/>
      <c r="L63" s="790"/>
      <c r="M63" s="790"/>
      <c r="N63" s="790"/>
      <c r="O63" s="791"/>
      <c r="P63" s="795" t="s">
        <v>71</v>
      </c>
      <c r="Q63" s="796"/>
      <c r="R63" s="796"/>
      <c r="S63" s="796"/>
      <c r="T63" s="796"/>
      <c r="U63" s="796"/>
      <c r="V63" s="797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38" t="s">
        <v>149</v>
      </c>
      <c r="B64" s="790"/>
      <c r="C64" s="790"/>
      <c r="D64" s="790"/>
      <c r="E64" s="790"/>
      <c r="F64" s="790"/>
      <c r="G64" s="790"/>
      <c r="H64" s="790"/>
      <c r="I64" s="790"/>
      <c r="J64" s="790"/>
      <c r="K64" s="790"/>
      <c r="L64" s="790"/>
      <c r="M64" s="790"/>
      <c r="N64" s="790"/>
      <c r="O64" s="790"/>
      <c r="P64" s="790"/>
      <c r="Q64" s="790"/>
      <c r="R64" s="790"/>
      <c r="S64" s="790"/>
      <c r="T64" s="790"/>
      <c r="U64" s="790"/>
      <c r="V64" s="790"/>
      <c r="W64" s="790"/>
      <c r="X64" s="790"/>
      <c r="Y64" s="790"/>
      <c r="Z64" s="790"/>
      <c r="AA64" s="772"/>
      <c r="AB64" s="772"/>
      <c r="AC64" s="772"/>
    </row>
    <row r="65" spans="1:68" ht="14.25" customHeight="1" x14ac:dyDescent="0.25">
      <c r="A65" s="806" t="s">
        <v>124</v>
      </c>
      <c r="B65" s="790"/>
      <c r="C65" s="790"/>
      <c r="D65" s="790"/>
      <c r="E65" s="790"/>
      <c r="F65" s="790"/>
      <c r="G65" s="790"/>
      <c r="H65" s="790"/>
      <c r="I65" s="790"/>
      <c r="J65" s="790"/>
      <c r="K65" s="790"/>
      <c r="L65" s="790"/>
      <c r="M65" s="790"/>
      <c r="N65" s="790"/>
      <c r="O65" s="790"/>
      <c r="P65" s="790"/>
      <c r="Q65" s="790"/>
      <c r="R65" s="790"/>
      <c r="S65" s="790"/>
      <c r="T65" s="790"/>
      <c r="U65" s="790"/>
      <c r="V65" s="790"/>
      <c r="W65" s="790"/>
      <c r="X65" s="790"/>
      <c r="Y65" s="790"/>
      <c r="Z65" s="790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5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1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10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89"/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1"/>
      <c r="P75" s="795" t="s">
        <v>71</v>
      </c>
      <c r="Q75" s="796"/>
      <c r="R75" s="796"/>
      <c r="S75" s="796"/>
      <c r="T75" s="796"/>
      <c r="U75" s="796"/>
      <c r="V75" s="797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0"/>
      <c r="B76" s="790"/>
      <c r="C76" s="790"/>
      <c r="D76" s="790"/>
      <c r="E76" s="790"/>
      <c r="F76" s="790"/>
      <c r="G76" s="790"/>
      <c r="H76" s="790"/>
      <c r="I76" s="790"/>
      <c r="J76" s="790"/>
      <c r="K76" s="790"/>
      <c r="L76" s="790"/>
      <c r="M76" s="790"/>
      <c r="N76" s="790"/>
      <c r="O76" s="791"/>
      <c r="P76" s="795" t="s">
        <v>71</v>
      </c>
      <c r="Q76" s="796"/>
      <c r="R76" s="796"/>
      <c r="S76" s="796"/>
      <c r="T76" s="796"/>
      <c r="U76" s="796"/>
      <c r="V76" s="797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806" t="s">
        <v>180</v>
      </c>
      <c r="B77" s="790"/>
      <c r="C77" s="790"/>
      <c r="D77" s="790"/>
      <c r="E77" s="790"/>
      <c r="F77" s="790"/>
      <c r="G77" s="790"/>
      <c r="H77" s="790"/>
      <c r="I77" s="790"/>
      <c r="J77" s="790"/>
      <c r="K77" s="790"/>
      <c r="L77" s="790"/>
      <c r="M77" s="790"/>
      <c r="N77" s="790"/>
      <c r="O77" s="790"/>
      <c r="P77" s="790"/>
      <c r="Q77" s="790"/>
      <c r="R77" s="790"/>
      <c r="S77" s="790"/>
      <c r="T77" s="790"/>
      <c r="U77" s="790"/>
      <c r="V77" s="790"/>
      <c r="W77" s="790"/>
      <c r="X77" s="790"/>
      <c r="Y77" s="790"/>
      <c r="Z77" s="790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9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89"/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1"/>
      <c r="P82" s="795" t="s">
        <v>71</v>
      </c>
      <c r="Q82" s="796"/>
      <c r="R82" s="796"/>
      <c r="S82" s="796"/>
      <c r="T82" s="796"/>
      <c r="U82" s="796"/>
      <c r="V82" s="797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0"/>
      <c r="B83" s="790"/>
      <c r="C83" s="790"/>
      <c r="D83" s="790"/>
      <c r="E83" s="790"/>
      <c r="F83" s="790"/>
      <c r="G83" s="790"/>
      <c r="H83" s="790"/>
      <c r="I83" s="790"/>
      <c r="J83" s="790"/>
      <c r="K83" s="790"/>
      <c r="L83" s="790"/>
      <c r="M83" s="790"/>
      <c r="N83" s="790"/>
      <c r="O83" s="791"/>
      <c r="P83" s="795" t="s">
        <v>71</v>
      </c>
      <c r="Q83" s="796"/>
      <c r="R83" s="796"/>
      <c r="S83" s="796"/>
      <c r="T83" s="796"/>
      <c r="U83" s="796"/>
      <c r="V83" s="797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806" t="s">
        <v>64</v>
      </c>
      <c r="B84" s="790"/>
      <c r="C84" s="790"/>
      <c r="D84" s="790"/>
      <c r="E84" s="790"/>
      <c r="F84" s="790"/>
      <c r="G84" s="790"/>
      <c r="H84" s="790"/>
      <c r="I84" s="790"/>
      <c r="J84" s="790"/>
      <c r="K84" s="790"/>
      <c r="L84" s="790"/>
      <c r="M84" s="790"/>
      <c r="N84" s="790"/>
      <c r="O84" s="790"/>
      <c r="P84" s="790"/>
      <c r="Q84" s="790"/>
      <c r="R84" s="790"/>
      <c r="S84" s="790"/>
      <c r="T84" s="790"/>
      <c r="U84" s="790"/>
      <c r="V84" s="790"/>
      <c r="W84" s="790"/>
      <c r="X84" s="790"/>
      <c r="Y84" s="790"/>
      <c r="Z84" s="790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89"/>
      <c r="B91" s="790"/>
      <c r="C91" s="790"/>
      <c r="D91" s="790"/>
      <c r="E91" s="790"/>
      <c r="F91" s="790"/>
      <c r="G91" s="790"/>
      <c r="H91" s="790"/>
      <c r="I91" s="790"/>
      <c r="J91" s="790"/>
      <c r="K91" s="790"/>
      <c r="L91" s="790"/>
      <c r="M91" s="790"/>
      <c r="N91" s="790"/>
      <c r="O91" s="791"/>
      <c r="P91" s="795" t="s">
        <v>71</v>
      </c>
      <c r="Q91" s="796"/>
      <c r="R91" s="796"/>
      <c r="S91" s="796"/>
      <c r="T91" s="796"/>
      <c r="U91" s="796"/>
      <c r="V91" s="797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0"/>
      <c r="B92" s="790"/>
      <c r="C92" s="790"/>
      <c r="D92" s="790"/>
      <c r="E92" s="790"/>
      <c r="F92" s="790"/>
      <c r="G92" s="790"/>
      <c r="H92" s="790"/>
      <c r="I92" s="790"/>
      <c r="J92" s="790"/>
      <c r="K92" s="790"/>
      <c r="L92" s="790"/>
      <c r="M92" s="790"/>
      <c r="N92" s="790"/>
      <c r="O92" s="791"/>
      <c r="P92" s="795" t="s">
        <v>71</v>
      </c>
      <c r="Q92" s="796"/>
      <c r="R92" s="796"/>
      <c r="S92" s="796"/>
      <c r="T92" s="796"/>
      <c r="U92" s="796"/>
      <c r="V92" s="797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806" t="s">
        <v>73</v>
      </c>
      <c r="B93" s="790"/>
      <c r="C93" s="790"/>
      <c r="D93" s="790"/>
      <c r="E93" s="790"/>
      <c r="F93" s="790"/>
      <c r="G93" s="790"/>
      <c r="H93" s="790"/>
      <c r="I93" s="790"/>
      <c r="J93" s="790"/>
      <c r="K93" s="790"/>
      <c r="L93" s="790"/>
      <c r="M93" s="790"/>
      <c r="N93" s="790"/>
      <c r="O93" s="790"/>
      <c r="P93" s="790"/>
      <c r="Q93" s="790"/>
      <c r="R93" s="790"/>
      <c r="S93" s="790"/>
      <c r="T93" s="790"/>
      <c r="U93" s="790"/>
      <c r="V93" s="790"/>
      <c r="W93" s="790"/>
      <c r="X93" s="790"/>
      <c r="Y93" s="790"/>
      <c r="Z93" s="790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1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2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89"/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1"/>
      <c r="P100" s="795" t="s">
        <v>71</v>
      </c>
      <c r="Q100" s="796"/>
      <c r="R100" s="796"/>
      <c r="S100" s="796"/>
      <c r="T100" s="796"/>
      <c r="U100" s="796"/>
      <c r="V100" s="797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0"/>
      <c r="B101" s="790"/>
      <c r="C101" s="790"/>
      <c r="D101" s="790"/>
      <c r="E101" s="790"/>
      <c r="F101" s="790"/>
      <c r="G101" s="790"/>
      <c r="H101" s="790"/>
      <c r="I101" s="790"/>
      <c r="J101" s="790"/>
      <c r="K101" s="790"/>
      <c r="L101" s="790"/>
      <c r="M101" s="790"/>
      <c r="N101" s="790"/>
      <c r="O101" s="791"/>
      <c r="P101" s="795" t="s">
        <v>71</v>
      </c>
      <c r="Q101" s="796"/>
      <c r="R101" s="796"/>
      <c r="S101" s="796"/>
      <c r="T101" s="796"/>
      <c r="U101" s="796"/>
      <c r="V101" s="797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806" t="s">
        <v>222</v>
      </c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0"/>
      <c r="P102" s="790"/>
      <c r="Q102" s="790"/>
      <c r="R102" s="790"/>
      <c r="S102" s="790"/>
      <c r="T102" s="790"/>
      <c r="U102" s="790"/>
      <c r="V102" s="790"/>
      <c r="W102" s="790"/>
      <c r="X102" s="790"/>
      <c r="Y102" s="790"/>
      <c r="Z102" s="790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0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89"/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1"/>
      <c r="P106" s="795" t="s">
        <v>71</v>
      </c>
      <c r="Q106" s="796"/>
      <c r="R106" s="796"/>
      <c r="S106" s="796"/>
      <c r="T106" s="796"/>
      <c r="U106" s="796"/>
      <c r="V106" s="797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0"/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1"/>
      <c r="P107" s="795" t="s">
        <v>71</v>
      </c>
      <c r="Q107" s="796"/>
      <c r="R107" s="796"/>
      <c r="S107" s="796"/>
      <c r="T107" s="796"/>
      <c r="U107" s="796"/>
      <c r="V107" s="797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38" t="s">
        <v>230</v>
      </c>
      <c r="B108" s="790"/>
      <c r="C108" s="790"/>
      <c r="D108" s="790"/>
      <c r="E108" s="790"/>
      <c r="F108" s="790"/>
      <c r="G108" s="790"/>
      <c r="H108" s="790"/>
      <c r="I108" s="790"/>
      <c r="J108" s="790"/>
      <c r="K108" s="790"/>
      <c r="L108" s="790"/>
      <c r="M108" s="790"/>
      <c r="N108" s="790"/>
      <c r="O108" s="790"/>
      <c r="P108" s="790"/>
      <c r="Q108" s="790"/>
      <c r="R108" s="790"/>
      <c r="S108" s="790"/>
      <c r="T108" s="790"/>
      <c r="U108" s="790"/>
      <c r="V108" s="790"/>
      <c r="W108" s="790"/>
      <c r="X108" s="790"/>
      <c r="Y108" s="790"/>
      <c r="Z108" s="790"/>
      <c r="AA108" s="772"/>
      <c r="AB108" s="772"/>
      <c r="AC108" s="772"/>
    </row>
    <row r="109" spans="1:68" ht="14.25" customHeight="1" x14ac:dyDescent="0.25">
      <c r="A109" s="806" t="s">
        <v>124</v>
      </c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0"/>
      <c r="P109" s="790"/>
      <c r="Q109" s="790"/>
      <c r="R109" s="790"/>
      <c r="S109" s="790"/>
      <c r="T109" s="790"/>
      <c r="U109" s="790"/>
      <c r="V109" s="790"/>
      <c r="W109" s="790"/>
      <c r="X109" s="790"/>
      <c r="Y109" s="790"/>
      <c r="Z109" s="790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89"/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1"/>
      <c r="P113" s="795" t="s">
        <v>71</v>
      </c>
      <c r="Q113" s="796"/>
      <c r="R113" s="796"/>
      <c r="S113" s="796"/>
      <c r="T113" s="796"/>
      <c r="U113" s="796"/>
      <c r="V113" s="797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0"/>
      <c r="B114" s="790"/>
      <c r="C114" s="790"/>
      <c r="D114" s="790"/>
      <c r="E114" s="790"/>
      <c r="F114" s="790"/>
      <c r="G114" s="790"/>
      <c r="H114" s="790"/>
      <c r="I114" s="790"/>
      <c r="J114" s="790"/>
      <c r="K114" s="790"/>
      <c r="L114" s="790"/>
      <c r="M114" s="790"/>
      <c r="N114" s="790"/>
      <c r="O114" s="791"/>
      <c r="P114" s="795" t="s">
        <v>71</v>
      </c>
      <c r="Q114" s="796"/>
      <c r="R114" s="796"/>
      <c r="S114" s="796"/>
      <c r="T114" s="796"/>
      <c r="U114" s="796"/>
      <c r="V114" s="797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806" t="s">
        <v>73</v>
      </c>
      <c r="B115" s="790"/>
      <c r="C115" s="790"/>
      <c r="D115" s="790"/>
      <c r="E115" s="790"/>
      <c r="F115" s="790"/>
      <c r="G115" s="790"/>
      <c r="H115" s="790"/>
      <c r="I115" s="790"/>
      <c r="J115" s="790"/>
      <c r="K115" s="790"/>
      <c r="L115" s="790"/>
      <c r="M115" s="790"/>
      <c r="N115" s="790"/>
      <c r="O115" s="790"/>
      <c r="P115" s="790"/>
      <c r="Q115" s="790"/>
      <c r="R115" s="790"/>
      <c r="S115" s="790"/>
      <c r="T115" s="790"/>
      <c r="U115" s="790"/>
      <c r="V115" s="790"/>
      <c r="W115" s="790"/>
      <c r="X115" s="790"/>
      <c r="Y115" s="790"/>
      <c r="Z115" s="790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0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8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11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900" t="s">
        <v>252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89"/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1"/>
      <c r="P122" s="795" t="s">
        <v>71</v>
      </c>
      <c r="Q122" s="796"/>
      <c r="R122" s="796"/>
      <c r="S122" s="796"/>
      <c r="T122" s="796"/>
      <c r="U122" s="796"/>
      <c r="V122" s="797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0"/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1"/>
      <c r="P123" s="795" t="s">
        <v>71</v>
      </c>
      <c r="Q123" s="796"/>
      <c r="R123" s="796"/>
      <c r="S123" s="796"/>
      <c r="T123" s="796"/>
      <c r="U123" s="796"/>
      <c r="V123" s="797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38" t="s">
        <v>254</v>
      </c>
      <c r="B124" s="790"/>
      <c r="C124" s="790"/>
      <c r="D124" s="790"/>
      <c r="E124" s="790"/>
      <c r="F124" s="790"/>
      <c r="G124" s="790"/>
      <c r="H124" s="790"/>
      <c r="I124" s="790"/>
      <c r="J124" s="790"/>
      <c r="K124" s="790"/>
      <c r="L124" s="790"/>
      <c r="M124" s="790"/>
      <c r="N124" s="790"/>
      <c r="O124" s="790"/>
      <c r="P124" s="790"/>
      <c r="Q124" s="790"/>
      <c r="R124" s="790"/>
      <c r="S124" s="790"/>
      <c r="T124" s="790"/>
      <c r="U124" s="790"/>
      <c r="V124" s="790"/>
      <c r="W124" s="790"/>
      <c r="X124" s="790"/>
      <c r="Y124" s="790"/>
      <c r="Z124" s="790"/>
      <c r="AA124" s="772"/>
      <c r="AB124" s="772"/>
      <c r="AC124" s="772"/>
    </row>
    <row r="125" spans="1:68" ht="14.25" customHeight="1" x14ac:dyDescent="0.25">
      <c r="A125" s="806" t="s">
        <v>124</v>
      </c>
      <c r="B125" s="790"/>
      <c r="C125" s="790"/>
      <c r="D125" s="790"/>
      <c r="E125" s="790"/>
      <c r="F125" s="790"/>
      <c r="G125" s="790"/>
      <c r="H125" s="790"/>
      <c r="I125" s="790"/>
      <c r="J125" s="790"/>
      <c r="K125" s="790"/>
      <c r="L125" s="790"/>
      <c r="M125" s="790"/>
      <c r="N125" s="790"/>
      <c r="O125" s="790"/>
      <c r="P125" s="790"/>
      <c r="Q125" s="790"/>
      <c r="R125" s="790"/>
      <c r="S125" s="790"/>
      <c r="T125" s="790"/>
      <c r="U125" s="790"/>
      <c r="V125" s="790"/>
      <c r="W125" s="790"/>
      <c r="X125" s="790"/>
      <c r="Y125" s="790"/>
      <c r="Z125" s="790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9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89"/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1"/>
      <c r="P131" s="795" t="s">
        <v>71</v>
      </c>
      <c r="Q131" s="796"/>
      <c r="R131" s="796"/>
      <c r="S131" s="796"/>
      <c r="T131" s="796"/>
      <c r="U131" s="796"/>
      <c r="V131" s="797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0"/>
      <c r="B132" s="790"/>
      <c r="C132" s="790"/>
      <c r="D132" s="790"/>
      <c r="E132" s="790"/>
      <c r="F132" s="790"/>
      <c r="G132" s="790"/>
      <c r="H132" s="790"/>
      <c r="I132" s="790"/>
      <c r="J132" s="790"/>
      <c r="K132" s="790"/>
      <c r="L132" s="790"/>
      <c r="M132" s="790"/>
      <c r="N132" s="790"/>
      <c r="O132" s="791"/>
      <c r="P132" s="795" t="s">
        <v>71</v>
      </c>
      <c r="Q132" s="796"/>
      <c r="R132" s="796"/>
      <c r="S132" s="796"/>
      <c r="T132" s="796"/>
      <c r="U132" s="796"/>
      <c r="V132" s="797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806" t="s">
        <v>180</v>
      </c>
      <c r="B133" s="790"/>
      <c r="C133" s="790"/>
      <c r="D133" s="790"/>
      <c r="E133" s="790"/>
      <c r="F133" s="790"/>
      <c r="G133" s="790"/>
      <c r="H133" s="790"/>
      <c r="I133" s="790"/>
      <c r="J133" s="790"/>
      <c r="K133" s="790"/>
      <c r="L133" s="790"/>
      <c r="M133" s="790"/>
      <c r="N133" s="790"/>
      <c r="O133" s="790"/>
      <c r="P133" s="790"/>
      <c r="Q133" s="790"/>
      <c r="R133" s="790"/>
      <c r="S133" s="790"/>
      <c r="T133" s="790"/>
      <c r="U133" s="790"/>
      <c r="V133" s="790"/>
      <c r="W133" s="790"/>
      <c r="X133" s="790"/>
      <c r="Y133" s="790"/>
      <c r="Z133" s="790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1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7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89"/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1"/>
      <c r="P138" s="795" t="s">
        <v>71</v>
      </c>
      <c r="Q138" s="796"/>
      <c r="R138" s="796"/>
      <c r="S138" s="796"/>
      <c r="T138" s="796"/>
      <c r="U138" s="796"/>
      <c r="V138" s="797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0"/>
      <c r="B139" s="790"/>
      <c r="C139" s="790"/>
      <c r="D139" s="790"/>
      <c r="E139" s="790"/>
      <c r="F139" s="790"/>
      <c r="G139" s="790"/>
      <c r="H139" s="790"/>
      <c r="I139" s="790"/>
      <c r="J139" s="790"/>
      <c r="K139" s="790"/>
      <c r="L139" s="790"/>
      <c r="M139" s="790"/>
      <c r="N139" s="790"/>
      <c r="O139" s="791"/>
      <c r="P139" s="795" t="s">
        <v>71</v>
      </c>
      <c r="Q139" s="796"/>
      <c r="R139" s="796"/>
      <c r="S139" s="796"/>
      <c r="T139" s="796"/>
      <c r="U139" s="796"/>
      <c r="V139" s="797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806" t="s">
        <v>73</v>
      </c>
      <c r="B140" s="790"/>
      <c r="C140" s="790"/>
      <c r="D140" s="790"/>
      <c r="E140" s="790"/>
      <c r="F140" s="790"/>
      <c r="G140" s="790"/>
      <c r="H140" s="790"/>
      <c r="I140" s="790"/>
      <c r="J140" s="790"/>
      <c r="K140" s="790"/>
      <c r="L140" s="790"/>
      <c r="M140" s="790"/>
      <c r="N140" s="790"/>
      <c r="O140" s="790"/>
      <c r="P140" s="790"/>
      <c r="Q140" s="790"/>
      <c r="R140" s="790"/>
      <c r="S140" s="790"/>
      <c r="T140" s="790"/>
      <c r="U140" s="790"/>
      <c r="V140" s="790"/>
      <c r="W140" s="790"/>
      <c r="X140" s="790"/>
      <c r="Y140" s="790"/>
      <c r="Z140" s="790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0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8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789"/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1"/>
      <c r="P148" s="795" t="s">
        <v>71</v>
      </c>
      <c r="Q148" s="796"/>
      <c r="R148" s="796"/>
      <c r="S148" s="796"/>
      <c r="T148" s="796"/>
      <c r="U148" s="796"/>
      <c r="V148" s="797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0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5" t="s">
        <v>71</v>
      </c>
      <c r="Q149" s="796"/>
      <c r="R149" s="796"/>
      <c r="S149" s="796"/>
      <c r="T149" s="796"/>
      <c r="U149" s="796"/>
      <c r="V149" s="797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806" t="s">
        <v>222</v>
      </c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0"/>
      <c r="P150" s="790"/>
      <c r="Q150" s="790"/>
      <c r="R150" s="790"/>
      <c r="S150" s="790"/>
      <c r="T150" s="790"/>
      <c r="U150" s="790"/>
      <c r="V150" s="790"/>
      <c r="W150" s="790"/>
      <c r="X150" s="790"/>
      <c r="Y150" s="790"/>
      <c r="Z150" s="790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8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89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95" t="s">
        <v>71</v>
      </c>
      <c r="Q153" s="796"/>
      <c r="R153" s="796"/>
      <c r="S153" s="796"/>
      <c r="T153" s="796"/>
      <c r="U153" s="796"/>
      <c r="V153" s="797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0"/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1"/>
      <c r="P154" s="795" t="s">
        <v>71</v>
      </c>
      <c r="Q154" s="796"/>
      <c r="R154" s="796"/>
      <c r="S154" s="796"/>
      <c r="T154" s="796"/>
      <c r="U154" s="796"/>
      <c r="V154" s="797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38" t="s">
        <v>300</v>
      </c>
      <c r="B155" s="790"/>
      <c r="C155" s="790"/>
      <c r="D155" s="790"/>
      <c r="E155" s="790"/>
      <c r="F155" s="790"/>
      <c r="G155" s="790"/>
      <c r="H155" s="790"/>
      <c r="I155" s="790"/>
      <c r="J155" s="790"/>
      <c r="K155" s="790"/>
      <c r="L155" s="790"/>
      <c r="M155" s="790"/>
      <c r="N155" s="790"/>
      <c r="O155" s="790"/>
      <c r="P155" s="790"/>
      <c r="Q155" s="790"/>
      <c r="R155" s="790"/>
      <c r="S155" s="790"/>
      <c r="T155" s="790"/>
      <c r="U155" s="790"/>
      <c r="V155" s="790"/>
      <c r="W155" s="790"/>
      <c r="X155" s="790"/>
      <c r="Y155" s="790"/>
      <c r="Z155" s="790"/>
      <c r="AA155" s="772"/>
      <c r="AB155" s="772"/>
      <c r="AC155" s="772"/>
    </row>
    <row r="156" spans="1:68" ht="14.25" customHeight="1" x14ac:dyDescent="0.25">
      <c r="A156" s="806" t="s">
        <v>124</v>
      </c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0"/>
      <c r="P156" s="790"/>
      <c r="Q156" s="790"/>
      <c r="R156" s="790"/>
      <c r="S156" s="790"/>
      <c r="T156" s="790"/>
      <c r="U156" s="790"/>
      <c r="V156" s="790"/>
      <c r="W156" s="790"/>
      <c r="X156" s="790"/>
      <c r="Y156" s="790"/>
      <c r="Z156" s="790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89"/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1"/>
      <c r="P159" s="795" t="s">
        <v>71</v>
      </c>
      <c r="Q159" s="796"/>
      <c r="R159" s="796"/>
      <c r="S159" s="796"/>
      <c r="T159" s="796"/>
      <c r="U159" s="796"/>
      <c r="V159" s="797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0"/>
      <c r="B160" s="790"/>
      <c r="C160" s="790"/>
      <c r="D160" s="790"/>
      <c r="E160" s="790"/>
      <c r="F160" s="790"/>
      <c r="G160" s="790"/>
      <c r="H160" s="790"/>
      <c r="I160" s="790"/>
      <c r="J160" s="790"/>
      <c r="K160" s="790"/>
      <c r="L160" s="790"/>
      <c r="M160" s="790"/>
      <c r="N160" s="790"/>
      <c r="O160" s="791"/>
      <c r="P160" s="795" t="s">
        <v>71</v>
      </c>
      <c r="Q160" s="796"/>
      <c r="R160" s="796"/>
      <c r="S160" s="796"/>
      <c r="T160" s="796"/>
      <c r="U160" s="796"/>
      <c r="V160" s="797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806" t="s">
        <v>64</v>
      </c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0"/>
      <c r="P161" s="790"/>
      <c r="Q161" s="790"/>
      <c r="R161" s="790"/>
      <c r="S161" s="790"/>
      <c r="T161" s="790"/>
      <c r="U161" s="790"/>
      <c r="V161" s="790"/>
      <c r="W161" s="790"/>
      <c r="X161" s="790"/>
      <c r="Y161" s="790"/>
      <c r="Z161" s="790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89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95" t="s">
        <v>71</v>
      </c>
      <c r="Q164" s="796"/>
      <c r="R164" s="796"/>
      <c r="S164" s="796"/>
      <c r="T164" s="796"/>
      <c r="U164" s="796"/>
      <c r="V164" s="797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0"/>
      <c r="B165" s="790"/>
      <c r="C165" s="790"/>
      <c r="D165" s="790"/>
      <c r="E165" s="790"/>
      <c r="F165" s="790"/>
      <c r="G165" s="790"/>
      <c r="H165" s="790"/>
      <c r="I165" s="790"/>
      <c r="J165" s="790"/>
      <c r="K165" s="790"/>
      <c r="L165" s="790"/>
      <c r="M165" s="790"/>
      <c r="N165" s="790"/>
      <c r="O165" s="791"/>
      <c r="P165" s="795" t="s">
        <v>71</v>
      </c>
      <c r="Q165" s="796"/>
      <c r="R165" s="796"/>
      <c r="S165" s="796"/>
      <c r="T165" s="796"/>
      <c r="U165" s="796"/>
      <c r="V165" s="797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806" t="s">
        <v>73</v>
      </c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0"/>
      <c r="P166" s="790"/>
      <c r="Q166" s="790"/>
      <c r="R166" s="790"/>
      <c r="S166" s="790"/>
      <c r="T166" s="790"/>
      <c r="U166" s="790"/>
      <c r="V166" s="790"/>
      <c r="W166" s="790"/>
      <c r="X166" s="790"/>
      <c r="Y166" s="790"/>
      <c r="Z166" s="790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89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95" t="s">
        <v>71</v>
      </c>
      <c r="Q169" s="796"/>
      <c r="R169" s="796"/>
      <c r="S169" s="796"/>
      <c r="T169" s="796"/>
      <c r="U169" s="796"/>
      <c r="V169" s="797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0"/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1"/>
      <c r="P170" s="795" t="s">
        <v>71</v>
      </c>
      <c r="Q170" s="796"/>
      <c r="R170" s="796"/>
      <c r="S170" s="796"/>
      <c r="T170" s="796"/>
      <c r="U170" s="796"/>
      <c r="V170" s="797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38" t="s">
        <v>122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772"/>
      <c r="AB171" s="772"/>
      <c r="AC171" s="772"/>
    </row>
    <row r="172" spans="1:68" ht="14.25" customHeight="1" x14ac:dyDescent="0.25">
      <c r="A172" s="806" t="s">
        <v>124</v>
      </c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0"/>
      <c r="P172" s="790"/>
      <c r="Q172" s="790"/>
      <c r="R172" s="790"/>
      <c r="S172" s="790"/>
      <c r="T172" s="790"/>
      <c r="U172" s="790"/>
      <c r="V172" s="790"/>
      <c r="W172" s="790"/>
      <c r="X172" s="790"/>
      <c r="Y172" s="790"/>
      <c r="Z172" s="790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89"/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1"/>
      <c r="P174" s="795" t="s">
        <v>71</v>
      </c>
      <c r="Q174" s="796"/>
      <c r="R174" s="796"/>
      <c r="S174" s="796"/>
      <c r="T174" s="796"/>
      <c r="U174" s="796"/>
      <c r="V174" s="797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0"/>
      <c r="B175" s="790"/>
      <c r="C175" s="790"/>
      <c r="D175" s="790"/>
      <c r="E175" s="790"/>
      <c r="F175" s="790"/>
      <c r="G175" s="790"/>
      <c r="H175" s="790"/>
      <c r="I175" s="790"/>
      <c r="J175" s="790"/>
      <c r="K175" s="790"/>
      <c r="L175" s="790"/>
      <c r="M175" s="790"/>
      <c r="N175" s="790"/>
      <c r="O175" s="791"/>
      <c r="P175" s="795" t="s">
        <v>71</v>
      </c>
      <c r="Q175" s="796"/>
      <c r="R175" s="796"/>
      <c r="S175" s="796"/>
      <c r="T175" s="796"/>
      <c r="U175" s="796"/>
      <c r="V175" s="797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806" t="s">
        <v>64</v>
      </c>
      <c r="B176" s="790"/>
      <c r="C176" s="790"/>
      <c r="D176" s="790"/>
      <c r="E176" s="790"/>
      <c r="F176" s="790"/>
      <c r="G176" s="790"/>
      <c r="H176" s="790"/>
      <c r="I176" s="790"/>
      <c r="J176" s="790"/>
      <c r="K176" s="790"/>
      <c r="L176" s="790"/>
      <c r="M176" s="790"/>
      <c r="N176" s="790"/>
      <c r="O176" s="790"/>
      <c r="P176" s="790"/>
      <c r="Q176" s="790"/>
      <c r="R176" s="790"/>
      <c r="S176" s="790"/>
      <c r="T176" s="790"/>
      <c r="U176" s="790"/>
      <c r="V176" s="790"/>
      <c r="W176" s="790"/>
      <c r="X176" s="790"/>
      <c r="Y176" s="790"/>
      <c r="Z176" s="790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9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789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95" t="s">
        <v>71</v>
      </c>
      <c r="Q182" s="796"/>
      <c r="R182" s="796"/>
      <c r="S182" s="796"/>
      <c r="T182" s="796"/>
      <c r="U182" s="796"/>
      <c r="V182" s="797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0"/>
      <c r="B183" s="790"/>
      <c r="C183" s="790"/>
      <c r="D183" s="790"/>
      <c r="E183" s="790"/>
      <c r="F183" s="790"/>
      <c r="G183" s="790"/>
      <c r="H183" s="790"/>
      <c r="I183" s="790"/>
      <c r="J183" s="790"/>
      <c r="K183" s="790"/>
      <c r="L183" s="790"/>
      <c r="M183" s="790"/>
      <c r="N183" s="790"/>
      <c r="O183" s="791"/>
      <c r="P183" s="795" t="s">
        <v>71</v>
      </c>
      <c r="Q183" s="796"/>
      <c r="R183" s="796"/>
      <c r="S183" s="796"/>
      <c r="T183" s="796"/>
      <c r="U183" s="796"/>
      <c r="V183" s="797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806" t="s">
        <v>73</v>
      </c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0"/>
      <c r="P184" s="790"/>
      <c r="Q184" s="790"/>
      <c r="R184" s="790"/>
      <c r="S184" s="790"/>
      <c r="T184" s="790"/>
      <c r="U184" s="790"/>
      <c r="V184" s="790"/>
      <c r="W184" s="790"/>
      <c r="X184" s="790"/>
      <c r="Y184" s="790"/>
      <c r="Z184" s="790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789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95" t="s">
        <v>71</v>
      </c>
      <c r="Q188" s="796"/>
      <c r="R188" s="796"/>
      <c r="S188" s="796"/>
      <c r="T188" s="796"/>
      <c r="U188" s="796"/>
      <c r="V188" s="797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0"/>
      <c r="B189" s="790"/>
      <c r="C189" s="790"/>
      <c r="D189" s="790"/>
      <c r="E189" s="790"/>
      <c r="F189" s="790"/>
      <c r="G189" s="790"/>
      <c r="H189" s="790"/>
      <c r="I189" s="790"/>
      <c r="J189" s="790"/>
      <c r="K189" s="790"/>
      <c r="L189" s="790"/>
      <c r="M189" s="790"/>
      <c r="N189" s="790"/>
      <c r="O189" s="791"/>
      <c r="P189" s="795" t="s">
        <v>71</v>
      </c>
      <c r="Q189" s="796"/>
      <c r="R189" s="796"/>
      <c r="S189" s="796"/>
      <c r="T189" s="796"/>
      <c r="U189" s="796"/>
      <c r="V189" s="797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58" t="s">
        <v>336</v>
      </c>
      <c r="B190" s="959"/>
      <c r="C190" s="959"/>
      <c r="D190" s="959"/>
      <c r="E190" s="959"/>
      <c r="F190" s="959"/>
      <c r="G190" s="959"/>
      <c r="H190" s="959"/>
      <c r="I190" s="959"/>
      <c r="J190" s="959"/>
      <c r="K190" s="959"/>
      <c r="L190" s="959"/>
      <c r="M190" s="959"/>
      <c r="N190" s="959"/>
      <c r="O190" s="959"/>
      <c r="P190" s="959"/>
      <c r="Q190" s="959"/>
      <c r="R190" s="959"/>
      <c r="S190" s="959"/>
      <c r="T190" s="959"/>
      <c r="U190" s="959"/>
      <c r="V190" s="959"/>
      <c r="W190" s="959"/>
      <c r="X190" s="959"/>
      <c r="Y190" s="959"/>
      <c r="Z190" s="959"/>
      <c r="AA190" s="48"/>
      <c r="AB190" s="48"/>
      <c r="AC190" s="48"/>
    </row>
    <row r="191" spans="1:68" ht="16.5" customHeight="1" x14ac:dyDescent="0.25">
      <c r="A191" s="838" t="s">
        <v>337</v>
      </c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0"/>
      <c r="P191" s="790"/>
      <c r="Q191" s="790"/>
      <c r="R191" s="790"/>
      <c r="S191" s="790"/>
      <c r="T191" s="790"/>
      <c r="U191" s="790"/>
      <c r="V191" s="790"/>
      <c r="W191" s="790"/>
      <c r="X191" s="790"/>
      <c r="Y191" s="790"/>
      <c r="Z191" s="790"/>
      <c r="AA191" s="772"/>
      <c r="AB191" s="772"/>
      <c r="AC191" s="772"/>
    </row>
    <row r="192" spans="1:68" ht="14.25" customHeight="1" x14ac:dyDescent="0.25">
      <c r="A192" s="806" t="s">
        <v>180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89"/>
      <c r="B194" s="790"/>
      <c r="C194" s="790"/>
      <c r="D194" s="790"/>
      <c r="E194" s="790"/>
      <c r="F194" s="790"/>
      <c r="G194" s="790"/>
      <c r="H194" s="790"/>
      <c r="I194" s="790"/>
      <c r="J194" s="790"/>
      <c r="K194" s="790"/>
      <c r="L194" s="790"/>
      <c r="M194" s="790"/>
      <c r="N194" s="790"/>
      <c r="O194" s="791"/>
      <c r="P194" s="795" t="s">
        <v>71</v>
      </c>
      <c r="Q194" s="796"/>
      <c r="R194" s="796"/>
      <c r="S194" s="796"/>
      <c r="T194" s="796"/>
      <c r="U194" s="796"/>
      <c r="V194" s="797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0"/>
      <c r="B195" s="790"/>
      <c r="C195" s="790"/>
      <c r="D195" s="790"/>
      <c r="E195" s="790"/>
      <c r="F195" s="790"/>
      <c r="G195" s="790"/>
      <c r="H195" s="790"/>
      <c r="I195" s="790"/>
      <c r="J195" s="790"/>
      <c r="K195" s="790"/>
      <c r="L195" s="790"/>
      <c r="M195" s="790"/>
      <c r="N195" s="790"/>
      <c r="O195" s="791"/>
      <c r="P195" s="795" t="s">
        <v>71</v>
      </c>
      <c r="Q195" s="796"/>
      <c r="R195" s="796"/>
      <c r="S195" s="796"/>
      <c r="T195" s="796"/>
      <c r="U195" s="796"/>
      <c r="V195" s="797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806" t="s">
        <v>64</v>
      </c>
      <c r="B196" s="790"/>
      <c r="C196" s="790"/>
      <c r="D196" s="790"/>
      <c r="E196" s="790"/>
      <c r="F196" s="790"/>
      <c r="G196" s="790"/>
      <c r="H196" s="790"/>
      <c r="I196" s="790"/>
      <c r="J196" s="790"/>
      <c r="K196" s="790"/>
      <c r="L196" s="790"/>
      <c r="M196" s="790"/>
      <c r="N196" s="790"/>
      <c r="O196" s="790"/>
      <c r="P196" s="790"/>
      <c r="Q196" s="790"/>
      <c r="R196" s="790"/>
      <c r="S196" s="790"/>
      <c r="T196" s="790"/>
      <c r="U196" s="790"/>
      <c r="V196" s="790"/>
      <c r="W196" s="790"/>
      <c r="X196" s="790"/>
      <c r="Y196" s="790"/>
      <c r="Z196" s="790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1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8</v>
      </c>
      <c r="Y199" s="778">
        <f t="shared" si="36"/>
        <v>8.4</v>
      </c>
      <c r="Z199" s="36">
        <f>IFERROR(IF(Y199=0,"",ROUNDUP(Y199/H199,0)*0.00753),"")</f>
        <v>1.506E-2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8.3809523809523814</v>
      </c>
      <c r="BN199" s="64">
        <f t="shared" si="38"/>
        <v>8.8000000000000007</v>
      </c>
      <c r="BO199" s="64">
        <f t="shared" si="39"/>
        <v>1.2210012210012208E-2</v>
      </c>
      <c r="BP199" s="64">
        <f t="shared" si="40"/>
        <v>1.282051282051282E-2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9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789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95" t="s">
        <v>71</v>
      </c>
      <c r="Q205" s="796"/>
      <c r="R205" s="796"/>
      <c r="S205" s="796"/>
      <c r="T205" s="796"/>
      <c r="U205" s="796"/>
      <c r="V205" s="797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1.9047619047619047</v>
      </c>
      <c r="Y205" s="779">
        <f>IFERROR(Y197/H197,"0")+IFERROR(Y198/H198,"0")+IFERROR(Y199/H199,"0")+IFERROR(Y200/H200,"0")+IFERROR(Y201/H201,"0")+IFERROR(Y202/H202,"0")+IFERROR(Y203/H203,"0")+IFERROR(Y204/H204,"0")</f>
        <v>2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1.506E-2</v>
      </c>
      <c r="AA205" s="780"/>
      <c r="AB205" s="780"/>
      <c r="AC205" s="780"/>
    </row>
    <row r="206" spans="1:68" x14ac:dyDescent="0.2">
      <c r="A206" s="790"/>
      <c r="B206" s="790"/>
      <c r="C206" s="790"/>
      <c r="D206" s="790"/>
      <c r="E206" s="790"/>
      <c r="F206" s="790"/>
      <c r="G206" s="790"/>
      <c r="H206" s="790"/>
      <c r="I206" s="790"/>
      <c r="J206" s="790"/>
      <c r="K206" s="790"/>
      <c r="L206" s="790"/>
      <c r="M206" s="790"/>
      <c r="N206" s="790"/>
      <c r="O206" s="791"/>
      <c r="P206" s="795" t="s">
        <v>71</v>
      </c>
      <c r="Q206" s="796"/>
      <c r="R206" s="796"/>
      <c r="S206" s="796"/>
      <c r="T206" s="796"/>
      <c r="U206" s="796"/>
      <c r="V206" s="797"/>
      <c r="W206" s="37" t="s">
        <v>69</v>
      </c>
      <c r="X206" s="779">
        <f>IFERROR(SUM(X197:X204),"0")</f>
        <v>8</v>
      </c>
      <c r="Y206" s="779">
        <f>IFERROR(SUM(Y197:Y204),"0")</f>
        <v>8.4</v>
      </c>
      <c r="Z206" s="37"/>
      <c r="AA206" s="780"/>
      <c r="AB206" s="780"/>
      <c r="AC206" s="780"/>
    </row>
    <row r="207" spans="1:68" ht="16.5" customHeight="1" x14ac:dyDescent="0.25">
      <c r="A207" s="838" t="s">
        <v>361</v>
      </c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790"/>
      <c r="X207" s="790"/>
      <c r="Y207" s="790"/>
      <c r="Z207" s="790"/>
      <c r="AA207" s="772"/>
      <c r="AB207" s="772"/>
      <c r="AC207" s="772"/>
    </row>
    <row r="208" spans="1:68" ht="14.25" customHeight="1" x14ac:dyDescent="0.25">
      <c r="A208" s="806" t="s">
        <v>124</v>
      </c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0"/>
      <c r="P208" s="790"/>
      <c r="Q208" s="790"/>
      <c r="R208" s="790"/>
      <c r="S208" s="790"/>
      <c r="T208" s="790"/>
      <c r="U208" s="790"/>
      <c r="V208" s="790"/>
      <c r="W208" s="790"/>
      <c r="X208" s="790"/>
      <c r="Y208" s="790"/>
      <c r="Z208" s="790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89"/>
      <c r="B211" s="790"/>
      <c r="C211" s="790"/>
      <c r="D211" s="790"/>
      <c r="E211" s="790"/>
      <c r="F211" s="790"/>
      <c r="G211" s="790"/>
      <c r="H211" s="790"/>
      <c r="I211" s="790"/>
      <c r="J211" s="790"/>
      <c r="K211" s="790"/>
      <c r="L211" s="790"/>
      <c r="M211" s="790"/>
      <c r="N211" s="790"/>
      <c r="O211" s="791"/>
      <c r="P211" s="795" t="s">
        <v>71</v>
      </c>
      <c r="Q211" s="796"/>
      <c r="R211" s="796"/>
      <c r="S211" s="796"/>
      <c r="T211" s="796"/>
      <c r="U211" s="796"/>
      <c r="V211" s="797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0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5" t="s">
        <v>71</v>
      </c>
      <c r="Q212" s="796"/>
      <c r="R212" s="796"/>
      <c r="S212" s="796"/>
      <c r="T212" s="796"/>
      <c r="U212" s="796"/>
      <c r="V212" s="797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806" t="s">
        <v>180</v>
      </c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0"/>
      <c r="P213" s="790"/>
      <c r="Q213" s="790"/>
      <c r="R213" s="790"/>
      <c r="S213" s="790"/>
      <c r="T213" s="790"/>
      <c r="U213" s="790"/>
      <c r="V213" s="790"/>
      <c r="W213" s="790"/>
      <c r="X213" s="790"/>
      <c r="Y213" s="790"/>
      <c r="Z213" s="790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8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789"/>
      <c r="B216" s="790"/>
      <c r="C216" s="790"/>
      <c r="D216" s="790"/>
      <c r="E216" s="790"/>
      <c r="F216" s="790"/>
      <c r="G216" s="790"/>
      <c r="H216" s="790"/>
      <c r="I216" s="790"/>
      <c r="J216" s="790"/>
      <c r="K216" s="790"/>
      <c r="L216" s="790"/>
      <c r="M216" s="790"/>
      <c r="N216" s="790"/>
      <c r="O216" s="791"/>
      <c r="P216" s="795" t="s">
        <v>71</v>
      </c>
      <c r="Q216" s="796"/>
      <c r="R216" s="796"/>
      <c r="S216" s="796"/>
      <c r="T216" s="796"/>
      <c r="U216" s="796"/>
      <c r="V216" s="797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0"/>
      <c r="B217" s="790"/>
      <c r="C217" s="790"/>
      <c r="D217" s="790"/>
      <c r="E217" s="790"/>
      <c r="F217" s="790"/>
      <c r="G217" s="790"/>
      <c r="H217" s="790"/>
      <c r="I217" s="790"/>
      <c r="J217" s="790"/>
      <c r="K217" s="790"/>
      <c r="L217" s="790"/>
      <c r="M217" s="790"/>
      <c r="N217" s="790"/>
      <c r="O217" s="791"/>
      <c r="P217" s="795" t="s">
        <v>71</v>
      </c>
      <c r="Q217" s="796"/>
      <c r="R217" s="796"/>
      <c r="S217" s="796"/>
      <c r="T217" s="796"/>
      <c r="U217" s="796"/>
      <c r="V217" s="797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806" t="s">
        <v>64</v>
      </c>
      <c r="B218" s="790"/>
      <c r="C218" s="790"/>
      <c r="D218" s="790"/>
      <c r="E218" s="790"/>
      <c r="F218" s="790"/>
      <c r="G218" s="790"/>
      <c r="H218" s="790"/>
      <c r="I218" s="790"/>
      <c r="J218" s="790"/>
      <c r="K218" s="790"/>
      <c r="L218" s="790"/>
      <c r="M218" s="790"/>
      <c r="N218" s="790"/>
      <c r="O218" s="790"/>
      <c r="P218" s="790"/>
      <c r="Q218" s="790"/>
      <c r="R218" s="790"/>
      <c r="S218" s="790"/>
      <c r="T218" s="790"/>
      <c r="U218" s="790"/>
      <c r="V218" s="790"/>
      <c r="W218" s="790"/>
      <c r="X218" s="790"/>
      <c r="Y218" s="790"/>
      <c r="Z218" s="790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48</v>
      </c>
      <c r="Y219" s="778">
        <f t="shared" ref="Y219:Y226" si="41">IFERROR(IF(X219="",0,CEILING((X219/$H219),1)*$H219),"")</f>
        <v>48.6</v>
      </c>
      <c r="Z219" s="36">
        <f>IFERROR(IF(Y219=0,"",ROUNDUP(Y219/H219,0)*0.00902),"")</f>
        <v>8.1180000000000002E-2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49.866666666666667</v>
      </c>
      <c r="BN219" s="64">
        <f t="shared" ref="BN219:BN226" si="43">IFERROR(Y219*I219/H219,"0")</f>
        <v>50.49</v>
      </c>
      <c r="BO219" s="64">
        <f t="shared" ref="BO219:BO226" si="44">IFERROR(1/J219*(X219/H219),"0")</f>
        <v>6.7340067340067325E-2</v>
      </c>
      <c r="BP219" s="64">
        <f t="shared" ref="BP219:BP226" si="45">IFERROR(1/J219*(Y219/H219),"0")</f>
        <v>6.8181818181818177E-2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28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29.088888888888889</v>
      </c>
      <c r="BN220" s="64">
        <f t="shared" si="43"/>
        <v>33.660000000000004</v>
      </c>
      <c r="BO220" s="64">
        <f t="shared" si="44"/>
        <v>3.9281705948372617E-2</v>
      </c>
      <c r="BP220" s="64">
        <f t="shared" si="45"/>
        <v>4.5454545454545463E-2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40</v>
      </c>
      <c r="Y221" s="778">
        <f t="shared" si="41"/>
        <v>43.2</v>
      </c>
      <c r="Z221" s="36">
        <f>IFERROR(IF(Y221=0,"",ROUNDUP(Y221/H221,0)*0.00902),"")</f>
        <v>7.2160000000000002E-2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41.555555555555557</v>
      </c>
      <c r="BN221" s="64">
        <f t="shared" si="43"/>
        <v>44.88</v>
      </c>
      <c r="BO221" s="64">
        <f t="shared" si="44"/>
        <v>5.6116722783389444E-2</v>
      </c>
      <c r="BP221" s="64">
        <f t="shared" si="45"/>
        <v>6.0606060606060608E-2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48</v>
      </c>
      <c r="Y222" s="778">
        <f t="shared" si="41"/>
        <v>48.6</v>
      </c>
      <c r="Z222" s="36">
        <f>IFERROR(IF(Y222=0,"",ROUNDUP(Y222/H222,0)*0.00902),"")</f>
        <v>8.1180000000000002E-2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49.866666666666667</v>
      </c>
      <c r="BN222" s="64">
        <f t="shared" si="43"/>
        <v>50.49</v>
      </c>
      <c r="BO222" s="64">
        <f t="shared" si="44"/>
        <v>6.7340067340067325E-2</v>
      </c>
      <c r="BP222" s="64">
        <f t="shared" si="45"/>
        <v>6.8181818181818177E-2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789"/>
      <c r="B227" s="790"/>
      <c r="C227" s="790"/>
      <c r="D227" s="790"/>
      <c r="E227" s="790"/>
      <c r="F227" s="790"/>
      <c r="G227" s="790"/>
      <c r="H227" s="790"/>
      <c r="I227" s="790"/>
      <c r="J227" s="790"/>
      <c r="K227" s="790"/>
      <c r="L227" s="790"/>
      <c r="M227" s="790"/>
      <c r="N227" s="790"/>
      <c r="O227" s="791"/>
      <c r="P227" s="795" t="s">
        <v>71</v>
      </c>
      <c r="Q227" s="796"/>
      <c r="R227" s="796"/>
      <c r="S227" s="796"/>
      <c r="T227" s="796"/>
      <c r="U227" s="796"/>
      <c r="V227" s="797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30.370370370370367</v>
      </c>
      <c r="Y227" s="779">
        <f>IFERROR(Y219/H219,"0")+IFERROR(Y220/H220,"0")+IFERROR(Y221/H221,"0")+IFERROR(Y222/H222,"0")+IFERROR(Y223/H223,"0")+IFERROR(Y224/H224,"0")+IFERROR(Y225/H225,"0")+IFERROR(Y226/H226,"0")</f>
        <v>32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0.28864000000000001</v>
      </c>
      <c r="AA227" s="780"/>
      <c r="AB227" s="780"/>
      <c r="AC227" s="780"/>
    </row>
    <row r="228" spans="1:68" x14ac:dyDescent="0.2">
      <c r="A228" s="790"/>
      <c r="B228" s="790"/>
      <c r="C228" s="790"/>
      <c r="D228" s="790"/>
      <c r="E228" s="790"/>
      <c r="F228" s="790"/>
      <c r="G228" s="790"/>
      <c r="H228" s="790"/>
      <c r="I228" s="790"/>
      <c r="J228" s="790"/>
      <c r="K228" s="790"/>
      <c r="L228" s="790"/>
      <c r="M228" s="790"/>
      <c r="N228" s="790"/>
      <c r="O228" s="791"/>
      <c r="P228" s="795" t="s">
        <v>71</v>
      </c>
      <c r="Q228" s="796"/>
      <c r="R228" s="796"/>
      <c r="S228" s="796"/>
      <c r="T228" s="796"/>
      <c r="U228" s="796"/>
      <c r="V228" s="797"/>
      <c r="W228" s="37" t="s">
        <v>69</v>
      </c>
      <c r="X228" s="779">
        <f>IFERROR(SUM(X219:X226),"0")</f>
        <v>164</v>
      </c>
      <c r="Y228" s="779">
        <f>IFERROR(SUM(Y219:Y226),"0")</f>
        <v>172.8</v>
      </c>
      <c r="Z228" s="37"/>
      <c r="AA228" s="780"/>
      <c r="AB228" s="780"/>
      <c r="AC228" s="780"/>
    </row>
    <row r="229" spans="1:68" ht="14.25" customHeight="1" x14ac:dyDescent="0.25">
      <c r="A229" s="806" t="s">
        <v>73</v>
      </c>
      <c r="B229" s="790"/>
      <c r="C229" s="790"/>
      <c r="D229" s="790"/>
      <c r="E229" s="790"/>
      <c r="F229" s="790"/>
      <c r="G229" s="790"/>
      <c r="H229" s="790"/>
      <c r="I229" s="790"/>
      <c r="J229" s="790"/>
      <c r="K229" s="790"/>
      <c r="L229" s="790"/>
      <c r="M229" s="790"/>
      <c r="N229" s="790"/>
      <c r="O229" s="790"/>
      <c r="P229" s="790"/>
      <c r="Q229" s="790"/>
      <c r="R229" s="790"/>
      <c r="S229" s="790"/>
      <c r="T229" s="790"/>
      <c r="U229" s="790"/>
      <c r="V229" s="790"/>
      <c r="W229" s="790"/>
      <c r="X229" s="790"/>
      <c r="Y229" s="790"/>
      <c r="Z229" s="790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24</v>
      </c>
      <c r="Y230" s="778">
        <f t="shared" ref="Y230:Y240" si="46">IFERROR(IF(X230="",0,CEILING((X230/$H230),1)*$H230),"")</f>
        <v>24.299999999999997</v>
      </c>
      <c r="Z230" s="36">
        <f>IFERROR(IF(Y230=0,"",ROUNDUP(Y230/H230,0)*0.02175),"")</f>
        <v>6.5250000000000002E-2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25.671111111111109</v>
      </c>
      <c r="BN230" s="64">
        <f t="shared" ref="BN230:BN240" si="48">IFERROR(Y230*I230/H230,"0")</f>
        <v>25.991999999999997</v>
      </c>
      <c r="BO230" s="64">
        <f t="shared" ref="BO230:BO240" si="49">IFERROR(1/J230*(X230/H230),"0")</f>
        <v>5.2910052910052914E-2</v>
      </c>
      <c r="BP230" s="64">
        <f t="shared" ref="BP230:BP240" si="50">IFERROR(1/J230*(Y230/H230),"0")</f>
        <v>5.3571428571428568E-2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16</v>
      </c>
      <c r="Y231" s="778">
        <f t="shared" si="46"/>
        <v>23.4</v>
      </c>
      <c r="Z231" s="36">
        <f>IFERROR(IF(Y231=0,"",ROUNDUP(Y231/H231,0)*0.02175),"")</f>
        <v>6.5250000000000002E-2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17.156923076923078</v>
      </c>
      <c r="BN231" s="64">
        <f t="shared" si="48"/>
        <v>25.092000000000002</v>
      </c>
      <c r="BO231" s="64">
        <f t="shared" si="49"/>
        <v>3.6630036630036632E-2</v>
      </c>
      <c r="BP231" s="64">
        <f t="shared" si="50"/>
        <v>5.3571428571428568E-2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8</v>
      </c>
      <c r="Y232" s="778">
        <f t="shared" si="46"/>
        <v>8.1</v>
      </c>
      <c r="Z232" s="36">
        <f>IFERROR(IF(Y232=0,"",ROUNDUP(Y232/H232,0)*0.02175),"")</f>
        <v>2.1749999999999999E-2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8.5392592592592607</v>
      </c>
      <c r="BN232" s="64">
        <f t="shared" si="48"/>
        <v>8.6460000000000008</v>
      </c>
      <c r="BO232" s="64">
        <f t="shared" si="49"/>
        <v>1.7636684303350969E-2</v>
      </c>
      <c r="BP232" s="64">
        <f t="shared" si="50"/>
        <v>1.7857142857142856E-2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8</v>
      </c>
      <c r="Y233" s="778">
        <f t="shared" si="46"/>
        <v>8.6999999999999993</v>
      </c>
      <c r="Z233" s="36">
        <f>IFERROR(IF(Y233=0,"",ROUNDUP(Y233/H233,0)*0.02175),"")</f>
        <v>2.1749999999999999E-2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8.5186206896551724</v>
      </c>
      <c r="BN233" s="64">
        <f t="shared" si="48"/>
        <v>9.2639999999999993</v>
      </c>
      <c r="BO233" s="64">
        <f t="shared" si="49"/>
        <v>1.6420361247947456E-2</v>
      </c>
      <c r="BP233" s="64">
        <f t="shared" si="50"/>
        <v>1.7857142857142856E-2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0.96</v>
      </c>
      <c r="Y240" s="778">
        <f t="shared" si="46"/>
        <v>2.4</v>
      </c>
      <c r="Z240" s="36">
        <f t="shared" si="51"/>
        <v>7.5300000000000002E-3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1.0711999999999999</v>
      </c>
      <c r="BN240" s="64">
        <f t="shared" si="48"/>
        <v>2.6779999999999999</v>
      </c>
      <c r="BO240" s="64">
        <f t="shared" si="49"/>
        <v>2.5641025641025641E-3</v>
      </c>
      <c r="BP240" s="64">
        <f t="shared" si="50"/>
        <v>6.41025641025641E-3</v>
      </c>
    </row>
    <row r="241" spans="1:68" x14ac:dyDescent="0.2">
      <c r="A241" s="789"/>
      <c r="B241" s="790"/>
      <c r="C241" s="790"/>
      <c r="D241" s="790"/>
      <c r="E241" s="790"/>
      <c r="F241" s="790"/>
      <c r="G241" s="790"/>
      <c r="H241" s="790"/>
      <c r="I241" s="790"/>
      <c r="J241" s="790"/>
      <c r="K241" s="790"/>
      <c r="L241" s="790"/>
      <c r="M241" s="790"/>
      <c r="N241" s="790"/>
      <c r="O241" s="791"/>
      <c r="P241" s="795" t="s">
        <v>71</v>
      </c>
      <c r="Q241" s="796"/>
      <c r="R241" s="796"/>
      <c r="S241" s="796"/>
      <c r="T241" s="796"/>
      <c r="U241" s="796"/>
      <c r="V241" s="797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7.3214395651177266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0.18153</v>
      </c>
      <c r="AA241" s="780"/>
      <c r="AB241" s="780"/>
      <c r="AC241" s="780"/>
    </row>
    <row r="242" spans="1:68" x14ac:dyDescent="0.2">
      <c r="A242" s="790"/>
      <c r="B242" s="790"/>
      <c r="C242" s="790"/>
      <c r="D242" s="790"/>
      <c r="E242" s="790"/>
      <c r="F242" s="790"/>
      <c r="G242" s="790"/>
      <c r="H242" s="790"/>
      <c r="I242" s="790"/>
      <c r="J242" s="790"/>
      <c r="K242" s="790"/>
      <c r="L242" s="790"/>
      <c r="M242" s="790"/>
      <c r="N242" s="790"/>
      <c r="O242" s="791"/>
      <c r="P242" s="795" t="s">
        <v>71</v>
      </c>
      <c r="Q242" s="796"/>
      <c r="R242" s="796"/>
      <c r="S242" s="796"/>
      <c r="T242" s="796"/>
      <c r="U242" s="796"/>
      <c r="V242" s="797"/>
      <c r="W242" s="37" t="s">
        <v>69</v>
      </c>
      <c r="X242" s="779">
        <f>IFERROR(SUM(X230:X240),"0")</f>
        <v>56.96</v>
      </c>
      <c r="Y242" s="779">
        <f>IFERROR(SUM(Y230:Y240),"0")</f>
        <v>66.900000000000006</v>
      </c>
      <c r="Z242" s="37"/>
      <c r="AA242" s="780"/>
      <c r="AB242" s="780"/>
      <c r="AC242" s="780"/>
    </row>
    <row r="243" spans="1:68" ht="14.25" customHeight="1" x14ac:dyDescent="0.25">
      <c r="A243" s="806" t="s">
        <v>222</v>
      </c>
      <c r="B243" s="790"/>
      <c r="C243" s="790"/>
      <c r="D243" s="790"/>
      <c r="E243" s="790"/>
      <c r="F243" s="790"/>
      <c r="G243" s="790"/>
      <c r="H243" s="790"/>
      <c r="I243" s="790"/>
      <c r="J243" s="790"/>
      <c r="K243" s="790"/>
      <c r="L243" s="790"/>
      <c r="M243" s="790"/>
      <c r="N243" s="790"/>
      <c r="O243" s="790"/>
      <c r="P243" s="790"/>
      <c r="Q243" s="790"/>
      <c r="R243" s="790"/>
      <c r="S243" s="790"/>
      <c r="T243" s="790"/>
      <c r="U243" s="790"/>
      <c r="V243" s="790"/>
      <c r="W243" s="790"/>
      <c r="X243" s="790"/>
      <c r="Y243" s="790"/>
      <c r="Z243" s="790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8</v>
      </c>
      <c r="Y245" s="778">
        <f>IFERROR(IF(X245="",0,CEILING((X245/$H245),1)*$H245),"")</f>
        <v>9.6000000000000014</v>
      </c>
      <c r="Z245" s="36">
        <f>IFERROR(IF(Y245=0,"",ROUNDUP(Y245/H245,0)*0.00937),"")</f>
        <v>2.811E-2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8.6649999999999991</v>
      </c>
      <c r="BN245" s="64">
        <f>IFERROR(Y245*I245/H245,"0")</f>
        <v>10.398000000000001</v>
      </c>
      <c r="BO245" s="64">
        <f>IFERROR(1/J245*(X245/H245),"0")</f>
        <v>2.0833333333333332E-2</v>
      </c>
      <c r="BP245" s="64">
        <f>IFERROR(1/J245*(Y245/H245),"0")</f>
        <v>2.5000000000000005E-2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8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789"/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1"/>
      <c r="P249" s="795" t="s">
        <v>71</v>
      </c>
      <c r="Q249" s="796"/>
      <c r="R249" s="796"/>
      <c r="S249" s="796"/>
      <c r="T249" s="796"/>
      <c r="U249" s="796"/>
      <c r="V249" s="797"/>
      <c r="W249" s="37" t="s">
        <v>72</v>
      </c>
      <c r="X249" s="779">
        <f>IFERROR(X244/H244,"0")+IFERROR(X245/H245,"0")+IFERROR(X246/H246,"0")+IFERROR(X247/H247,"0")+IFERROR(X248/H248,"0")</f>
        <v>2.5</v>
      </c>
      <c r="Y249" s="779">
        <f>IFERROR(Y244/H244,"0")+IFERROR(Y245/H245,"0")+IFERROR(Y246/H246,"0")+IFERROR(Y247/H247,"0")+IFERROR(Y248/H248,"0")</f>
        <v>3.0000000000000004</v>
      </c>
      <c r="Z249" s="779">
        <f>IFERROR(IF(Z244="",0,Z244),"0")+IFERROR(IF(Z245="",0,Z245),"0")+IFERROR(IF(Z246="",0,Z246),"0")+IFERROR(IF(Z247="",0,Z247),"0")+IFERROR(IF(Z248="",0,Z248),"0")</f>
        <v>2.811E-2</v>
      </c>
      <c r="AA249" s="780"/>
      <c r="AB249" s="780"/>
      <c r="AC249" s="780"/>
    </row>
    <row r="250" spans="1:68" x14ac:dyDescent="0.2">
      <c r="A250" s="790"/>
      <c r="B250" s="790"/>
      <c r="C250" s="790"/>
      <c r="D250" s="790"/>
      <c r="E250" s="790"/>
      <c r="F250" s="790"/>
      <c r="G250" s="790"/>
      <c r="H250" s="790"/>
      <c r="I250" s="790"/>
      <c r="J250" s="790"/>
      <c r="K250" s="790"/>
      <c r="L250" s="790"/>
      <c r="M250" s="790"/>
      <c r="N250" s="790"/>
      <c r="O250" s="791"/>
      <c r="P250" s="795" t="s">
        <v>71</v>
      </c>
      <c r="Q250" s="796"/>
      <c r="R250" s="796"/>
      <c r="S250" s="796"/>
      <c r="T250" s="796"/>
      <c r="U250" s="796"/>
      <c r="V250" s="797"/>
      <c r="W250" s="37" t="s">
        <v>69</v>
      </c>
      <c r="X250" s="779">
        <f>IFERROR(SUM(X244:X248),"0")</f>
        <v>8</v>
      </c>
      <c r="Y250" s="779">
        <f>IFERROR(SUM(Y244:Y248),"0")</f>
        <v>9.6000000000000014</v>
      </c>
      <c r="Z250" s="37"/>
      <c r="AA250" s="780"/>
      <c r="AB250" s="780"/>
      <c r="AC250" s="780"/>
    </row>
    <row r="251" spans="1:68" ht="16.5" customHeight="1" x14ac:dyDescent="0.25">
      <c r="A251" s="838" t="s">
        <v>436</v>
      </c>
      <c r="B251" s="790"/>
      <c r="C251" s="790"/>
      <c r="D251" s="790"/>
      <c r="E251" s="790"/>
      <c r="F251" s="790"/>
      <c r="G251" s="790"/>
      <c r="H251" s="790"/>
      <c r="I251" s="790"/>
      <c r="J251" s="790"/>
      <c r="K251" s="790"/>
      <c r="L251" s="790"/>
      <c r="M251" s="790"/>
      <c r="N251" s="790"/>
      <c r="O251" s="790"/>
      <c r="P251" s="790"/>
      <c r="Q251" s="790"/>
      <c r="R251" s="790"/>
      <c r="S251" s="790"/>
      <c r="T251" s="790"/>
      <c r="U251" s="790"/>
      <c r="V251" s="790"/>
      <c r="W251" s="790"/>
      <c r="X251" s="790"/>
      <c r="Y251" s="790"/>
      <c r="Z251" s="790"/>
      <c r="AA251" s="772"/>
      <c r="AB251" s="772"/>
      <c r="AC251" s="772"/>
    </row>
    <row r="252" spans="1:68" ht="14.25" customHeight="1" x14ac:dyDescent="0.25">
      <c r="A252" s="806" t="s">
        <v>124</v>
      </c>
      <c r="B252" s="790"/>
      <c r="C252" s="790"/>
      <c r="D252" s="790"/>
      <c r="E252" s="790"/>
      <c r="F252" s="790"/>
      <c r="G252" s="790"/>
      <c r="H252" s="790"/>
      <c r="I252" s="790"/>
      <c r="J252" s="790"/>
      <c r="K252" s="790"/>
      <c r="L252" s="790"/>
      <c r="M252" s="790"/>
      <c r="N252" s="790"/>
      <c r="O252" s="790"/>
      <c r="P252" s="790"/>
      <c r="Q252" s="790"/>
      <c r="R252" s="790"/>
      <c r="S252" s="790"/>
      <c r="T252" s="790"/>
      <c r="U252" s="790"/>
      <c r="V252" s="790"/>
      <c r="W252" s="790"/>
      <c r="X252" s="790"/>
      <c r="Y252" s="790"/>
      <c r="Z252" s="790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1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789"/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1"/>
      <c r="P261" s="795" t="s">
        <v>71</v>
      </c>
      <c r="Q261" s="796"/>
      <c r="R261" s="796"/>
      <c r="S261" s="796"/>
      <c r="T261" s="796"/>
      <c r="U261" s="796"/>
      <c r="V261" s="797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0"/>
      <c r="B262" s="790"/>
      <c r="C262" s="790"/>
      <c r="D262" s="790"/>
      <c r="E262" s="790"/>
      <c r="F262" s="790"/>
      <c r="G262" s="790"/>
      <c r="H262" s="790"/>
      <c r="I262" s="790"/>
      <c r="J262" s="790"/>
      <c r="K262" s="790"/>
      <c r="L262" s="790"/>
      <c r="M262" s="790"/>
      <c r="N262" s="790"/>
      <c r="O262" s="791"/>
      <c r="P262" s="795" t="s">
        <v>71</v>
      </c>
      <c r="Q262" s="796"/>
      <c r="R262" s="796"/>
      <c r="S262" s="796"/>
      <c r="T262" s="796"/>
      <c r="U262" s="796"/>
      <c r="V262" s="797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38" t="s">
        <v>457</v>
      </c>
      <c r="B263" s="790"/>
      <c r="C263" s="790"/>
      <c r="D263" s="790"/>
      <c r="E263" s="790"/>
      <c r="F263" s="790"/>
      <c r="G263" s="790"/>
      <c r="H263" s="790"/>
      <c r="I263" s="790"/>
      <c r="J263" s="790"/>
      <c r="K263" s="790"/>
      <c r="L263" s="790"/>
      <c r="M263" s="790"/>
      <c r="N263" s="790"/>
      <c r="O263" s="790"/>
      <c r="P263" s="790"/>
      <c r="Q263" s="790"/>
      <c r="R263" s="790"/>
      <c r="S263" s="790"/>
      <c r="T263" s="790"/>
      <c r="U263" s="790"/>
      <c r="V263" s="790"/>
      <c r="W263" s="790"/>
      <c r="X263" s="790"/>
      <c r="Y263" s="790"/>
      <c r="Z263" s="790"/>
      <c r="AA263" s="772"/>
      <c r="AB263" s="772"/>
      <c r="AC263" s="772"/>
    </row>
    <row r="264" spans="1:68" ht="14.25" customHeight="1" x14ac:dyDescent="0.25">
      <c r="A264" s="806" t="s">
        <v>124</v>
      </c>
      <c r="B264" s="790"/>
      <c r="C264" s="790"/>
      <c r="D264" s="790"/>
      <c r="E264" s="790"/>
      <c r="F264" s="790"/>
      <c r="G264" s="790"/>
      <c r="H264" s="790"/>
      <c r="I264" s="790"/>
      <c r="J264" s="790"/>
      <c r="K264" s="790"/>
      <c r="L264" s="790"/>
      <c r="M264" s="790"/>
      <c r="N264" s="790"/>
      <c r="O264" s="790"/>
      <c r="P264" s="790"/>
      <c r="Q264" s="790"/>
      <c r="R264" s="790"/>
      <c r="S264" s="790"/>
      <c r="T264" s="790"/>
      <c r="U264" s="790"/>
      <c r="V264" s="790"/>
      <c r="W264" s="790"/>
      <c r="X264" s="790"/>
      <c r="Y264" s="790"/>
      <c r="Z264" s="790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1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12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8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789"/>
      <c r="B274" s="790"/>
      <c r="C274" s="790"/>
      <c r="D274" s="790"/>
      <c r="E274" s="790"/>
      <c r="F274" s="790"/>
      <c r="G274" s="790"/>
      <c r="H274" s="790"/>
      <c r="I274" s="790"/>
      <c r="J274" s="790"/>
      <c r="K274" s="790"/>
      <c r="L274" s="790"/>
      <c r="M274" s="790"/>
      <c r="N274" s="790"/>
      <c r="O274" s="791"/>
      <c r="P274" s="795" t="s">
        <v>71</v>
      </c>
      <c r="Q274" s="796"/>
      <c r="R274" s="796"/>
      <c r="S274" s="796"/>
      <c r="T274" s="796"/>
      <c r="U274" s="796"/>
      <c r="V274" s="797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0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5" t="s">
        <v>71</v>
      </c>
      <c r="Q275" s="796"/>
      <c r="R275" s="796"/>
      <c r="S275" s="796"/>
      <c r="T275" s="796"/>
      <c r="U275" s="796"/>
      <c r="V275" s="797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806" t="s">
        <v>180</v>
      </c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0"/>
      <c r="P276" s="790"/>
      <c r="Q276" s="790"/>
      <c r="R276" s="790"/>
      <c r="S276" s="790"/>
      <c r="T276" s="790"/>
      <c r="U276" s="790"/>
      <c r="V276" s="790"/>
      <c r="W276" s="790"/>
      <c r="X276" s="790"/>
      <c r="Y276" s="790"/>
      <c r="Z276" s="790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89"/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1"/>
      <c r="P278" s="795" t="s">
        <v>71</v>
      </c>
      <c r="Q278" s="796"/>
      <c r="R278" s="796"/>
      <c r="S278" s="796"/>
      <c r="T278" s="796"/>
      <c r="U278" s="796"/>
      <c r="V278" s="797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0"/>
      <c r="B279" s="790"/>
      <c r="C279" s="790"/>
      <c r="D279" s="790"/>
      <c r="E279" s="790"/>
      <c r="F279" s="790"/>
      <c r="G279" s="790"/>
      <c r="H279" s="790"/>
      <c r="I279" s="790"/>
      <c r="J279" s="790"/>
      <c r="K279" s="790"/>
      <c r="L279" s="790"/>
      <c r="M279" s="790"/>
      <c r="N279" s="790"/>
      <c r="O279" s="791"/>
      <c r="P279" s="795" t="s">
        <v>71</v>
      </c>
      <c r="Q279" s="796"/>
      <c r="R279" s="796"/>
      <c r="S279" s="796"/>
      <c r="T279" s="796"/>
      <c r="U279" s="796"/>
      <c r="V279" s="797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38" t="s">
        <v>481</v>
      </c>
      <c r="B280" s="790"/>
      <c r="C280" s="790"/>
      <c r="D280" s="790"/>
      <c r="E280" s="790"/>
      <c r="F280" s="790"/>
      <c r="G280" s="790"/>
      <c r="H280" s="790"/>
      <c r="I280" s="790"/>
      <c r="J280" s="790"/>
      <c r="K280" s="790"/>
      <c r="L280" s="790"/>
      <c r="M280" s="790"/>
      <c r="N280" s="790"/>
      <c r="O280" s="790"/>
      <c r="P280" s="790"/>
      <c r="Q280" s="790"/>
      <c r="R280" s="790"/>
      <c r="S280" s="790"/>
      <c r="T280" s="790"/>
      <c r="U280" s="790"/>
      <c r="V280" s="790"/>
      <c r="W280" s="790"/>
      <c r="X280" s="790"/>
      <c r="Y280" s="790"/>
      <c r="Z280" s="790"/>
      <c r="AA280" s="772"/>
      <c r="AB280" s="772"/>
      <c r="AC280" s="772"/>
    </row>
    <row r="281" spans="1:68" ht="14.25" customHeight="1" x14ac:dyDescent="0.25">
      <c r="A281" s="806" t="s">
        <v>124</v>
      </c>
      <c r="B281" s="790"/>
      <c r="C281" s="790"/>
      <c r="D281" s="790"/>
      <c r="E281" s="790"/>
      <c r="F281" s="790"/>
      <c r="G281" s="790"/>
      <c r="H281" s="790"/>
      <c r="I281" s="790"/>
      <c r="J281" s="790"/>
      <c r="K281" s="790"/>
      <c r="L281" s="790"/>
      <c r="M281" s="790"/>
      <c r="N281" s="790"/>
      <c r="O281" s="790"/>
      <c r="P281" s="790"/>
      <c r="Q281" s="790"/>
      <c r="R281" s="790"/>
      <c r="S281" s="790"/>
      <c r="T281" s="790"/>
      <c r="U281" s="790"/>
      <c r="V281" s="790"/>
      <c r="W281" s="790"/>
      <c r="X281" s="790"/>
      <c r="Y281" s="790"/>
      <c r="Z281" s="790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3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0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1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789"/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1"/>
      <c r="P292" s="795" t="s">
        <v>71</v>
      </c>
      <c r="Q292" s="796"/>
      <c r="R292" s="796"/>
      <c r="S292" s="796"/>
      <c r="T292" s="796"/>
      <c r="U292" s="796"/>
      <c r="V292" s="797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0"/>
      <c r="B293" s="790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1"/>
      <c r="P293" s="795" t="s">
        <v>71</v>
      </c>
      <c r="Q293" s="796"/>
      <c r="R293" s="796"/>
      <c r="S293" s="796"/>
      <c r="T293" s="796"/>
      <c r="U293" s="796"/>
      <c r="V293" s="797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38" t="s">
        <v>508</v>
      </c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0"/>
      <c r="P294" s="790"/>
      <c r="Q294" s="790"/>
      <c r="R294" s="790"/>
      <c r="S294" s="790"/>
      <c r="T294" s="790"/>
      <c r="U294" s="790"/>
      <c r="V294" s="790"/>
      <c r="W294" s="790"/>
      <c r="X294" s="790"/>
      <c r="Y294" s="790"/>
      <c r="Z294" s="790"/>
      <c r="AA294" s="772"/>
      <c r="AB294" s="772"/>
      <c r="AC294" s="772"/>
    </row>
    <row r="295" spans="1:68" ht="14.25" customHeight="1" x14ac:dyDescent="0.25">
      <c r="A295" s="806" t="s">
        <v>124</v>
      </c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0"/>
      <c r="P295" s="790"/>
      <c r="Q295" s="790"/>
      <c r="R295" s="790"/>
      <c r="S295" s="790"/>
      <c r="T295" s="790"/>
      <c r="U295" s="790"/>
      <c r="V295" s="790"/>
      <c r="W295" s="790"/>
      <c r="X295" s="790"/>
      <c r="Y295" s="790"/>
      <c r="Z295" s="790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4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789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95" t="s">
        <v>71</v>
      </c>
      <c r="Q297" s="796"/>
      <c r="R297" s="796"/>
      <c r="S297" s="796"/>
      <c r="T297" s="796"/>
      <c r="U297" s="796"/>
      <c r="V297" s="797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0"/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1"/>
      <c r="P298" s="795" t="s">
        <v>71</v>
      </c>
      <c r="Q298" s="796"/>
      <c r="R298" s="796"/>
      <c r="S298" s="796"/>
      <c r="T298" s="796"/>
      <c r="U298" s="796"/>
      <c r="V298" s="797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38" t="s">
        <v>511</v>
      </c>
      <c r="B299" s="790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790"/>
      <c r="Q299" s="790"/>
      <c r="R299" s="790"/>
      <c r="S299" s="790"/>
      <c r="T299" s="790"/>
      <c r="U299" s="790"/>
      <c r="V299" s="790"/>
      <c r="W299" s="790"/>
      <c r="X299" s="790"/>
      <c r="Y299" s="790"/>
      <c r="Z299" s="790"/>
      <c r="AA299" s="772"/>
      <c r="AB299" s="772"/>
      <c r="AC299" s="772"/>
    </row>
    <row r="300" spans="1:68" ht="14.25" customHeight="1" x14ac:dyDescent="0.25">
      <c r="A300" s="806" t="s">
        <v>124</v>
      </c>
      <c r="B300" s="790"/>
      <c r="C300" s="790"/>
      <c r="D300" s="790"/>
      <c r="E300" s="790"/>
      <c r="F300" s="790"/>
      <c r="G300" s="790"/>
      <c r="H300" s="790"/>
      <c r="I300" s="790"/>
      <c r="J300" s="790"/>
      <c r="K300" s="790"/>
      <c r="L300" s="790"/>
      <c r="M300" s="790"/>
      <c r="N300" s="790"/>
      <c r="O300" s="790"/>
      <c r="P300" s="790"/>
      <c r="Q300" s="790"/>
      <c r="R300" s="790"/>
      <c r="S300" s="790"/>
      <c r="T300" s="790"/>
      <c r="U300" s="790"/>
      <c r="V300" s="790"/>
      <c r="W300" s="790"/>
      <c r="X300" s="790"/>
      <c r="Y300" s="790"/>
      <c r="Z300" s="790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89"/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1"/>
      <c r="P304" s="795" t="s">
        <v>71</v>
      </c>
      <c r="Q304" s="796"/>
      <c r="R304" s="796"/>
      <c r="S304" s="796"/>
      <c r="T304" s="796"/>
      <c r="U304" s="796"/>
      <c r="V304" s="797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0"/>
      <c r="B305" s="790"/>
      <c r="C305" s="790"/>
      <c r="D305" s="790"/>
      <c r="E305" s="790"/>
      <c r="F305" s="790"/>
      <c r="G305" s="790"/>
      <c r="H305" s="790"/>
      <c r="I305" s="790"/>
      <c r="J305" s="790"/>
      <c r="K305" s="790"/>
      <c r="L305" s="790"/>
      <c r="M305" s="790"/>
      <c r="N305" s="790"/>
      <c r="O305" s="791"/>
      <c r="P305" s="795" t="s">
        <v>71</v>
      </c>
      <c r="Q305" s="796"/>
      <c r="R305" s="796"/>
      <c r="S305" s="796"/>
      <c r="T305" s="796"/>
      <c r="U305" s="796"/>
      <c r="V305" s="797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38" t="s">
        <v>520</v>
      </c>
      <c r="B306" s="790"/>
      <c r="C306" s="790"/>
      <c r="D306" s="790"/>
      <c r="E306" s="790"/>
      <c r="F306" s="790"/>
      <c r="G306" s="790"/>
      <c r="H306" s="790"/>
      <c r="I306" s="790"/>
      <c r="J306" s="790"/>
      <c r="K306" s="790"/>
      <c r="L306" s="790"/>
      <c r="M306" s="790"/>
      <c r="N306" s="790"/>
      <c r="O306" s="790"/>
      <c r="P306" s="790"/>
      <c r="Q306" s="790"/>
      <c r="R306" s="790"/>
      <c r="S306" s="790"/>
      <c r="T306" s="790"/>
      <c r="U306" s="790"/>
      <c r="V306" s="790"/>
      <c r="W306" s="790"/>
      <c r="X306" s="790"/>
      <c r="Y306" s="790"/>
      <c r="Z306" s="790"/>
      <c r="AA306" s="772"/>
      <c r="AB306" s="772"/>
      <c r="AC306" s="772"/>
    </row>
    <row r="307" spans="1:68" ht="14.25" customHeight="1" x14ac:dyDescent="0.25">
      <c r="A307" s="806" t="s">
        <v>73</v>
      </c>
      <c r="B307" s="790"/>
      <c r="C307" s="790"/>
      <c r="D307" s="790"/>
      <c r="E307" s="790"/>
      <c r="F307" s="790"/>
      <c r="G307" s="790"/>
      <c r="H307" s="790"/>
      <c r="I307" s="790"/>
      <c r="J307" s="790"/>
      <c r="K307" s="790"/>
      <c r="L307" s="790"/>
      <c r="M307" s="790"/>
      <c r="N307" s="790"/>
      <c r="O307" s="790"/>
      <c r="P307" s="790"/>
      <c r="Q307" s="790"/>
      <c r="R307" s="790"/>
      <c r="S307" s="790"/>
      <c r="T307" s="790"/>
      <c r="U307" s="790"/>
      <c r="V307" s="790"/>
      <c r="W307" s="790"/>
      <c r="X307" s="790"/>
      <c r="Y307" s="790"/>
      <c r="Z307" s="790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6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0.96</v>
      </c>
      <c r="Y311" s="778">
        <f t="shared" si="67"/>
        <v>2.4</v>
      </c>
      <c r="Z311" s="36">
        <f>IFERROR(IF(Y311=0,"",ROUNDUP(Y311/H311,0)*0.00753),"")</f>
        <v>7.5300000000000002E-3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1.0688</v>
      </c>
      <c r="BN311" s="64">
        <f t="shared" si="69"/>
        <v>2.6720000000000002</v>
      </c>
      <c r="BO311" s="64">
        <f t="shared" si="70"/>
        <v>2.5641025641025641E-3</v>
      </c>
      <c r="BP311" s="64">
        <f t="shared" si="71"/>
        <v>6.41025641025641E-3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0.96</v>
      </c>
      <c r="Y312" s="778">
        <f t="shared" si="67"/>
        <v>2.4</v>
      </c>
      <c r="Z312" s="36">
        <f>IFERROR(IF(Y312=0,"",ROUNDUP(Y312/H312,0)*0.00753),"")</f>
        <v>7.5300000000000002E-3</v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1.04</v>
      </c>
      <c r="BN312" s="64">
        <f t="shared" si="69"/>
        <v>2.6</v>
      </c>
      <c r="BO312" s="64">
        <f t="shared" si="70"/>
        <v>2.5641025641025641E-3</v>
      </c>
      <c r="BP312" s="64">
        <f t="shared" si="71"/>
        <v>6.41025641025641E-3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7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789"/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1"/>
      <c r="P314" s="795" t="s">
        <v>71</v>
      </c>
      <c r="Q314" s="796"/>
      <c r="R314" s="796"/>
      <c r="S314" s="796"/>
      <c r="T314" s="796"/>
      <c r="U314" s="796"/>
      <c r="V314" s="797"/>
      <c r="W314" s="37" t="s">
        <v>72</v>
      </c>
      <c r="X314" s="779">
        <f>IFERROR(X308/H308,"0")+IFERROR(X309/H309,"0")+IFERROR(X310/H310,"0")+IFERROR(X311/H311,"0")+IFERROR(X312/H312,"0")+IFERROR(X313/H313,"0")</f>
        <v>0.8</v>
      </c>
      <c r="Y314" s="779">
        <f>IFERROR(Y308/H308,"0")+IFERROR(Y309/H309,"0")+IFERROR(Y310/H310,"0")+IFERROR(Y311/H311,"0")+IFERROR(Y312/H312,"0")+IFERROR(Y313/H313,"0")</f>
        <v>2</v>
      </c>
      <c r="Z314" s="779">
        <f>IFERROR(IF(Z308="",0,Z308),"0")+IFERROR(IF(Z309="",0,Z309),"0")+IFERROR(IF(Z310="",0,Z310),"0")+IFERROR(IF(Z311="",0,Z311),"0")+IFERROR(IF(Z312="",0,Z312),"0")+IFERROR(IF(Z313="",0,Z313),"0")</f>
        <v>1.506E-2</v>
      </c>
      <c r="AA314" s="780"/>
      <c r="AB314" s="780"/>
      <c r="AC314" s="780"/>
    </row>
    <row r="315" spans="1:68" x14ac:dyDescent="0.2">
      <c r="A315" s="790"/>
      <c r="B315" s="790"/>
      <c r="C315" s="790"/>
      <c r="D315" s="790"/>
      <c r="E315" s="790"/>
      <c r="F315" s="790"/>
      <c r="G315" s="790"/>
      <c r="H315" s="790"/>
      <c r="I315" s="790"/>
      <c r="J315" s="790"/>
      <c r="K315" s="790"/>
      <c r="L315" s="790"/>
      <c r="M315" s="790"/>
      <c r="N315" s="790"/>
      <c r="O315" s="791"/>
      <c r="P315" s="795" t="s">
        <v>71</v>
      </c>
      <c r="Q315" s="796"/>
      <c r="R315" s="796"/>
      <c r="S315" s="796"/>
      <c r="T315" s="796"/>
      <c r="U315" s="796"/>
      <c r="V315" s="797"/>
      <c r="W315" s="37" t="s">
        <v>69</v>
      </c>
      <c r="X315" s="779">
        <f>IFERROR(SUM(X308:X313),"0")</f>
        <v>1.92</v>
      </c>
      <c r="Y315" s="779">
        <f>IFERROR(SUM(Y308:Y313),"0")</f>
        <v>4.8</v>
      </c>
      <c r="Z315" s="37"/>
      <c r="AA315" s="780"/>
      <c r="AB315" s="780"/>
      <c r="AC315" s="780"/>
    </row>
    <row r="316" spans="1:68" ht="16.5" customHeight="1" x14ac:dyDescent="0.25">
      <c r="A316" s="838" t="s">
        <v>536</v>
      </c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0"/>
      <c r="P316" s="790"/>
      <c r="Q316" s="790"/>
      <c r="R316" s="790"/>
      <c r="S316" s="790"/>
      <c r="T316" s="790"/>
      <c r="U316" s="790"/>
      <c r="V316" s="790"/>
      <c r="W316" s="790"/>
      <c r="X316" s="790"/>
      <c r="Y316" s="790"/>
      <c r="Z316" s="790"/>
      <c r="AA316" s="772"/>
      <c r="AB316" s="772"/>
      <c r="AC316" s="772"/>
    </row>
    <row r="317" spans="1:68" ht="14.25" customHeight="1" x14ac:dyDescent="0.25">
      <c r="A317" s="806" t="s">
        <v>124</v>
      </c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0"/>
      <c r="P317" s="790"/>
      <c r="Q317" s="790"/>
      <c r="R317" s="790"/>
      <c r="S317" s="790"/>
      <c r="T317" s="790"/>
      <c r="U317" s="790"/>
      <c r="V317" s="790"/>
      <c r="W317" s="790"/>
      <c r="X317" s="790"/>
      <c r="Y317" s="790"/>
      <c r="Z317" s="790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89"/>
      <c r="B319" s="790"/>
      <c r="C319" s="790"/>
      <c r="D319" s="790"/>
      <c r="E319" s="790"/>
      <c r="F319" s="790"/>
      <c r="G319" s="790"/>
      <c r="H319" s="790"/>
      <c r="I319" s="790"/>
      <c r="J319" s="790"/>
      <c r="K319" s="790"/>
      <c r="L319" s="790"/>
      <c r="M319" s="790"/>
      <c r="N319" s="790"/>
      <c r="O319" s="791"/>
      <c r="P319" s="795" t="s">
        <v>71</v>
      </c>
      <c r="Q319" s="796"/>
      <c r="R319" s="796"/>
      <c r="S319" s="796"/>
      <c r="T319" s="796"/>
      <c r="U319" s="796"/>
      <c r="V319" s="797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0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5" t="s">
        <v>71</v>
      </c>
      <c r="Q320" s="796"/>
      <c r="R320" s="796"/>
      <c r="S320" s="796"/>
      <c r="T320" s="796"/>
      <c r="U320" s="796"/>
      <c r="V320" s="797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806" t="s">
        <v>64</v>
      </c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0"/>
      <c r="P321" s="790"/>
      <c r="Q321" s="790"/>
      <c r="R321" s="790"/>
      <c r="S321" s="790"/>
      <c r="T321" s="790"/>
      <c r="U321" s="790"/>
      <c r="V321" s="790"/>
      <c r="W321" s="790"/>
      <c r="X321" s="790"/>
      <c r="Y321" s="790"/>
      <c r="Z321" s="790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89"/>
      <c r="B323" s="790"/>
      <c r="C323" s="790"/>
      <c r="D323" s="790"/>
      <c r="E323" s="790"/>
      <c r="F323" s="790"/>
      <c r="G323" s="790"/>
      <c r="H323" s="790"/>
      <c r="I323" s="790"/>
      <c r="J323" s="790"/>
      <c r="K323" s="790"/>
      <c r="L323" s="790"/>
      <c r="M323" s="790"/>
      <c r="N323" s="790"/>
      <c r="O323" s="791"/>
      <c r="P323" s="795" t="s">
        <v>71</v>
      </c>
      <c r="Q323" s="796"/>
      <c r="R323" s="796"/>
      <c r="S323" s="796"/>
      <c r="T323" s="796"/>
      <c r="U323" s="796"/>
      <c r="V323" s="797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0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5" t="s">
        <v>71</v>
      </c>
      <c r="Q324" s="796"/>
      <c r="R324" s="796"/>
      <c r="S324" s="796"/>
      <c r="T324" s="796"/>
      <c r="U324" s="796"/>
      <c r="V324" s="797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806" t="s">
        <v>73</v>
      </c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0"/>
      <c r="P325" s="790"/>
      <c r="Q325" s="790"/>
      <c r="R325" s="790"/>
      <c r="S325" s="790"/>
      <c r="T325" s="790"/>
      <c r="U325" s="790"/>
      <c r="V325" s="790"/>
      <c r="W325" s="790"/>
      <c r="X325" s="790"/>
      <c r="Y325" s="790"/>
      <c r="Z325" s="790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89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95" t="s">
        <v>71</v>
      </c>
      <c r="Q327" s="796"/>
      <c r="R327" s="796"/>
      <c r="S327" s="796"/>
      <c r="T327" s="796"/>
      <c r="U327" s="796"/>
      <c r="V327" s="797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0"/>
      <c r="B328" s="790"/>
      <c r="C328" s="790"/>
      <c r="D328" s="790"/>
      <c r="E328" s="790"/>
      <c r="F328" s="790"/>
      <c r="G328" s="790"/>
      <c r="H328" s="790"/>
      <c r="I328" s="790"/>
      <c r="J328" s="790"/>
      <c r="K328" s="790"/>
      <c r="L328" s="790"/>
      <c r="M328" s="790"/>
      <c r="N328" s="790"/>
      <c r="O328" s="791"/>
      <c r="P328" s="795" t="s">
        <v>71</v>
      </c>
      <c r="Q328" s="796"/>
      <c r="R328" s="796"/>
      <c r="S328" s="796"/>
      <c r="T328" s="796"/>
      <c r="U328" s="796"/>
      <c r="V328" s="797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38" t="s">
        <v>546</v>
      </c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0"/>
      <c r="P329" s="790"/>
      <c r="Q329" s="790"/>
      <c r="R329" s="790"/>
      <c r="S329" s="790"/>
      <c r="T329" s="790"/>
      <c r="U329" s="790"/>
      <c r="V329" s="790"/>
      <c r="W329" s="790"/>
      <c r="X329" s="790"/>
      <c r="Y329" s="790"/>
      <c r="Z329" s="790"/>
      <c r="AA329" s="772"/>
      <c r="AB329" s="772"/>
      <c r="AC329" s="772"/>
    </row>
    <row r="330" spans="1:68" ht="14.25" customHeight="1" x14ac:dyDescent="0.25">
      <c r="A330" s="806" t="s">
        <v>124</v>
      </c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0"/>
      <c r="P330" s="790"/>
      <c r="Q330" s="790"/>
      <c r="R330" s="790"/>
      <c r="S330" s="790"/>
      <c r="T330" s="790"/>
      <c r="U330" s="790"/>
      <c r="V330" s="790"/>
      <c r="W330" s="790"/>
      <c r="X330" s="790"/>
      <c r="Y330" s="790"/>
      <c r="Z330" s="790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89"/>
      <c r="B332" s="790"/>
      <c r="C332" s="790"/>
      <c r="D332" s="790"/>
      <c r="E332" s="790"/>
      <c r="F332" s="790"/>
      <c r="G332" s="790"/>
      <c r="H332" s="790"/>
      <c r="I332" s="790"/>
      <c r="J332" s="790"/>
      <c r="K332" s="790"/>
      <c r="L332" s="790"/>
      <c r="M332" s="790"/>
      <c r="N332" s="790"/>
      <c r="O332" s="791"/>
      <c r="P332" s="795" t="s">
        <v>71</v>
      </c>
      <c r="Q332" s="796"/>
      <c r="R332" s="796"/>
      <c r="S332" s="796"/>
      <c r="T332" s="796"/>
      <c r="U332" s="796"/>
      <c r="V332" s="797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0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5" t="s">
        <v>71</v>
      </c>
      <c r="Q333" s="796"/>
      <c r="R333" s="796"/>
      <c r="S333" s="796"/>
      <c r="T333" s="796"/>
      <c r="U333" s="796"/>
      <c r="V333" s="797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806" t="s">
        <v>64</v>
      </c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0"/>
      <c r="P334" s="790"/>
      <c r="Q334" s="790"/>
      <c r="R334" s="790"/>
      <c r="S334" s="790"/>
      <c r="T334" s="790"/>
      <c r="U334" s="790"/>
      <c r="V334" s="790"/>
      <c r="W334" s="790"/>
      <c r="X334" s="790"/>
      <c r="Y334" s="790"/>
      <c r="Z334" s="790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89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95" t="s">
        <v>71</v>
      </c>
      <c r="Q336" s="796"/>
      <c r="R336" s="796"/>
      <c r="S336" s="796"/>
      <c r="T336" s="796"/>
      <c r="U336" s="796"/>
      <c r="V336" s="797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0"/>
      <c r="B337" s="790"/>
      <c r="C337" s="790"/>
      <c r="D337" s="790"/>
      <c r="E337" s="790"/>
      <c r="F337" s="790"/>
      <c r="G337" s="790"/>
      <c r="H337" s="790"/>
      <c r="I337" s="790"/>
      <c r="J337" s="790"/>
      <c r="K337" s="790"/>
      <c r="L337" s="790"/>
      <c r="M337" s="790"/>
      <c r="N337" s="790"/>
      <c r="O337" s="791"/>
      <c r="P337" s="795" t="s">
        <v>71</v>
      </c>
      <c r="Q337" s="796"/>
      <c r="R337" s="796"/>
      <c r="S337" s="796"/>
      <c r="T337" s="796"/>
      <c r="U337" s="796"/>
      <c r="V337" s="797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806" t="s">
        <v>73</v>
      </c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0"/>
      <c r="P338" s="790"/>
      <c r="Q338" s="790"/>
      <c r="R338" s="790"/>
      <c r="S338" s="790"/>
      <c r="T338" s="790"/>
      <c r="U338" s="790"/>
      <c r="V338" s="790"/>
      <c r="W338" s="790"/>
      <c r="X338" s="790"/>
      <c r="Y338" s="790"/>
      <c r="Z338" s="790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7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89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95" t="s">
        <v>71</v>
      </c>
      <c r="Q341" s="796"/>
      <c r="R341" s="796"/>
      <c r="S341" s="796"/>
      <c r="T341" s="796"/>
      <c r="U341" s="796"/>
      <c r="V341" s="797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0"/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1"/>
      <c r="P342" s="795" t="s">
        <v>71</v>
      </c>
      <c r="Q342" s="796"/>
      <c r="R342" s="796"/>
      <c r="S342" s="796"/>
      <c r="T342" s="796"/>
      <c r="U342" s="796"/>
      <c r="V342" s="797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38" t="s">
        <v>559</v>
      </c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0"/>
      <c r="P343" s="790"/>
      <c r="Q343" s="790"/>
      <c r="R343" s="790"/>
      <c r="S343" s="790"/>
      <c r="T343" s="790"/>
      <c r="U343" s="790"/>
      <c r="V343" s="790"/>
      <c r="W343" s="790"/>
      <c r="X343" s="790"/>
      <c r="Y343" s="790"/>
      <c r="Z343" s="790"/>
      <c r="AA343" s="772"/>
      <c r="AB343" s="772"/>
      <c r="AC343" s="772"/>
    </row>
    <row r="344" spans="1:68" ht="14.25" customHeight="1" x14ac:dyDescent="0.25">
      <c r="A344" s="806" t="s">
        <v>124</v>
      </c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0"/>
      <c r="P344" s="790"/>
      <c r="Q344" s="790"/>
      <c r="R344" s="790"/>
      <c r="S344" s="790"/>
      <c r="T344" s="790"/>
      <c r="U344" s="790"/>
      <c r="V344" s="790"/>
      <c r="W344" s="790"/>
      <c r="X344" s="790"/>
      <c r="Y344" s="790"/>
      <c r="Z344" s="790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5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89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95" t="s">
        <v>71</v>
      </c>
      <c r="Q346" s="796"/>
      <c r="R346" s="796"/>
      <c r="S346" s="796"/>
      <c r="T346" s="796"/>
      <c r="U346" s="796"/>
      <c r="V346" s="797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0"/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1"/>
      <c r="P347" s="795" t="s">
        <v>71</v>
      </c>
      <c r="Q347" s="796"/>
      <c r="R347" s="796"/>
      <c r="S347" s="796"/>
      <c r="T347" s="796"/>
      <c r="U347" s="796"/>
      <c r="V347" s="797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806" t="s">
        <v>64</v>
      </c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0"/>
      <c r="P348" s="790"/>
      <c r="Q348" s="790"/>
      <c r="R348" s="790"/>
      <c r="S348" s="790"/>
      <c r="T348" s="790"/>
      <c r="U348" s="790"/>
      <c r="V348" s="790"/>
      <c r="W348" s="790"/>
      <c r="X348" s="790"/>
      <c r="Y348" s="790"/>
      <c r="Z348" s="790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89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95" t="s">
        <v>71</v>
      </c>
      <c r="Q351" s="796"/>
      <c r="R351" s="796"/>
      <c r="S351" s="796"/>
      <c r="T351" s="796"/>
      <c r="U351" s="796"/>
      <c r="V351" s="797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0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5" t="s">
        <v>71</v>
      </c>
      <c r="Q352" s="796"/>
      <c r="R352" s="796"/>
      <c r="S352" s="796"/>
      <c r="T352" s="796"/>
      <c r="U352" s="796"/>
      <c r="V352" s="797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806" t="s">
        <v>73</v>
      </c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0"/>
      <c r="P353" s="790"/>
      <c r="Q353" s="790"/>
      <c r="R353" s="790"/>
      <c r="S353" s="790"/>
      <c r="T353" s="790"/>
      <c r="U353" s="790"/>
      <c r="V353" s="790"/>
      <c r="W353" s="790"/>
      <c r="X353" s="790"/>
      <c r="Y353" s="790"/>
      <c r="Z353" s="790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6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89"/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1"/>
      <c r="P355" s="795" t="s">
        <v>71</v>
      </c>
      <c r="Q355" s="796"/>
      <c r="R355" s="796"/>
      <c r="S355" s="796"/>
      <c r="T355" s="796"/>
      <c r="U355" s="796"/>
      <c r="V355" s="797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0"/>
      <c r="B356" s="790"/>
      <c r="C356" s="790"/>
      <c r="D356" s="790"/>
      <c r="E356" s="790"/>
      <c r="F356" s="790"/>
      <c r="G356" s="790"/>
      <c r="H356" s="790"/>
      <c r="I356" s="790"/>
      <c r="J356" s="790"/>
      <c r="K356" s="790"/>
      <c r="L356" s="790"/>
      <c r="M356" s="790"/>
      <c r="N356" s="790"/>
      <c r="O356" s="791"/>
      <c r="P356" s="795" t="s">
        <v>71</v>
      </c>
      <c r="Q356" s="796"/>
      <c r="R356" s="796"/>
      <c r="S356" s="796"/>
      <c r="T356" s="796"/>
      <c r="U356" s="796"/>
      <c r="V356" s="797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38" t="s">
        <v>570</v>
      </c>
      <c r="B357" s="790"/>
      <c r="C357" s="790"/>
      <c r="D357" s="790"/>
      <c r="E357" s="790"/>
      <c r="F357" s="790"/>
      <c r="G357" s="790"/>
      <c r="H357" s="790"/>
      <c r="I357" s="790"/>
      <c r="J357" s="790"/>
      <c r="K357" s="790"/>
      <c r="L357" s="790"/>
      <c r="M357" s="790"/>
      <c r="N357" s="790"/>
      <c r="O357" s="790"/>
      <c r="P357" s="790"/>
      <c r="Q357" s="790"/>
      <c r="R357" s="790"/>
      <c r="S357" s="790"/>
      <c r="T357" s="790"/>
      <c r="U357" s="790"/>
      <c r="V357" s="790"/>
      <c r="W357" s="790"/>
      <c r="X357" s="790"/>
      <c r="Y357" s="790"/>
      <c r="Z357" s="790"/>
      <c r="AA357" s="772"/>
      <c r="AB357" s="772"/>
      <c r="AC357" s="772"/>
    </row>
    <row r="358" spans="1:68" ht="14.25" customHeight="1" x14ac:dyDescent="0.25">
      <c r="A358" s="806" t="s">
        <v>124</v>
      </c>
      <c r="B358" s="790"/>
      <c r="C358" s="790"/>
      <c r="D358" s="790"/>
      <c r="E358" s="790"/>
      <c r="F358" s="790"/>
      <c r="G358" s="790"/>
      <c r="H358" s="790"/>
      <c r="I358" s="790"/>
      <c r="J358" s="790"/>
      <c r="K358" s="790"/>
      <c r="L358" s="790"/>
      <c r="M358" s="790"/>
      <c r="N358" s="790"/>
      <c r="O358" s="790"/>
      <c r="P358" s="790"/>
      <c r="Q358" s="790"/>
      <c r="R358" s="790"/>
      <c r="S358" s="790"/>
      <c r="T358" s="790"/>
      <c r="U358" s="790"/>
      <c r="V358" s="790"/>
      <c r="W358" s="790"/>
      <c r="X358" s="790"/>
      <c r="Y358" s="790"/>
      <c r="Z358" s="790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7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2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789"/>
      <c r="B368" s="790"/>
      <c r="C368" s="790"/>
      <c r="D368" s="790"/>
      <c r="E368" s="790"/>
      <c r="F368" s="790"/>
      <c r="G368" s="790"/>
      <c r="H368" s="790"/>
      <c r="I368" s="790"/>
      <c r="J368" s="790"/>
      <c r="K368" s="790"/>
      <c r="L368" s="790"/>
      <c r="M368" s="790"/>
      <c r="N368" s="790"/>
      <c r="O368" s="791"/>
      <c r="P368" s="795" t="s">
        <v>71</v>
      </c>
      <c r="Q368" s="796"/>
      <c r="R368" s="796"/>
      <c r="S368" s="796"/>
      <c r="T368" s="796"/>
      <c r="U368" s="796"/>
      <c r="V368" s="797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0"/>
      <c r="B369" s="790"/>
      <c r="C369" s="790"/>
      <c r="D369" s="790"/>
      <c r="E369" s="790"/>
      <c r="F369" s="790"/>
      <c r="G369" s="790"/>
      <c r="H369" s="790"/>
      <c r="I369" s="790"/>
      <c r="J369" s="790"/>
      <c r="K369" s="790"/>
      <c r="L369" s="790"/>
      <c r="M369" s="790"/>
      <c r="N369" s="790"/>
      <c r="O369" s="791"/>
      <c r="P369" s="795" t="s">
        <v>71</v>
      </c>
      <c r="Q369" s="796"/>
      <c r="R369" s="796"/>
      <c r="S369" s="796"/>
      <c r="T369" s="796"/>
      <c r="U369" s="796"/>
      <c r="V369" s="797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806" t="s">
        <v>64</v>
      </c>
      <c r="B370" s="790"/>
      <c r="C370" s="790"/>
      <c r="D370" s="790"/>
      <c r="E370" s="790"/>
      <c r="F370" s="790"/>
      <c r="G370" s="790"/>
      <c r="H370" s="790"/>
      <c r="I370" s="790"/>
      <c r="J370" s="790"/>
      <c r="K370" s="790"/>
      <c r="L370" s="790"/>
      <c r="M370" s="790"/>
      <c r="N370" s="790"/>
      <c r="O370" s="790"/>
      <c r="P370" s="790"/>
      <c r="Q370" s="790"/>
      <c r="R370" s="790"/>
      <c r="S370" s="790"/>
      <c r="T370" s="790"/>
      <c r="U370" s="790"/>
      <c r="V370" s="790"/>
      <c r="W370" s="790"/>
      <c r="X370" s="790"/>
      <c r="Y370" s="790"/>
      <c r="Z370" s="790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7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89"/>
      <c r="B375" s="790"/>
      <c r="C375" s="790"/>
      <c r="D375" s="790"/>
      <c r="E375" s="790"/>
      <c r="F375" s="790"/>
      <c r="G375" s="790"/>
      <c r="H375" s="790"/>
      <c r="I375" s="790"/>
      <c r="J375" s="790"/>
      <c r="K375" s="790"/>
      <c r="L375" s="790"/>
      <c r="M375" s="790"/>
      <c r="N375" s="790"/>
      <c r="O375" s="791"/>
      <c r="P375" s="795" t="s">
        <v>71</v>
      </c>
      <c r="Q375" s="796"/>
      <c r="R375" s="796"/>
      <c r="S375" s="796"/>
      <c r="T375" s="796"/>
      <c r="U375" s="796"/>
      <c r="V375" s="797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0"/>
      <c r="B376" s="790"/>
      <c r="C376" s="790"/>
      <c r="D376" s="790"/>
      <c r="E376" s="790"/>
      <c r="F376" s="790"/>
      <c r="G376" s="790"/>
      <c r="H376" s="790"/>
      <c r="I376" s="790"/>
      <c r="J376" s="790"/>
      <c r="K376" s="790"/>
      <c r="L376" s="790"/>
      <c r="M376" s="790"/>
      <c r="N376" s="790"/>
      <c r="O376" s="791"/>
      <c r="P376" s="795" t="s">
        <v>71</v>
      </c>
      <c r="Q376" s="796"/>
      <c r="R376" s="796"/>
      <c r="S376" s="796"/>
      <c r="T376" s="796"/>
      <c r="U376" s="796"/>
      <c r="V376" s="797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806" t="s">
        <v>73</v>
      </c>
      <c r="B377" s="790"/>
      <c r="C377" s="790"/>
      <c r="D377" s="790"/>
      <c r="E377" s="790"/>
      <c r="F377" s="790"/>
      <c r="G377" s="790"/>
      <c r="H377" s="790"/>
      <c r="I377" s="790"/>
      <c r="J377" s="790"/>
      <c r="K377" s="790"/>
      <c r="L377" s="790"/>
      <c r="M377" s="790"/>
      <c r="N377" s="790"/>
      <c r="O377" s="790"/>
      <c r="P377" s="790"/>
      <c r="Q377" s="790"/>
      <c r="R377" s="790"/>
      <c r="S377" s="790"/>
      <c r="T377" s="790"/>
      <c r="U377" s="790"/>
      <c r="V377" s="790"/>
      <c r="W377" s="790"/>
      <c r="X377" s="790"/>
      <c r="Y377" s="790"/>
      <c r="Z377" s="790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0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9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789"/>
      <c r="B384" s="790"/>
      <c r="C384" s="790"/>
      <c r="D384" s="790"/>
      <c r="E384" s="790"/>
      <c r="F384" s="790"/>
      <c r="G384" s="790"/>
      <c r="H384" s="790"/>
      <c r="I384" s="790"/>
      <c r="J384" s="790"/>
      <c r="K384" s="790"/>
      <c r="L384" s="790"/>
      <c r="M384" s="790"/>
      <c r="N384" s="790"/>
      <c r="O384" s="791"/>
      <c r="P384" s="795" t="s">
        <v>71</v>
      </c>
      <c r="Q384" s="796"/>
      <c r="R384" s="796"/>
      <c r="S384" s="796"/>
      <c r="T384" s="796"/>
      <c r="U384" s="796"/>
      <c r="V384" s="797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0"/>
      <c r="B385" s="790"/>
      <c r="C385" s="790"/>
      <c r="D385" s="790"/>
      <c r="E385" s="790"/>
      <c r="F385" s="790"/>
      <c r="G385" s="790"/>
      <c r="H385" s="790"/>
      <c r="I385" s="790"/>
      <c r="J385" s="790"/>
      <c r="K385" s="790"/>
      <c r="L385" s="790"/>
      <c r="M385" s="790"/>
      <c r="N385" s="790"/>
      <c r="O385" s="791"/>
      <c r="P385" s="795" t="s">
        <v>71</v>
      </c>
      <c r="Q385" s="796"/>
      <c r="R385" s="796"/>
      <c r="S385" s="796"/>
      <c r="T385" s="796"/>
      <c r="U385" s="796"/>
      <c r="V385" s="797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806" t="s">
        <v>222</v>
      </c>
      <c r="B386" s="790"/>
      <c r="C386" s="790"/>
      <c r="D386" s="790"/>
      <c r="E386" s="790"/>
      <c r="F386" s="790"/>
      <c r="G386" s="790"/>
      <c r="H386" s="790"/>
      <c r="I386" s="790"/>
      <c r="J386" s="790"/>
      <c r="K386" s="790"/>
      <c r="L386" s="790"/>
      <c r="M386" s="790"/>
      <c r="N386" s="790"/>
      <c r="O386" s="790"/>
      <c r="P386" s="790"/>
      <c r="Q386" s="790"/>
      <c r="R386" s="790"/>
      <c r="S386" s="790"/>
      <c r="T386" s="790"/>
      <c r="U386" s="790"/>
      <c r="V386" s="790"/>
      <c r="W386" s="790"/>
      <c r="X386" s="790"/>
      <c r="Y386" s="790"/>
      <c r="Z386" s="790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89"/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1"/>
      <c r="P390" s="795" t="s">
        <v>71</v>
      </c>
      <c r="Q390" s="796"/>
      <c r="R390" s="796"/>
      <c r="S390" s="796"/>
      <c r="T390" s="796"/>
      <c r="U390" s="796"/>
      <c r="V390" s="797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0"/>
      <c r="B391" s="790"/>
      <c r="C391" s="790"/>
      <c r="D391" s="790"/>
      <c r="E391" s="790"/>
      <c r="F391" s="790"/>
      <c r="G391" s="790"/>
      <c r="H391" s="790"/>
      <c r="I391" s="790"/>
      <c r="J391" s="790"/>
      <c r="K391" s="790"/>
      <c r="L391" s="790"/>
      <c r="M391" s="790"/>
      <c r="N391" s="790"/>
      <c r="O391" s="791"/>
      <c r="P391" s="795" t="s">
        <v>71</v>
      </c>
      <c r="Q391" s="796"/>
      <c r="R391" s="796"/>
      <c r="S391" s="796"/>
      <c r="T391" s="796"/>
      <c r="U391" s="796"/>
      <c r="V391" s="797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806" t="s">
        <v>113</v>
      </c>
      <c r="B392" s="790"/>
      <c r="C392" s="790"/>
      <c r="D392" s="790"/>
      <c r="E392" s="790"/>
      <c r="F392" s="790"/>
      <c r="G392" s="790"/>
      <c r="H392" s="790"/>
      <c r="I392" s="790"/>
      <c r="J392" s="790"/>
      <c r="K392" s="790"/>
      <c r="L392" s="790"/>
      <c r="M392" s="790"/>
      <c r="N392" s="790"/>
      <c r="O392" s="790"/>
      <c r="P392" s="790"/>
      <c r="Q392" s="790"/>
      <c r="R392" s="790"/>
      <c r="S392" s="790"/>
      <c r="T392" s="790"/>
      <c r="U392" s="790"/>
      <c r="V392" s="790"/>
      <c r="W392" s="790"/>
      <c r="X392" s="790"/>
      <c r="Y392" s="790"/>
      <c r="Z392" s="790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5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9"/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1"/>
      <c r="P397" s="795" t="s">
        <v>71</v>
      </c>
      <c r="Q397" s="796"/>
      <c r="R397" s="796"/>
      <c r="S397" s="796"/>
      <c r="T397" s="796"/>
      <c r="U397" s="796"/>
      <c r="V397" s="797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0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95" t="s">
        <v>71</v>
      </c>
      <c r="Q398" s="796"/>
      <c r="R398" s="796"/>
      <c r="S398" s="796"/>
      <c r="T398" s="796"/>
      <c r="U398" s="796"/>
      <c r="V398" s="797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806" t="s">
        <v>645</v>
      </c>
      <c r="B399" s="790"/>
      <c r="C399" s="790"/>
      <c r="D399" s="790"/>
      <c r="E399" s="790"/>
      <c r="F399" s="790"/>
      <c r="G399" s="790"/>
      <c r="H399" s="790"/>
      <c r="I399" s="790"/>
      <c r="J399" s="790"/>
      <c r="K399" s="790"/>
      <c r="L399" s="790"/>
      <c r="M399" s="790"/>
      <c r="N399" s="790"/>
      <c r="O399" s="790"/>
      <c r="P399" s="790"/>
      <c r="Q399" s="790"/>
      <c r="R399" s="790"/>
      <c r="S399" s="790"/>
      <c r="T399" s="790"/>
      <c r="U399" s="790"/>
      <c r="V399" s="790"/>
      <c r="W399" s="790"/>
      <c r="X399" s="790"/>
      <c r="Y399" s="790"/>
      <c r="Z399" s="790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89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95" t="s">
        <v>71</v>
      </c>
      <c r="Q403" s="796"/>
      <c r="R403" s="796"/>
      <c r="S403" s="796"/>
      <c r="T403" s="796"/>
      <c r="U403" s="796"/>
      <c r="V403" s="797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95" t="s">
        <v>71</v>
      </c>
      <c r="Q404" s="796"/>
      <c r="R404" s="796"/>
      <c r="S404" s="796"/>
      <c r="T404" s="796"/>
      <c r="U404" s="796"/>
      <c r="V404" s="797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38" t="s">
        <v>654</v>
      </c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0"/>
      <c r="P405" s="790"/>
      <c r="Q405" s="790"/>
      <c r="R405" s="790"/>
      <c r="S405" s="790"/>
      <c r="T405" s="790"/>
      <c r="U405" s="790"/>
      <c r="V405" s="790"/>
      <c r="W405" s="790"/>
      <c r="X405" s="790"/>
      <c r="Y405" s="790"/>
      <c r="Z405" s="790"/>
      <c r="AA405" s="772"/>
      <c r="AB405" s="772"/>
      <c r="AC405" s="772"/>
    </row>
    <row r="406" spans="1:68" ht="14.25" customHeight="1" x14ac:dyDescent="0.25">
      <c r="A406" s="806" t="s">
        <v>64</v>
      </c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0"/>
      <c r="P406" s="790"/>
      <c r="Q406" s="790"/>
      <c r="R406" s="790"/>
      <c r="S406" s="790"/>
      <c r="T406" s="790"/>
      <c r="U406" s="790"/>
      <c r="V406" s="790"/>
      <c r="W406" s="790"/>
      <c r="X406" s="790"/>
      <c r="Y406" s="790"/>
      <c r="Z406" s="790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9"/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1"/>
      <c r="P408" s="795" t="s">
        <v>71</v>
      </c>
      <c r="Q408" s="796"/>
      <c r="R408" s="796"/>
      <c r="S408" s="796"/>
      <c r="T408" s="796"/>
      <c r="U408" s="796"/>
      <c r="V408" s="797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0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95" t="s">
        <v>71</v>
      </c>
      <c r="Q409" s="796"/>
      <c r="R409" s="796"/>
      <c r="S409" s="796"/>
      <c r="T409" s="796"/>
      <c r="U409" s="796"/>
      <c r="V409" s="797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806" t="s">
        <v>73</v>
      </c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  <c r="M410" s="790"/>
      <c r="N410" s="790"/>
      <c r="O410" s="790"/>
      <c r="P410" s="790"/>
      <c r="Q410" s="790"/>
      <c r="R410" s="790"/>
      <c r="S410" s="790"/>
      <c r="T410" s="790"/>
      <c r="U410" s="790"/>
      <c r="V410" s="790"/>
      <c r="W410" s="790"/>
      <c r="X410" s="790"/>
      <c r="Y410" s="790"/>
      <c r="Z410" s="790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89"/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1"/>
      <c r="P414" s="795" t="s">
        <v>71</v>
      </c>
      <c r="Q414" s="796"/>
      <c r="R414" s="796"/>
      <c r="S414" s="796"/>
      <c r="T414" s="796"/>
      <c r="U414" s="796"/>
      <c r="V414" s="797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0"/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1"/>
      <c r="P415" s="795" t="s">
        <v>71</v>
      </c>
      <c r="Q415" s="796"/>
      <c r="R415" s="796"/>
      <c r="S415" s="796"/>
      <c r="T415" s="796"/>
      <c r="U415" s="796"/>
      <c r="V415" s="797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58" t="s">
        <v>667</v>
      </c>
      <c r="B416" s="959"/>
      <c r="C416" s="959"/>
      <c r="D416" s="959"/>
      <c r="E416" s="959"/>
      <c r="F416" s="959"/>
      <c r="G416" s="959"/>
      <c r="H416" s="959"/>
      <c r="I416" s="959"/>
      <c r="J416" s="959"/>
      <c r="K416" s="959"/>
      <c r="L416" s="959"/>
      <c r="M416" s="959"/>
      <c r="N416" s="959"/>
      <c r="O416" s="959"/>
      <c r="P416" s="959"/>
      <c r="Q416" s="959"/>
      <c r="R416" s="959"/>
      <c r="S416" s="959"/>
      <c r="T416" s="959"/>
      <c r="U416" s="959"/>
      <c r="V416" s="959"/>
      <c r="W416" s="959"/>
      <c r="X416" s="959"/>
      <c r="Y416" s="959"/>
      <c r="Z416" s="959"/>
      <c r="AA416" s="48"/>
      <c r="AB416" s="48"/>
      <c r="AC416" s="48"/>
    </row>
    <row r="417" spans="1:68" ht="16.5" customHeight="1" x14ac:dyDescent="0.25">
      <c r="A417" s="838" t="s">
        <v>668</v>
      </c>
      <c r="B417" s="790"/>
      <c r="C417" s="790"/>
      <c r="D417" s="790"/>
      <c r="E417" s="790"/>
      <c r="F417" s="790"/>
      <c r="G417" s="790"/>
      <c r="H417" s="790"/>
      <c r="I417" s="790"/>
      <c r="J417" s="790"/>
      <c r="K417" s="790"/>
      <c r="L417" s="790"/>
      <c r="M417" s="790"/>
      <c r="N417" s="790"/>
      <c r="O417" s="790"/>
      <c r="P417" s="790"/>
      <c r="Q417" s="790"/>
      <c r="R417" s="790"/>
      <c r="S417" s="790"/>
      <c r="T417" s="790"/>
      <c r="U417" s="790"/>
      <c r="V417" s="790"/>
      <c r="W417" s="790"/>
      <c r="X417" s="790"/>
      <c r="Y417" s="790"/>
      <c r="Z417" s="790"/>
      <c r="AA417" s="772"/>
      <c r="AB417" s="772"/>
      <c r="AC417" s="772"/>
    </row>
    <row r="418" spans="1:68" ht="14.25" customHeight="1" x14ac:dyDescent="0.25">
      <c r="A418" s="806" t="s">
        <v>124</v>
      </c>
      <c r="B418" s="790"/>
      <c r="C418" s="790"/>
      <c r="D418" s="790"/>
      <c r="E418" s="790"/>
      <c r="F418" s="790"/>
      <c r="G418" s="790"/>
      <c r="H418" s="790"/>
      <c r="I418" s="790"/>
      <c r="J418" s="790"/>
      <c r="K418" s="790"/>
      <c r="L418" s="790"/>
      <c r="M418" s="790"/>
      <c r="N418" s="790"/>
      <c r="O418" s="790"/>
      <c r="P418" s="790"/>
      <c r="Q418" s="790"/>
      <c r="R418" s="790"/>
      <c r="S418" s="790"/>
      <c r="T418" s="790"/>
      <c r="U418" s="790"/>
      <c r="V418" s="790"/>
      <c r="W418" s="790"/>
      <c r="X418" s="790"/>
      <c r="Y418" s="790"/>
      <c r="Z418" s="790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725</v>
      </c>
      <c r="Y420" s="778">
        <f t="shared" si="82"/>
        <v>735</v>
      </c>
      <c r="Z420" s="36">
        <f>IFERROR(IF(Y420=0,"",ROUNDUP(Y420/H420,0)*0.02175),"")</f>
        <v>1.06575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748.2</v>
      </c>
      <c r="BN420" s="64">
        <f t="shared" si="84"/>
        <v>758.5200000000001</v>
      </c>
      <c r="BO420" s="64">
        <f t="shared" si="85"/>
        <v>1.0069444444444444</v>
      </c>
      <c r="BP420" s="64">
        <f t="shared" si="86"/>
        <v>1.0208333333333333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375</v>
      </c>
      <c r="Y422" s="778">
        <f t="shared" si="82"/>
        <v>375</v>
      </c>
      <c r="Z422" s="36">
        <f>IFERROR(IF(Y422=0,"",ROUNDUP(Y422/H422,0)*0.02175),"")</f>
        <v>0.54374999999999996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387</v>
      </c>
      <c r="BN422" s="64">
        <f t="shared" si="84"/>
        <v>387</v>
      </c>
      <c r="BO422" s="64">
        <f t="shared" si="85"/>
        <v>0.52083333333333326</v>
      </c>
      <c r="BP422" s="64">
        <f t="shared" si="86"/>
        <v>0.52083333333333326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875</v>
      </c>
      <c r="Y425" s="778">
        <f t="shared" si="82"/>
        <v>885</v>
      </c>
      <c r="Z425" s="36">
        <f>IFERROR(IF(Y425=0,"",ROUNDUP(Y425/H425,0)*0.02175),"")</f>
        <v>1.28325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903</v>
      </c>
      <c r="BN425" s="64">
        <f t="shared" si="84"/>
        <v>913.32</v>
      </c>
      <c r="BO425" s="64">
        <f t="shared" si="85"/>
        <v>1.2152777777777777</v>
      </c>
      <c r="BP425" s="64">
        <f t="shared" si="86"/>
        <v>1.2291666666666665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789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95" t="s">
        <v>71</v>
      </c>
      <c r="Q430" s="796"/>
      <c r="R430" s="796"/>
      <c r="S430" s="796"/>
      <c r="T430" s="796"/>
      <c r="U430" s="796"/>
      <c r="V430" s="797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131.66666666666669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133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2.8927499999999999</v>
      </c>
      <c r="AA430" s="780"/>
      <c r="AB430" s="780"/>
      <c r="AC430" s="780"/>
    </row>
    <row r="431" spans="1:68" x14ac:dyDescent="0.2">
      <c r="A431" s="790"/>
      <c r="B431" s="790"/>
      <c r="C431" s="790"/>
      <c r="D431" s="790"/>
      <c r="E431" s="790"/>
      <c r="F431" s="790"/>
      <c r="G431" s="790"/>
      <c r="H431" s="790"/>
      <c r="I431" s="790"/>
      <c r="J431" s="790"/>
      <c r="K431" s="790"/>
      <c r="L431" s="790"/>
      <c r="M431" s="790"/>
      <c r="N431" s="790"/>
      <c r="O431" s="791"/>
      <c r="P431" s="795" t="s">
        <v>71</v>
      </c>
      <c r="Q431" s="796"/>
      <c r="R431" s="796"/>
      <c r="S431" s="796"/>
      <c r="T431" s="796"/>
      <c r="U431" s="796"/>
      <c r="V431" s="797"/>
      <c r="W431" s="37" t="s">
        <v>69</v>
      </c>
      <c r="X431" s="779">
        <f>IFERROR(SUM(X419:X429),"0")</f>
        <v>1975</v>
      </c>
      <c r="Y431" s="779">
        <f>IFERROR(SUM(Y419:Y429),"0")</f>
        <v>1995</v>
      </c>
      <c r="Z431" s="37"/>
      <c r="AA431" s="780"/>
      <c r="AB431" s="780"/>
      <c r="AC431" s="780"/>
    </row>
    <row r="432" spans="1:68" ht="14.25" customHeight="1" x14ac:dyDescent="0.25">
      <c r="A432" s="806" t="s">
        <v>180</v>
      </c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0"/>
      <c r="P432" s="790"/>
      <c r="Q432" s="790"/>
      <c r="R432" s="790"/>
      <c r="S432" s="790"/>
      <c r="T432" s="790"/>
      <c r="U432" s="790"/>
      <c r="V432" s="790"/>
      <c r="W432" s="790"/>
      <c r="X432" s="790"/>
      <c r="Y432" s="790"/>
      <c r="Z432" s="790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1735</v>
      </c>
      <c r="Y433" s="778">
        <f>IFERROR(IF(X433="",0,CEILING((X433/$H433),1)*$H433),"")</f>
        <v>1740</v>
      </c>
      <c r="Z433" s="36">
        <f>IFERROR(IF(Y433=0,"",ROUNDUP(Y433/H433,0)*0.02175),"")</f>
        <v>2.5229999999999997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1790.52</v>
      </c>
      <c r="BN433" s="64">
        <f>IFERROR(Y433*I433/H433,"0")</f>
        <v>1795.68</v>
      </c>
      <c r="BO433" s="64">
        <f>IFERROR(1/J433*(X433/H433),"0")</f>
        <v>2.4097222222222223</v>
      </c>
      <c r="BP433" s="64">
        <f>IFERROR(1/J433*(Y433/H433),"0")</f>
        <v>2.4166666666666665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9"/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1"/>
      <c r="P435" s="795" t="s">
        <v>71</v>
      </c>
      <c r="Q435" s="796"/>
      <c r="R435" s="796"/>
      <c r="S435" s="796"/>
      <c r="T435" s="796"/>
      <c r="U435" s="796"/>
      <c r="V435" s="797"/>
      <c r="W435" s="37" t="s">
        <v>72</v>
      </c>
      <c r="X435" s="779">
        <f>IFERROR(X433/H433,"0")+IFERROR(X434/H434,"0")</f>
        <v>115.66666666666667</v>
      </c>
      <c r="Y435" s="779">
        <f>IFERROR(Y433/H433,"0")+IFERROR(Y434/H434,"0")</f>
        <v>116</v>
      </c>
      <c r="Z435" s="779">
        <f>IFERROR(IF(Z433="",0,Z433),"0")+IFERROR(IF(Z434="",0,Z434),"0")</f>
        <v>2.5229999999999997</v>
      </c>
      <c r="AA435" s="780"/>
      <c r="AB435" s="780"/>
      <c r="AC435" s="780"/>
    </row>
    <row r="436" spans="1:68" x14ac:dyDescent="0.2">
      <c r="A436" s="790"/>
      <c r="B436" s="790"/>
      <c r="C436" s="790"/>
      <c r="D436" s="790"/>
      <c r="E436" s="790"/>
      <c r="F436" s="790"/>
      <c r="G436" s="790"/>
      <c r="H436" s="790"/>
      <c r="I436" s="790"/>
      <c r="J436" s="790"/>
      <c r="K436" s="790"/>
      <c r="L436" s="790"/>
      <c r="M436" s="790"/>
      <c r="N436" s="790"/>
      <c r="O436" s="791"/>
      <c r="P436" s="795" t="s">
        <v>71</v>
      </c>
      <c r="Q436" s="796"/>
      <c r="R436" s="796"/>
      <c r="S436" s="796"/>
      <c r="T436" s="796"/>
      <c r="U436" s="796"/>
      <c r="V436" s="797"/>
      <c r="W436" s="37" t="s">
        <v>69</v>
      </c>
      <c r="X436" s="779">
        <f>IFERROR(SUM(X433:X434),"0")</f>
        <v>1735</v>
      </c>
      <c r="Y436" s="779">
        <f>IFERROR(SUM(Y433:Y434),"0")</f>
        <v>1740</v>
      </c>
      <c r="Z436" s="37"/>
      <c r="AA436" s="780"/>
      <c r="AB436" s="780"/>
      <c r="AC436" s="780"/>
    </row>
    <row r="437" spans="1:68" ht="14.25" customHeight="1" x14ac:dyDescent="0.25">
      <c r="A437" s="806" t="s">
        <v>73</v>
      </c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0"/>
      <c r="P437" s="790"/>
      <c r="Q437" s="790"/>
      <c r="R437" s="790"/>
      <c r="S437" s="790"/>
      <c r="T437" s="790"/>
      <c r="U437" s="790"/>
      <c r="V437" s="790"/>
      <c r="W437" s="790"/>
      <c r="X437" s="790"/>
      <c r="Y437" s="790"/>
      <c r="Z437" s="790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42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9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8</v>
      </c>
      <c r="Y440" s="778">
        <f>IFERROR(IF(X440="",0,CEILING((X440/$H440),1)*$H440),"")</f>
        <v>15.6</v>
      </c>
      <c r="Z440" s="36">
        <f>IFERROR(IF(Y440=0,"",ROUNDUP(Y440/H440,0)*0.02175),"")</f>
        <v>4.3499999999999997E-2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8.5784615384615392</v>
      </c>
      <c r="BN440" s="64">
        <f>IFERROR(Y440*I440/H440,"0")</f>
        <v>16.728000000000002</v>
      </c>
      <c r="BO440" s="64">
        <f>IFERROR(1/J440*(X440/H440),"0")</f>
        <v>1.8315018315018316E-2</v>
      </c>
      <c r="BP440" s="64">
        <f>IFERROR(1/J440*(Y440/H440),"0")</f>
        <v>3.5714285714285712E-2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21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IFERROR(X438/H438,"0")+IFERROR(X439/H439,"0")+IFERROR(X440/H440,"0")+IFERROR(X441/H441,"0")</f>
        <v>1.0256410256410258</v>
      </c>
      <c r="Y442" s="779">
        <f>IFERROR(Y438/H438,"0")+IFERROR(Y439/H439,"0")+IFERROR(Y440/H440,"0")+IFERROR(Y441/H441,"0")</f>
        <v>2</v>
      </c>
      <c r="Z442" s="779">
        <f>IFERROR(IF(Z438="",0,Z438),"0")+IFERROR(IF(Z439="",0,Z439),"0")+IFERROR(IF(Z440="",0,Z440),"0")+IFERROR(IF(Z441="",0,Z441),"0")</f>
        <v>4.3499999999999997E-2</v>
      </c>
      <c r="AA442" s="780"/>
      <c r="AB442" s="780"/>
      <c r="AC442" s="780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IFERROR(SUM(X438:X441),"0")</f>
        <v>8</v>
      </c>
      <c r="Y443" s="779">
        <f>IFERROR(SUM(Y438:Y441),"0")</f>
        <v>15.6</v>
      </c>
      <c r="Z443" s="37"/>
      <c r="AA443" s="780"/>
      <c r="AB443" s="780"/>
      <c r="AC443" s="780"/>
    </row>
    <row r="444" spans="1:68" ht="14.25" customHeight="1" x14ac:dyDescent="0.25">
      <c r="A444" s="806" t="s">
        <v>222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98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00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789"/>
      <c r="B448" s="790"/>
      <c r="C448" s="790"/>
      <c r="D448" s="790"/>
      <c r="E448" s="790"/>
      <c r="F448" s="790"/>
      <c r="G448" s="790"/>
      <c r="H448" s="790"/>
      <c r="I448" s="790"/>
      <c r="J448" s="790"/>
      <c r="K448" s="790"/>
      <c r="L448" s="790"/>
      <c r="M448" s="790"/>
      <c r="N448" s="790"/>
      <c r="O448" s="791"/>
      <c r="P448" s="795" t="s">
        <v>71</v>
      </c>
      <c r="Q448" s="796"/>
      <c r="R448" s="796"/>
      <c r="S448" s="796"/>
      <c r="T448" s="796"/>
      <c r="U448" s="796"/>
      <c r="V448" s="797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0"/>
      <c r="B449" s="790"/>
      <c r="C449" s="790"/>
      <c r="D449" s="790"/>
      <c r="E449" s="790"/>
      <c r="F449" s="790"/>
      <c r="G449" s="790"/>
      <c r="H449" s="790"/>
      <c r="I449" s="790"/>
      <c r="J449" s="790"/>
      <c r="K449" s="790"/>
      <c r="L449" s="790"/>
      <c r="M449" s="790"/>
      <c r="N449" s="790"/>
      <c r="O449" s="791"/>
      <c r="P449" s="795" t="s">
        <v>71</v>
      </c>
      <c r="Q449" s="796"/>
      <c r="R449" s="796"/>
      <c r="S449" s="796"/>
      <c r="T449" s="796"/>
      <c r="U449" s="796"/>
      <c r="V449" s="797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38" t="s">
        <v>720</v>
      </c>
      <c r="B450" s="790"/>
      <c r="C450" s="790"/>
      <c r="D450" s="790"/>
      <c r="E450" s="790"/>
      <c r="F450" s="790"/>
      <c r="G450" s="790"/>
      <c r="H450" s="790"/>
      <c r="I450" s="790"/>
      <c r="J450" s="790"/>
      <c r="K450" s="790"/>
      <c r="L450" s="790"/>
      <c r="M450" s="790"/>
      <c r="N450" s="790"/>
      <c r="O450" s="790"/>
      <c r="P450" s="790"/>
      <c r="Q450" s="790"/>
      <c r="R450" s="790"/>
      <c r="S450" s="790"/>
      <c r="T450" s="790"/>
      <c r="U450" s="790"/>
      <c r="V450" s="790"/>
      <c r="W450" s="790"/>
      <c r="X450" s="790"/>
      <c r="Y450" s="790"/>
      <c r="Z450" s="790"/>
      <c r="AA450" s="772"/>
      <c r="AB450" s="772"/>
      <c r="AC450" s="772"/>
    </row>
    <row r="451" spans="1:68" ht="14.25" customHeight="1" x14ac:dyDescent="0.25">
      <c r="A451" s="806" t="s">
        <v>124</v>
      </c>
      <c r="B451" s="790"/>
      <c r="C451" s="790"/>
      <c r="D451" s="790"/>
      <c r="E451" s="790"/>
      <c r="F451" s="790"/>
      <c r="G451" s="790"/>
      <c r="H451" s="790"/>
      <c r="I451" s="790"/>
      <c r="J451" s="790"/>
      <c r="K451" s="790"/>
      <c r="L451" s="790"/>
      <c r="M451" s="790"/>
      <c r="N451" s="790"/>
      <c r="O451" s="790"/>
      <c r="P451" s="790"/>
      <c r="Q451" s="790"/>
      <c r="R451" s="790"/>
      <c r="S451" s="790"/>
      <c r="T451" s="790"/>
      <c r="U451" s="790"/>
      <c r="V451" s="790"/>
      <c r="W451" s="790"/>
      <c r="X451" s="790"/>
      <c r="Y451" s="790"/>
      <c r="Z451" s="790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2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2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1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789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5" t="s">
        <v>71</v>
      </c>
      <c r="Q460" s="796"/>
      <c r="R460" s="796"/>
      <c r="S460" s="796"/>
      <c r="T460" s="796"/>
      <c r="U460" s="796"/>
      <c r="V460" s="797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0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95" t="s">
        <v>71</v>
      </c>
      <c r="Q461" s="796"/>
      <c r="R461" s="796"/>
      <c r="S461" s="796"/>
      <c r="T461" s="796"/>
      <c r="U461" s="796"/>
      <c r="V461" s="797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806" t="s">
        <v>64</v>
      </c>
      <c r="B462" s="790"/>
      <c r="C462" s="790"/>
      <c r="D462" s="790"/>
      <c r="E462" s="790"/>
      <c r="F462" s="790"/>
      <c r="G462" s="790"/>
      <c r="H462" s="790"/>
      <c r="I462" s="790"/>
      <c r="J462" s="790"/>
      <c r="K462" s="790"/>
      <c r="L462" s="790"/>
      <c r="M462" s="790"/>
      <c r="N462" s="790"/>
      <c r="O462" s="790"/>
      <c r="P462" s="790"/>
      <c r="Q462" s="790"/>
      <c r="R462" s="790"/>
      <c r="S462" s="790"/>
      <c r="T462" s="790"/>
      <c r="U462" s="790"/>
      <c r="V462" s="790"/>
      <c r="W462" s="790"/>
      <c r="X462" s="790"/>
      <c r="Y462" s="790"/>
      <c r="Z462" s="790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89"/>
      <c r="B465" s="790"/>
      <c r="C465" s="790"/>
      <c r="D465" s="790"/>
      <c r="E465" s="790"/>
      <c r="F465" s="790"/>
      <c r="G465" s="790"/>
      <c r="H465" s="790"/>
      <c r="I465" s="790"/>
      <c r="J465" s="790"/>
      <c r="K465" s="790"/>
      <c r="L465" s="790"/>
      <c r="M465" s="790"/>
      <c r="N465" s="790"/>
      <c r="O465" s="791"/>
      <c r="P465" s="795" t="s">
        <v>71</v>
      </c>
      <c r="Q465" s="796"/>
      <c r="R465" s="796"/>
      <c r="S465" s="796"/>
      <c r="T465" s="796"/>
      <c r="U465" s="796"/>
      <c r="V465" s="797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0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5" t="s">
        <v>71</v>
      </c>
      <c r="Q466" s="796"/>
      <c r="R466" s="796"/>
      <c r="S466" s="796"/>
      <c r="T466" s="796"/>
      <c r="U466" s="796"/>
      <c r="V466" s="797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806" t="s">
        <v>73</v>
      </c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0"/>
      <c r="P467" s="790"/>
      <c r="Q467" s="790"/>
      <c r="R467" s="790"/>
      <c r="S467" s="790"/>
      <c r="T467" s="790"/>
      <c r="U467" s="790"/>
      <c r="V467" s="790"/>
      <c r="W467" s="790"/>
      <c r="X467" s="790"/>
      <c r="Y467" s="790"/>
      <c r="Z467" s="790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8</v>
      </c>
      <c r="Y468" s="778">
        <f t="shared" ref="Y468:Y474" si="93">IFERROR(IF(X468="",0,CEILING((X468/$H468),1)*$H468),"")</f>
        <v>15.6</v>
      </c>
      <c r="Z468" s="36">
        <f>IFERROR(IF(Y468=0,"",ROUNDUP(Y468/H468,0)*0.02175),"")</f>
        <v>4.3499999999999997E-2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8.5784615384615392</v>
      </c>
      <c r="BN468" s="64">
        <f t="shared" ref="BN468:BN474" si="95">IFERROR(Y468*I468/H468,"0")</f>
        <v>16.728000000000002</v>
      </c>
      <c r="BO468" s="64">
        <f t="shared" ref="BO468:BO474" si="96">IFERROR(1/J468*(X468/H468),"0")</f>
        <v>1.8315018315018316E-2</v>
      </c>
      <c r="BP468" s="64">
        <f t="shared" ref="BP468:BP474" si="97">IFERROR(1/J468*(Y468/H468),"0")</f>
        <v>3.5714285714285712E-2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01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145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789"/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1"/>
      <c r="P475" s="795" t="s">
        <v>71</v>
      </c>
      <c r="Q475" s="796"/>
      <c r="R475" s="796"/>
      <c r="S475" s="796"/>
      <c r="T475" s="796"/>
      <c r="U475" s="796"/>
      <c r="V475" s="797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1.0256410256410258</v>
      </c>
      <c r="Y475" s="779">
        <f>IFERROR(Y468/H468,"0")+IFERROR(Y469/H469,"0")+IFERROR(Y470/H470,"0")+IFERROR(Y471/H471,"0")+IFERROR(Y472/H472,"0")+IFERROR(Y473/H473,"0")+IFERROR(Y474/H474,"0")</f>
        <v>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4.3499999999999997E-2</v>
      </c>
      <c r="AA475" s="780"/>
      <c r="AB475" s="780"/>
      <c r="AC475" s="780"/>
    </row>
    <row r="476" spans="1:68" x14ac:dyDescent="0.2">
      <c r="A476" s="790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5" t="s">
        <v>71</v>
      </c>
      <c r="Q476" s="796"/>
      <c r="R476" s="796"/>
      <c r="S476" s="796"/>
      <c r="T476" s="796"/>
      <c r="U476" s="796"/>
      <c r="V476" s="797"/>
      <c r="W476" s="37" t="s">
        <v>69</v>
      </c>
      <c r="X476" s="779">
        <f>IFERROR(SUM(X468:X474),"0")</f>
        <v>8</v>
      </c>
      <c r="Y476" s="779">
        <f>IFERROR(SUM(Y468:Y474),"0")</f>
        <v>15.6</v>
      </c>
      <c r="Z476" s="37"/>
      <c r="AA476" s="780"/>
      <c r="AB476" s="780"/>
      <c r="AC476" s="780"/>
    </row>
    <row r="477" spans="1:68" ht="14.25" customHeight="1" x14ac:dyDescent="0.25">
      <c r="A477" s="806" t="s">
        <v>222</v>
      </c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0"/>
      <c r="P477" s="790"/>
      <c r="Q477" s="790"/>
      <c r="R477" s="790"/>
      <c r="S477" s="790"/>
      <c r="T477" s="790"/>
      <c r="U477" s="790"/>
      <c r="V477" s="790"/>
      <c r="W477" s="790"/>
      <c r="X477" s="790"/>
      <c r="Y477" s="790"/>
      <c r="Z477" s="790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8</v>
      </c>
      <c r="Y478" s="778">
        <f>IFERROR(IF(X478="",0,CEILING((X478/$H478),1)*$H478),"")</f>
        <v>15.6</v>
      </c>
      <c r="Z478" s="36">
        <f>IFERROR(IF(Y478=0,"",ROUNDUP(Y478/H478,0)*0.02175),"")</f>
        <v>4.3499999999999997E-2</v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8.4923076923076923</v>
      </c>
      <c r="BN478" s="64">
        <f>IFERROR(Y478*I478/H478,"0")</f>
        <v>16.559999999999999</v>
      </c>
      <c r="BO478" s="64">
        <f>IFERROR(1/J478*(X478/H478),"0")</f>
        <v>1.8315018315018316E-2</v>
      </c>
      <c r="BP478" s="64">
        <f>IFERROR(1/J478*(Y478/H478),"0")</f>
        <v>3.5714285714285712E-2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08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89"/>
      <c r="B480" s="790"/>
      <c r="C480" s="790"/>
      <c r="D480" s="790"/>
      <c r="E480" s="790"/>
      <c r="F480" s="790"/>
      <c r="G480" s="790"/>
      <c r="H480" s="790"/>
      <c r="I480" s="790"/>
      <c r="J480" s="790"/>
      <c r="K480" s="790"/>
      <c r="L480" s="790"/>
      <c r="M480" s="790"/>
      <c r="N480" s="790"/>
      <c r="O480" s="791"/>
      <c r="P480" s="795" t="s">
        <v>71</v>
      </c>
      <c r="Q480" s="796"/>
      <c r="R480" s="796"/>
      <c r="S480" s="796"/>
      <c r="T480" s="796"/>
      <c r="U480" s="796"/>
      <c r="V480" s="797"/>
      <c r="W480" s="37" t="s">
        <v>72</v>
      </c>
      <c r="X480" s="779">
        <f>IFERROR(X478/H478,"0")+IFERROR(X479/H479,"0")</f>
        <v>1.0256410256410258</v>
      </c>
      <c r="Y480" s="779">
        <f>IFERROR(Y478/H478,"0")+IFERROR(Y479/H479,"0")</f>
        <v>2</v>
      </c>
      <c r="Z480" s="779">
        <f>IFERROR(IF(Z478="",0,Z478),"0")+IFERROR(IF(Z479="",0,Z479),"0")</f>
        <v>4.3499999999999997E-2</v>
      </c>
      <c r="AA480" s="780"/>
      <c r="AB480" s="780"/>
      <c r="AC480" s="780"/>
    </row>
    <row r="481" spans="1:68" x14ac:dyDescent="0.2">
      <c r="A481" s="790"/>
      <c r="B481" s="790"/>
      <c r="C481" s="790"/>
      <c r="D481" s="790"/>
      <c r="E481" s="790"/>
      <c r="F481" s="790"/>
      <c r="G481" s="790"/>
      <c r="H481" s="790"/>
      <c r="I481" s="790"/>
      <c r="J481" s="790"/>
      <c r="K481" s="790"/>
      <c r="L481" s="790"/>
      <c r="M481" s="790"/>
      <c r="N481" s="790"/>
      <c r="O481" s="791"/>
      <c r="P481" s="795" t="s">
        <v>71</v>
      </c>
      <c r="Q481" s="796"/>
      <c r="R481" s="796"/>
      <c r="S481" s="796"/>
      <c r="T481" s="796"/>
      <c r="U481" s="796"/>
      <c r="V481" s="797"/>
      <c r="W481" s="37" t="s">
        <v>69</v>
      </c>
      <c r="X481" s="779">
        <f>IFERROR(SUM(X478:X479),"0")</f>
        <v>8</v>
      </c>
      <c r="Y481" s="779">
        <f>IFERROR(SUM(Y478:Y479),"0")</f>
        <v>15.6</v>
      </c>
      <c r="Z481" s="37"/>
      <c r="AA481" s="780"/>
      <c r="AB481" s="780"/>
      <c r="AC481" s="780"/>
    </row>
    <row r="482" spans="1:68" ht="27.75" customHeight="1" x14ac:dyDescent="0.2">
      <c r="A482" s="958" t="s">
        <v>768</v>
      </c>
      <c r="B482" s="959"/>
      <c r="C482" s="959"/>
      <c r="D482" s="959"/>
      <c r="E482" s="959"/>
      <c r="F482" s="959"/>
      <c r="G482" s="959"/>
      <c r="H482" s="959"/>
      <c r="I482" s="959"/>
      <c r="J482" s="959"/>
      <c r="K482" s="959"/>
      <c r="L482" s="959"/>
      <c r="M482" s="959"/>
      <c r="N482" s="959"/>
      <c r="O482" s="959"/>
      <c r="P482" s="959"/>
      <c r="Q482" s="959"/>
      <c r="R482" s="959"/>
      <c r="S482" s="959"/>
      <c r="T482" s="959"/>
      <c r="U482" s="959"/>
      <c r="V482" s="959"/>
      <c r="W482" s="959"/>
      <c r="X482" s="959"/>
      <c r="Y482" s="959"/>
      <c r="Z482" s="959"/>
      <c r="AA482" s="48"/>
      <c r="AB482" s="48"/>
      <c r="AC482" s="48"/>
    </row>
    <row r="483" spans="1:68" ht="16.5" customHeight="1" x14ac:dyDescent="0.25">
      <c r="A483" s="838" t="s">
        <v>769</v>
      </c>
      <c r="B483" s="790"/>
      <c r="C483" s="790"/>
      <c r="D483" s="790"/>
      <c r="E483" s="790"/>
      <c r="F483" s="790"/>
      <c r="G483" s="790"/>
      <c r="H483" s="790"/>
      <c r="I483" s="790"/>
      <c r="J483" s="790"/>
      <c r="K483" s="790"/>
      <c r="L483" s="790"/>
      <c r="M483" s="790"/>
      <c r="N483" s="790"/>
      <c r="O483" s="790"/>
      <c r="P483" s="790"/>
      <c r="Q483" s="790"/>
      <c r="R483" s="790"/>
      <c r="S483" s="790"/>
      <c r="T483" s="790"/>
      <c r="U483" s="790"/>
      <c r="V483" s="790"/>
      <c r="W483" s="790"/>
      <c r="X483" s="790"/>
      <c r="Y483" s="790"/>
      <c r="Z483" s="790"/>
      <c r="AA483" s="772"/>
      <c r="AB483" s="772"/>
      <c r="AC483" s="772"/>
    </row>
    <row r="484" spans="1:68" ht="14.25" customHeight="1" x14ac:dyDescent="0.25">
      <c r="A484" s="806" t="s">
        <v>124</v>
      </c>
      <c r="B484" s="790"/>
      <c r="C484" s="790"/>
      <c r="D484" s="790"/>
      <c r="E484" s="790"/>
      <c r="F484" s="790"/>
      <c r="G484" s="790"/>
      <c r="H484" s="790"/>
      <c r="I484" s="790"/>
      <c r="J484" s="790"/>
      <c r="K484" s="790"/>
      <c r="L484" s="790"/>
      <c r="M484" s="790"/>
      <c r="N484" s="790"/>
      <c r="O484" s="790"/>
      <c r="P484" s="790"/>
      <c r="Q484" s="790"/>
      <c r="R484" s="790"/>
      <c r="S484" s="790"/>
      <c r="T484" s="790"/>
      <c r="U484" s="790"/>
      <c r="V484" s="790"/>
      <c r="W484" s="790"/>
      <c r="X484" s="790"/>
      <c r="Y484" s="790"/>
      <c r="Z484" s="790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89"/>
      <c r="B486" s="790"/>
      <c r="C486" s="790"/>
      <c r="D486" s="790"/>
      <c r="E486" s="790"/>
      <c r="F486" s="790"/>
      <c r="G486" s="790"/>
      <c r="H486" s="790"/>
      <c r="I486" s="790"/>
      <c r="J486" s="790"/>
      <c r="K486" s="790"/>
      <c r="L486" s="790"/>
      <c r="M486" s="790"/>
      <c r="N486" s="790"/>
      <c r="O486" s="791"/>
      <c r="P486" s="795" t="s">
        <v>71</v>
      </c>
      <c r="Q486" s="796"/>
      <c r="R486" s="796"/>
      <c r="S486" s="796"/>
      <c r="T486" s="796"/>
      <c r="U486" s="796"/>
      <c r="V486" s="797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0"/>
      <c r="B487" s="790"/>
      <c r="C487" s="790"/>
      <c r="D487" s="790"/>
      <c r="E487" s="790"/>
      <c r="F487" s="790"/>
      <c r="G487" s="790"/>
      <c r="H487" s="790"/>
      <c r="I487" s="790"/>
      <c r="J487" s="790"/>
      <c r="K487" s="790"/>
      <c r="L487" s="790"/>
      <c r="M487" s="790"/>
      <c r="N487" s="790"/>
      <c r="O487" s="791"/>
      <c r="P487" s="795" t="s">
        <v>71</v>
      </c>
      <c r="Q487" s="796"/>
      <c r="R487" s="796"/>
      <c r="S487" s="796"/>
      <c r="T487" s="796"/>
      <c r="U487" s="796"/>
      <c r="V487" s="797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806" t="s">
        <v>64</v>
      </c>
      <c r="B488" s="790"/>
      <c r="C488" s="790"/>
      <c r="D488" s="790"/>
      <c r="E488" s="790"/>
      <c r="F488" s="790"/>
      <c r="G488" s="790"/>
      <c r="H488" s="790"/>
      <c r="I488" s="790"/>
      <c r="J488" s="790"/>
      <c r="K488" s="790"/>
      <c r="L488" s="790"/>
      <c r="M488" s="790"/>
      <c r="N488" s="790"/>
      <c r="O488" s="790"/>
      <c r="P488" s="790"/>
      <c r="Q488" s="790"/>
      <c r="R488" s="790"/>
      <c r="S488" s="790"/>
      <c r="T488" s="790"/>
      <c r="U488" s="790"/>
      <c r="V488" s="790"/>
      <c r="W488" s="790"/>
      <c r="X488" s="790"/>
      <c r="Y488" s="790"/>
      <c r="Z488" s="790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789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5" t="s">
        <v>71</v>
      </c>
      <c r="Q507" s="796"/>
      <c r="R507" s="796"/>
      <c r="S507" s="796"/>
      <c r="T507" s="796"/>
      <c r="U507" s="796"/>
      <c r="V507" s="797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0"/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1"/>
      <c r="P508" s="795" t="s">
        <v>71</v>
      </c>
      <c r="Q508" s="796"/>
      <c r="R508" s="796"/>
      <c r="S508" s="796"/>
      <c r="T508" s="796"/>
      <c r="U508" s="796"/>
      <c r="V508" s="797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806" t="s">
        <v>73</v>
      </c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0"/>
      <c r="P509" s="790"/>
      <c r="Q509" s="790"/>
      <c r="R509" s="790"/>
      <c r="S509" s="790"/>
      <c r="T509" s="790"/>
      <c r="U509" s="790"/>
      <c r="V509" s="790"/>
      <c r="W509" s="790"/>
      <c r="X509" s="790"/>
      <c r="Y509" s="790"/>
      <c r="Z509" s="790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9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789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5" t="s">
        <v>71</v>
      </c>
      <c r="Q512" s="796"/>
      <c r="R512" s="796"/>
      <c r="S512" s="796"/>
      <c r="T512" s="796"/>
      <c r="U512" s="796"/>
      <c r="V512" s="797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0"/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1"/>
      <c r="P513" s="795" t="s">
        <v>71</v>
      </c>
      <c r="Q513" s="796"/>
      <c r="R513" s="796"/>
      <c r="S513" s="796"/>
      <c r="T513" s="796"/>
      <c r="U513" s="796"/>
      <c r="V513" s="797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806" t="s">
        <v>113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89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5" t="s">
        <v>71</v>
      </c>
      <c r="Q517" s="796"/>
      <c r="R517" s="796"/>
      <c r="S517" s="796"/>
      <c r="T517" s="796"/>
      <c r="U517" s="796"/>
      <c r="V517" s="797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0"/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1"/>
      <c r="P518" s="795" t="s">
        <v>71</v>
      </c>
      <c r="Q518" s="796"/>
      <c r="R518" s="796"/>
      <c r="S518" s="796"/>
      <c r="T518" s="796"/>
      <c r="U518" s="796"/>
      <c r="V518" s="797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38" t="s">
        <v>824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772"/>
      <c r="AB519" s="772"/>
      <c r="AC519" s="772"/>
    </row>
    <row r="520" spans="1:68" ht="14.25" customHeight="1" x14ac:dyDescent="0.25">
      <c r="A520" s="806" t="s">
        <v>180</v>
      </c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0"/>
      <c r="P520" s="790"/>
      <c r="Q520" s="790"/>
      <c r="R520" s="790"/>
      <c r="S520" s="790"/>
      <c r="T520" s="790"/>
      <c r="U520" s="790"/>
      <c r="V520" s="790"/>
      <c r="W520" s="790"/>
      <c r="X520" s="790"/>
      <c r="Y520" s="790"/>
      <c r="Z520" s="790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9"/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1"/>
      <c r="P522" s="795" t="s">
        <v>71</v>
      </c>
      <c r="Q522" s="796"/>
      <c r="R522" s="796"/>
      <c r="S522" s="796"/>
      <c r="T522" s="796"/>
      <c r="U522" s="796"/>
      <c r="V522" s="797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0"/>
      <c r="B523" s="790"/>
      <c r="C523" s="790"/>
      <c r="D523" s="790"/>
      <c r="E523" s="790"/>
      <c r="F523" s="790"/>
      <c r="G523" s="790"/>
      <c r="H523" s="790"/>
      <c r="I523" s="790"/>
      <c r="J523" s="790"/>
      <c r="K523" s="790"/>
      <c r="L523" s="790"/>
      <c r="M523" s="790"/>
      <c r="N523" s="790"/>
      <c r="O523" s="791"/>
      <c r="P523" s="795" t="s">
        <v>71</v>
      </c>
      <c r="Q523" s="796"/>
      <c r="R523" s="796"/>
      <c r="S523" s="796"/>
      <c r="T523" s="796"/>
      <c r="U523" s="796"/>
      <c r="V523" s="797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806" t="s">
        <v>64</v>
      </c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0"/>
      <c r="P524" s="790"/>
      <c r="Q524" s="790"/>
      <c r="R524" s="790"/>
      <c r="S524" s="790"/>
      <c r="T524" s="790"/>
      <c r="U524" s="790"/>
      <c r="V524" s="790"/>
      <c r="W524" s="790"/>
      <c r="X524" s="790"/>
      <c r="Y524" s="790"/>
      <c r="Z524" s="790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89"/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1"/>
      <c r="P530" s="795" t="s">
        <v>71</v>
      </c>
      <c r="Q530" s="796"/>
      <c r="R530" s="796"/>
      <c r="S530" s="796"/>
      <c r="T530" s="796"/>
      <c r="U530" s="796"/>
      <c r="V530" s="797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0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95" t="s">
        <v>71</v>
      </c>
      <c r="Q531" s="796"/>
      <c r="R531" s="796"/>
      <c r="S531" s="796"/>
      <c r="T531" s="796"/>
      <c r="U531" s="796"/>
      <c r="V531" s="797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806" t="s">
        <v>113</v>
      </c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0"/>
      <c r="P532" s="790"/>
      <c r="Q532" s="790"/>
      <c r="R532" s="790"/>
      <c r="S532" s="790"/>
      <c r="T532" s="790"/>
      <c r="U532" s="790"/>
      <c r="V532" s="790"/>
      <c r="W532" s="790"/>
      <c r="X532" s="790"/>
      <c r="Y532" s="790"/>
      <c r="Z532" s="790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89"/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1"/>
      <c r="P534" s="795" t="s">
        <v>71</v>
      </c>
      <c r="Q534" s="796"/>
      <c r="R534" s="796"/>
      <c r="S534" s="796"/>
      <c r="T534" s="796"/>
      <c r="U534" s="796"/>
      <c r="V534" s="797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0"/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1"/>
      <c r="P535" s="795" t="s">
        <v>71</v>
      </c>
      <c r="Q535" s="796"/>
      <c r="R535" s="796"/>
      <c r="S535" s="796"/>
      <c r="T535" s="796"/>
      <c r="U535" s="796"/>
      <c r="V535" s="797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806" t="s">
        <v>842</v>
      </c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0"/>
      <c r="P536" s="790"/>
      <c r="Q536" s="790"/>
      <c r="R536" s="790"/>
      <c r="S536" s="790"/>
      <c r="T536" s="790"/>
      <c r="U536" s="790"/>
      <c r="V536" s="790"/>
      <c r="W536" s="790"/>
      <c r="X536" s="790"/>
      <c r="Y536" s="790"/>
      <c r="Z536" s="790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38" t="s">
        <v>846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806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789"/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1"/>
      <c r="P546" s="795" t="s">
        <v>71</v>
      </c>
      <c r="Q546" s="796"/>
      <c r="R546" s="796"/>
      <c r="S546" s="796"/>
      <c r="T546" s="796"/>
      <c r="U546" s="796"/>
      <c r="V546" s="797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0"/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1"/>
      <c r="P547" s="795" t="s">
        <v>71</v>
      </c>
      <c r="Q547" s="796"/>
      <c r="R547" s="796"/>
      <c r="S547" s="796"/>
      <c r="T547" s="796"/>
      <c r="U547" s="796"/>
      <c r="V547" s="797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38" t="s">
        <v>858</v>
      </c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0"/>
      <c r="P548" s="790"/>
      <c r="Q548" s="790"/>
      <c r="R548" s="790"/>
      <c r="S548" s="790"/>
      <c r="T548" s="790"/>
      <c r="U548" s="790"/>
      <c r="V548" s="790"/>
      <c r="W548" s="790"/>
      <c r="X548" s="790"/>
      <c r="Y548" s="790"/>
      <c r="Z548" s="790"/>
      <c r="AA548" s="772"/>
      <c r="AB548" s="772"/>
      <c r="AC548" s="772"/>
    </row>
    <row r="549" spans="1:68" ht="14.25" customHeight="1" x14ac:dyDescent="0.25">
      <c r="A549" s="806" t="s">
        <v>64</v>
      </c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0"/>
      <c r="P549" s="790"/>
      <c r="Q549" s="790"/>
      <c r="R549" s="790"/>
      <c r="S549" s="790"/>
      <c r="T549" s="790"/>
      <c r="U549" s="790"/>
      <c r="V549" s="790"/>
      <c r="W549" s="790"/>
      <c r="X549" s="790"/>
      <c r="Y549" s="790"/>
      <c r="Z549" s="790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789"/>
      <c r="B551" s="790"/>
      <c r="C551" s="790"/>
      <c r="D551" s="790"/>
      <c r="E551" s="790"/>
      <c r="F551" s="790"/>
      <c r="G551" s="790"/>
      <c r="H551" s="790"/>
      <c r="I551" s="790"/>
      <c r="J551" s="790"/>
      <c r="K551" s="790"/>
      <c r="L551" s="790"/>
      <c r="M551" s="790"/>
      <c r="N551" s="790"/>
      <c r="O551" s="791"/>
      <c r="P551" s="795" t="s">
        <v>71</v>
      </c>
      <c r="Q551" s="796"/>
      <c r="R551" s="796"/>
      <c r="S551" s="796"/>
      <c r="T551" s="796"/>
      <c r="U551" s="796"/>
      <c r="V551" s="797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0"/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1"/>
      <c r="P552" s="795" t="s">
        <v>71</v>
      </c>
      <c r="Q552" s="796"/>
      <c r="R552" s="796"/>
      <c r="S552" s="796"/>
      <c r="T552" s="796"/>
      <c r="U552" s="796"/>
      <c r="V552" s="797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58" t="s">
        <v>862</v>
      </c>
      <c r="B553" s="959"/>
      <c r="C553" s="959"/>
      <c r="D553" s="959"/>
      <c r="E553" s="959"/>
      <c r="F553" s="959"/>
      <c r="G553" s="959"/>
      <c r="H553" s="959"/>
      <c r="I553" s="959"/>
      <c r="J553" s="959"/>
      <c r="K553" s="959"/>
      <c r="L553" s="959"/>
      <c r="M553" s="959"/>
      <c r="N553" s="959"/>
      <c r="O553" s="959"/>
      <c r="P553" s="959"/>
      <c r="Q553" s="959"/>
      <c r="R553" s="959"/>
      <c r="S553" s="959"/>
      <c r="T553" s="959"/>
      <c r="U553" s="959"/>
      <c r="V553" s="959"/>
      <c r="W553" s="959"/>
      <c r="X553" s="959"/>
      <c r="Y553" s="959"/>
      <c r="Z553" s="959"/>
      <c r="AA553" s="48"/>
      <c r="AB553" s="48"/>
      <c r="AC553" s="48"/>
    </row>
    <row r="554" spans="1:68" ht="16.5" customHeight="1" x14ac:dyDescent="0.25">
      <c r="A554" s="838" t="s">
        <v>862</v>
      </c>
      <c r="B554" s="790"/>
      <c r="C554" s="790"/>
      <c r="D554" s="790"/>
      <c r="E554" s="790"/>
      <c r="F554" s="790"/>
      <c r="G554" s="790"/>
      <c r="H554" s="790"/>
      <c r="I554" s="790"/>
      <c r="J554" s="790"/>
      <c r="K554" s="790"/>
      <c r="L554" s="790"/>
      <c r="M554" s="790"/>
      <c r="N554" s="790"/>
      <c r="O554" s="790"/>
      <c r="P554" s="790"/>
      <c r="Q554" s="790"/>
      <c r="R554" s="790"/>
      <c r="S554" s="790"/>
      <c r="T554" s="790"/>
      <c r="U554" s="790"/>
      <c r="V554" s="790"/>
      <c r="W554" s="790"/>
      <c r="X554" s="790"/>
      <c r="Y554" s="790"/>
      <c r="Z554" s="790"/>
      <c r="AA554" s="772"/>
      <c r="AB554" s="772"/>
      <c r="AC554" s="772"/>
    </row>
    <row r="555" spans="1:68" ht="14.25" customHeight="1" x14ac:dyDescent="0.25">
      <c r="A555" s="806" t="s">
        <v>124</v>
      </c>
      <c r="B555" s="790"/>
      <c r="C555" s="790"/>
      <c r="D555" s="790"/>
      <c r="E555" s="790"/>
      <c r="F555" s="790"/>
      <c r="G555" s="790"/>
      <c r="H555" s="790"/>
      <c r="I555" s="790"/>
      <c r="J555" s="790"/>
      <c r="K555" s="790"/>
      <c r="L555" s="790"/>
      <c r="M555" s="790"/>
      <c r="N555" s="790"/>
      <c r="O555" s="790"/>
      <c r="P555" s="790"/>
      <c r="Q555" s="790"/>
      <c r="R555" s="790"/>
      <c r="S555" s="790"/>
      <c r="T555" s="790"/>
      <c r="U555" s="790"/>
      <c r="V555" s="790"/>
      <c r="W555" s="790"/>
      <c r="X555" s="790"/>
      <c r="Y555" s="790"/>
      <c r="Z555" s="790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8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400</v>
      </c>
      <c r="Y561" s="778">
        <f t="shared" si="104"/>
        <v>401.28000000000003</v>
      </c>
      <c r="Z561" s="36">
        <f t="shared" si="105"/>
        <v>0.90895999999999999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427.27272727272725</v>
      </c>
      <c r="BN561" s="64">
        <f t="shared" si="107"/>
        <v>428.64</v>
      </c>
      <c r="BO561" s="64">
        <f t="shared" si="108"/>
        <v>0.72843822843822836</v>
      </c>
      <c r="BP561" s="64">
        <f t="shared" si="109"/>
        <v>0.73076923076923084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2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789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75.757575757575751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76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0.90895999999999999</v>
      </c>
      <c r="AA567" s="780"/>
      <c r="AB567" s="780"/>
      <c r="AC567" s="780"/>
    </row>
    <row r="568" spans="1:68" x14ac:dyDescent="0.2">
      <c r="A568" s="790"/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1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IFERROR(SUM(X556:X566),"0")</f>
        <v>400</v>
      </c>
      <c r="Y568" s="779">
        <f>IFERROR(SUM(Y556:Y566),"0")</f>
        <v>401.28000000000003</v>
      </c>
      <c r="Z568" s="37"/>
      <c r="AA568" s="780"/>
      <c r="AB568" s="780"/>
      <c r="AC568" s="780"/>
    </row>
    <row r="569" spans="1:68" ht="14.25" customHeight="1" x14ac:dyDescent="0.25">
      <c r="A569" s="806" t="s">
        <v>180</v>
      </c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0"/>
      <c r="P569" s="790"/>
      <c r="Q569" s="790"/>
      <c r="R569" s="790"/>
      <c r="S569" s="790"/>
      <c r="T569" s="790"/>
      <c r="U569" s="790"/>
      <c r="V569" s="790"/>
      <c r="W569" s="790"/>
      <c r="X569" s="790"/>
      <c r="Y569" s="790"/>
      <c r="Z569" s="790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7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9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0"/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1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6" t="s">
        <v>64</v>
      </c>
      <c r="B575" s="790"/>
      <c r="C575" s="790"/>
      <c r="D575" s="790"/>
      <c r="E575" s="790"/>
      <c r="F575" s="790"/>
      <c r="G575" s="790"/>
      <c r="H575" s="790"/>
      <c r="I575" s="790"/>
      <c r="J575" s="790"/>
      <c r="K575" s="790"/>
      <c r="L575" s="790"/>
      <c r="M575" s="790"/>
      <c r="N575" s="790"/>
      <c r="O575" s="790"/>
      <c r="P575" s="790"/>
      <c r="Q575" s="790"/>
      <c r="R575" s="790"/>
      <c r="S575" s="790"/>
      <c r="T575" s="790"/>
      <c r="U575" s="790"/>
      <c r="V575" s="790"/>
      <c r="W575" s="790"/>
      <c r="X575" s="790"/>
      <c r="Y575" s="790"/>
      <c r="Z575" s="790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8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9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91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789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0"/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1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6" t="s">
        <v>73</v>
      </c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0"/>
      <c r="P587" s="790"/>
      <c r="Q587" s="790"/>
      <c r="R587" s="790"/>
      <c r="S587" s="790"/>
      <c r="T587" s="790"/>
      <c r="U587" s="790"/>
      <c r="V587" s="790"/>
      <c r="W587" s="790"/>
      <c r="X587" s="790"/>
      <c r="Y587" s="790"/>
      <c r="Z587" s="790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89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0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6" t="s">
        <v>222</v>
      </c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0"/>
      <c r="P593" s="790"/>
      <c r="Q593" s="790"/>
      <c r="R593" s="790"/>
      <c r="S593" s="790"/>
      <c r="T593" s="790"/>
      <c r="U593" s="790"/>
      <c r="V593" s="790"/>
      <c r="W593" s="790"/>
      <c r="X593" s="790"/>
      <c r="Y593" s="790"/>
      <c r="Z593" s="790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4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89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0"/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1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58" t="s">
        <v>930</v>
      </c>
      <c r="B598" s="959"/>
      <c r="C598" s="959"/>
      <c r="D598" s="959"/>
      <c r="E598" s="959"/>
      <c r="F598" s="959"/>
      <c r="G598" s="959"/>
      <c r="H598" s="959"/>
      <c r="I598" s="959"/>
      <c r="J598" s="959"/>
      <c r="K598" s="959"/>
      <c r="L598" s="959"/>
      <c r="M598" s="959"/>
      <c r="N598" s="959"/>
      <c r="O598" s="959"/>
      <c r="P598" s="959"/>
      <c r="Q598" s="959"/>
      <c r="R598" s="959"/>
      <c r="S598" s="959"/>
      <c r="T598" s="959"/>
      <c r="U598" s="959"/>
      <c r="V598" s="959"/>
      <c r="W598" s="959"/>
      <c r="X598" s="959"/>
      <c r="Y598" s="959"/>
      <c r="Z598" s="959"/>
      <c r="AA598" s="48"/>
      <c r="AB598" s="48"/>
      <c r="AC598" s="48"/>
    </row>
    <row r="599" spans="1:68" ht="16.5" customHeight="1" x14ac:dyDescent="0.25">
      <c r="A599" s="838" t="s">
        <v>930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2"/>
      <c r="AB599" s="772"/>
      <c r="AC599" s="772"/>
    </row>
    <row r="600" spans="1:68" ht="14.25" customHeight="1" x14ac:dyDescent="0.25">
      <c r="A600" s="806" t="s">
        <v>124</v>
      </c>
      <c r="B600" s="790"/>
      <c r="C600" s="790"/>
      <c r="D600" s="790"/>
      <c r="E600" s="790"/>
      <c r="F600" s="790"/>
      <c r="G600" s="790"/>
      <c r="H600" s="790"/>
      <c r="I600" s="790"/>
      <c r="J600" s="790"/>
      <c r="K600" s="790"/>
      <c r="L600" s="790"/>
      <c r="M600" s="790"/>
      <c r="N600" s="790"/>
      <c r="O600" s="790"/>
      <c r="P600" s="790"/>
      <c r="Q600" s="790"/>
      <c r="R600" s="790"/>
      <c r="S600" s="790"/>
      <c r="T600" s="790"/>
      <c r="U600" s="790"/>
      <c r="V600" s="790"/>
      <c r="W600" s="790"/>
      <c r="X600" s="790"/>
      <c r="Y600" s="790"/>
      <c r="Z600" s="790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5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93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60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73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933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64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40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789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0"/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1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6" t="s">
        <v>180</v>
      </c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0"/>
      <c r="P610" s="790"/>
      <c r="Q610" s="790"/>
      <c r="R610" s="790"/>
      <c r="S610" s="790"/>
      <c r="T610" s="790"/>
      <c r="U610" s="790"/>
      <c r="V610" s="790"/>
      <c r="W610" s="790"/>
      <c r="X610" s="790"/>
      <c r="Y610" s="790"/>
      <c r="Z610" s="790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988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22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4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11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89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0"/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1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6" t="s">
        <v>64</v>
      </c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0"/>
      <c r="P617" s="790"/>
      <c r="Q617" s="790"/>
      <c r="R617" s="790"/>
      <c r="S617" s="790"/>
      <c r="T617" s="790"/>
      <c r="U617" s="790"/>
      <c r="V617" s="790"/>
      <c r="W617" s="790"/>
      <c r="X617" s="790"/>
      <c r="Y617" s="790"/>
      <c r="Z617" s="790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932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94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4</v>
      </c>
      <c r="Y619" s="778">
        <f t="shared" si="120"/>
        <v>4.2</v>
      </c>
      <c r="Z619" s="36">
        <f>IFERROR(IF(Y619=0,"",ROUNDUP(Y619/H619,0)*0.00753),"")</f>
        <v>7.5300000000000002E-3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4.2476190476190476</v>
      </c>
      <c r="BN619" s="64">
        <f t="shared" si="122"/>
        <v>4.46</v>
      </c>
      <c r="BO619" s="64">
        <f t="shared" si="123"/>
        <v>6.1050061050061041E-3</v>
      </c>
      <c r="BP619" s="64">
        <f t="shared" si="124"/>
        <v>6.41025641025641E-3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38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81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996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5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44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789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0.95238095238095233</v>
      </c>
      <c r="Y625" s="779">
        <f>IFERROR(Y618/H618,"0")+IFERROR(Y619/H619,"0")+IFERROR(Y620/H620,"0")+IFERROR(Y621/H621,"0")+IFERROR(Y622/H622,"0")+IFERROR(Y623/H623,"0")+IFERROR(Y624/H624,"0")</f>
        <v>1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7.5300000000000002E-3</v>
      </c>
      <c r="AA625" s="780"/>
      <c r="AB625" s="780"/>
      <c r="AC625" s="780"/>
    </row>
    <row r="626" spans="1:68" x14ac:dyDescent="0.2">
      <c r="A626" s="790"/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1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4</v>
      </c>
      <c r="Y626" s="779">
        <f>IFERROR(SUM(Y618:Y624),"0")</f>
        <v>4.2</v>
      </c>
      <c r="Z626" s="37"/>
      <c r="AA626" s="780"/>
      <c r="AB626" s="780"/>
      <c r="AC626" s="780"/>
    </row>
    <row r="627" spans="1:68" ht="14.25" customHeight="1" x14ac:dyDescent="0.25">
      <c r="A627" s="806" t="s">
        <v>73</v>
      </c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0"/>
      <c r="P627" s="790"/>
      <c r="Q627" s="790"/>
      <c r="R627" s="790"/>
      <c r="S627" s="790"/>
      <c r="T627" s="790"/>
      <c r="U627" s="790"/>
      <c r="V627" s="790"/>
      <c r="W627" s="790"/>
      <c r="X627" s="790"/>
      <c r="Y627" s="790"/>
      <c r="Z627" s="790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96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24</v>
      </c>
      <c r="Y628" s="778">
        <f t="shared" ref="Y628:Y635" si="125">IFERROR(IF(X628="",0,CEILING((X628/$H628),1)*$H628),"")</f>
        <v>31.2</v>
      </c>
      <c r="Z628" s="36">
        <f>IFERROR(IF(Y628=0,"",ROUNDUP(Y628/H628,0)*0.02175),"")</f>
        <v>8.6999999999999994E-2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25.735384615384618</v>
      </c>
      <c r="BN628" s="64">
        <f t="shared" ref="BN628:BN635" si="127">IFERROR(Y628*I628/H628,"0")</f>
        <v>33.456000000000003</v>
      </c>
      <c r="BO628" s="64">
        <f t="shared" ref="BO628:BO635" si="128">IFERROR(1/J628*(X628/H628),"0")</f>
        <v>5.4945054945054944E-2</v>
      </c>
      <c r="BP628" s="64">
        <f t="shared" ref="BP628:BP635" si="129">IFERROR(1/J628*(Y628/H628),"0")</f>
        <v>7.1428571428571425E-2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976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20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24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82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43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02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789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3.0769230769230771</v>
      </c>
      <c r="Y636" s="779">
        <f>IFERROR(Y628/H628,"0")+IFERROR(Y629/H629,"0")+IFERROR(Y630/H630,"0")+IFERROR(Y631/H631,"0")+IFERROR(Y632/H632,"0")+IFERROR(Y633/H633,"0")+IFERROR(Y634/H634,"0")+IFERROR(Y635/H635,"0")</f>
        <v>4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8.6999999999999994E-2</v>
      </c>
      <c r="AA636" s="780"/>
      <c r="AB636" s="780"/>
      <c r="AC636" s="780"/>
    </row>
    <row r="637" spans="1:68" x14ac:dyDescent="0.2">
      <c r="A637" s="790"/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1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24</v>
      </c>
      <c r="Y637" s="779">
        <f>IFERROR(SUM(Y628:Y635),"0")</f>
        <v>31.2</v>
      </c>
      <c r="Z637" s="37"/>
      <c r="AA637" s="780"/>
      <c r="AB637" s="780"/>
      <c r="AC637" s="780"/>
    </row>
    <row r="638" spans="1:68" ht="14.25" customHeight="1" x14ac:dyDescent="0.25">
      <c r="A638" s="806" t="s">
        <v>222</v>
      </c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0"/>
      <c r="P638" s="790"/>
      <c r="Q638" s="790"/>
      <c r="R638" s="790"/>
      <c r="S638" s="790"/>
      <c r="T638" s="790"/>
      <c r="U638" s="790"/>
      <c r="V638" s="790"/>
      <c r="W638" s="790"/>
      <c r="X638" s="790"/>
      <c r="Y638" s="790"/>
      <c r="Z638" s="790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898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07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880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37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89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0"/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1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38" t="s">
        <v>1030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2"/>
      <c r="AB645" s="772"/>
      <c r="AC645" s="772"/>
    </row>
    <row r="646" spans="1:68" ht="14.25" customHeight="1" x14ac:dyDescent="0.25">
      <c r="A646" s="806" t="s">
        <v>124</v>
      </c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0"/>
      <c r="P646" s="790"/>
      <c r="Q646" s="790"/>
      <c r="R646" s="790"/>
      <c r="S646" s="790"/>
      <c r="T646" s="790"/>
      <c r="U646" s="790"/>
      <c r="V646" s="790"/>
      <c r="W646" s="790"/>
      <c r="X646" s="790"/>
      <c r="Y646" s="790"/>
      <c r="Z646" s="790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54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963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89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0"/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1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6" t="s">
        <v>180</v>
      </c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0"/>
      <c r="P651" s="790"/>
      <c r="Q651" s="790"/>
      <c r="R651" s="790"/>
      <c r="S651" s="790"/>
      <c r="T651" s="790"/>
      <c r="U651" s="790"/>
      <c r="V651" s="790"/>
      <c r="W651" s="790"/>
      <c r="X651" s="790"/>
      <c r="Y651" s="790"/>
      <c r="Z651" s="790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864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89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0"/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1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6" t="s">
        <v>64</v>
      </c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0"/>
      <c r="P655" s="790"/>
      <c r="Q655" s="790"/>
      <c r="R655" s="790"/>
      <c r="S655" s="790"/>
      <c r="T655" s="790"/>
      <c r="U655" s="790"/>
      <c r="V655" s="790"/>
      <c r="W655" s="790"/>
      <c r="X655" s="790"/>
      <c r="Y655" s="790"/>
      <c r="Z655" s="790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081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89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0"/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1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6" t="s">
        <v>73</v>
      </c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0"/>
      <c r="P659" s="790"/>
      <c r="Q659" s="790"/>
      <c r="R659" s="790"/>
      <c r="S659" s="790"/>
      <c r="T659" s="790"/>
      <c r="U659" s="790"/>
      <c r="V659" s="790"/>
      <c r="W659" s="790"/>
      <c r="X659" s="790"/>
      <c r="Y659" s="790"/>
      <c r="Z659" s="790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89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791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6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24"/>
      <c r="P663" s="851" t="s">
        <v>1051</v>
      </c>
      <c r="Q663" s="852"/>
      <c r="R663" s="852"/>
      <c r="S663" s="852"/>
      <c r="T663" s="852"/>
      <c r="U663" s="852"/>
      <c r="V663" s="836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4400.88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4480.9799999999996</v>
      </c>
      <c r="Z663" s="37"/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24"/>
      <c r="P664" s="851" t="s">
        <v>1052</v>
      </c>
      <c r="Q664" s="852"/>
      <c r="R664" s="852"/>
      <c r="S664" s="852"/>
      <c r="T664" s="852"/>
      <c r="U664" s="852"/>
      <c r="V664" s="836"/>
      <c r="W664" s="37" t="s">
        <v>69</v>
      </c>
      <c r="X664" s="779">
        <f>IFERROR(SUM(BM22:BM660),"0")</f>
        <v>4562.1146060006404</v>
      </c>
      <c r="Y664" s="779">
        <f>IFERROR(SUM(BN22:BN660),"0")</f>
        <v>4646.7540000000017</v>
      </c>
      <c r="Z664" s="37"/>
      <c r="AA664" s="780"/>
      <c r="AB664" s="780"/>
      <c r="AC664" s="780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24"/>
      <c r="P665" s="851" t="s">
        <v>1053</v>
      </c>
      <c r="Q665" s="852"/>
      <c r="R665" s="852"/>
      <c r="S665" s="852"/>
      <c r="T665" s="852"/>
      <c r="U665" s="852"/>
      <c r="V665" s="836"/>
      <c r="W665" s="37" t="s">
        <v>1054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1024"/>
      <c r="P666" s="851" t="s">
        <v>1055</v>
      </c>
      <c r="Q666" s="852"/>
      <c r="R666" s="852"/>
      <c r="S666" s="852"/>
      <c r="T666" s="852"/>
      <c r="U666" s="852"/>
      <c r="V666" s="836"/>
      <c r="W666" s="37" t="s">
        <v>69</v>
      </c>
      <c r="X666" s="779">
        <f>GrossWeightTotal+PalletQtyTotal*25</f>
        <v>4737.1146060006404</v>
      </c>
      <c r="Y666" s="779">
        <f>GrossWeightTotalR+PalletQtyTotalR*25</f>
        <v>4821.7540000000017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1024"/>
      <c r="P667" s="851" t="s">
        <v>1056</v>
      </c>
      <c r="Q667" s="852"/>
      <c r="R667" s="852"/>
      <c r="S667" s="852"/>
      <c r="T667" s="852"/>
      <c r="U667" s="852"/>
      <c r="V667" s="836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373.09370803738631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384</v>
      </c>
      <c r="Z667" s="37"/>
      <c r="AA667" s="780"/>
      <c r="AB667" s="780"/>
      <c r="AC667" s="780"/>
    </row>
    <row r="668" spans="1:68" ht="14.25" customHeight="1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1024"/>
      <c r="P668" s="851" t="s">
        <v>1057</v>
      </c>
      <c r="Q668" s="852"/>
      <c r="R668" s="852"/>
      <c r="S668" s="852"/>
      <c r="T668" s="852"/>
      <c r="U668" s="852"/>
      <c r="V668" s="836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7.0781399999999985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2" t="s">
        <v>122</v>
      </c>
      <c r="D670" s="888"/>
      <c r="E670" s="888"/>
      <c r="F670" s="888"/>
      <c r="G670" s="888"/>
      <c r="H670" s="889"/>
      <c r="I670" s="812" t="s">
        <v>336</v>
      </c>
      <c r="J670" s="888"/>
      <c r="K670" s="888"/>
      <c r="L670" s="888"/>
      <c r="M670" s="888"/>
      <c r="N670" s="888"/>
      <c r="O670" s="888"/>
      <c r="P670" s="888"/>
      <c r="Q670" s="888"/>
      <c r="R670" s="888"/>
      <c r="S670" s="888"/>
      <c r="T670" s="888"/>
      <c r="U670" s="888"/>
      <c r="V670" s="889"/>
      <c r="W670" s="812" t="s">
        <v>667</v>
      </c>
      <c r="X670" s="889"/>
      <c r="Y670" s="812" t="s">
        <v>768</v>
      </c>
      <c r="Z670" s="888"/>
      <c r="AA670" s="888"/>
      <c r="AB670" s="889"/>
      <c r="AC670" s="769" t="s">
        <v>862</v>
      </c>
      <c r="AD670" s="812" t="s">
        <v>930</v>
      </c>
      <c r="AE670" s="889"/>
      <c r="AF670" s="771"/>
    </row>
    <row r="671" spans="1:68" ht="14.25" customHeight="1" thickTop="1" x14ac:dyDescent="0.2">
      <c r="A671" s="922" t="s">
        <v>1060</v>
      </c>
      <c r="B671" s="812" t="s">
        <v>63</v>
      </c>
      <c r="C671" s="812" t="s">
        <v>123</v>
      </c>
      <c r="D671" s="812" t="s">
        <v>149</v>
      </c>
      <c r="E671" s="812" t="s">
        <v>230</v>
      </c>
      <c r="F671" s="812" t="s">
        <v>254</v>
      </c>
      <c r="G671" s="812" t="s">
        <v>300</v>
      </c>
      <c r="H671" s="812" t="s">
        <v>122</v>
      </c>
      <c r="I671" s="812" t="s">
        <v>337</v>
      </c>
      <c r="J671" s="812" t="s">
        <v>361</v>
      </c>
      <c r="K671" s="812" t="s">
        <v>436</v>
      </c>
      <c r="L671" s="812" t="s">
        <v>457</v>
      </c>
      <c r="M671" s="812" t="s">
        <v>481</v>
      </c>
      <c r="N671" s="771"/>
      <c r="O671" s="812" t="s">
        <v>508</v>
      </c>
      <c r="P671" s="812" t="s">
        <v>511</v>
      </c>
      <c r="Q671" s="812" t="s">
        <v>520</v>
      </c>
      <c r="R671" s="812" t="s">
        <v>536</v>
      </c>
      <c r="S671" s="812" t="s">
        <v>546</v>
      </c>
      <c r="T671" s="812" t="s">
        <v>559</v>
      </c>
      <c r="U671" s="812" t="s">
        <v>570</v>
      </c>
      <c r="V671" s="812" t="s">
        <v>654</v>
      </c>
      <c r="W671" s="812" t="s">
        <v>668</v>
      </c>
      <c r="X671" s="812" t="s">
        <v>720</v>
      </c>
      <c r="Y671" s="812" t="s">
        <v>769</v>
      </c>
      <c r="Z671" s="812" t="s">
        <v>824</v>
      </c>
      <c r="AA671" s="812" t="s">
        <v>846</v>
      </c>
      <c r="AB671" s="812" t="s">
        <v>858</v>
      </c>
      <c r="AC671" s="812" t="s">
        <v>862</v>
      </c>
      <c r="AD671" s="812" t="s">
        <v>930</v>
      </c>
      <c r="AE671" s="812" t="s">
        <v>1030</v>
      </c>
      <c r="AF671" s="771"/>
    </row>
    <row r="672" spans="1:68" ht="13.5" customHeight="1" thickBot="1" x14ac:dyDescent="0.25">
      <c r="A672" s="923"/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771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813"/>
      <c r="AB672" s="813"/>
      <c r="AC672" s="813"/>
      <c r="AD672" s="813"/>
      <c r="AE672" s="813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8.4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249.3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4.8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3750.6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31.2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401.28000000000003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35.4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