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ED19DD0-8BEF-46FD-922B-53A52E7B08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Z592" i="1"/>
  <c r="Y592" i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BP587" i="1" s="1"/>
  <c r="P587" i="1"/>
  <c r="BP586" i="1"/>
  <c r="BO586" i="1"/>
  <c r="BN586" i="1"/>
  <c r="BM586" i="1"/>
  <c r="Z586" i="1"/>
  <c r="Y586" i="1"/>
  <c r="Y590" i="1" s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P580" i="1"/>
  <c r="BO580" i="1"/>
  <c r="BN580" i="1"/>
  <c r="BM580" i="1"/>
  <c r="Z580" i="1"/>
  <c r="Y580" i="1"/>
  <c r="P580" i="1"/>
  <c r="BO579" i="1"/>
  <c r="BM579" i="1"/>
  <c r="Y579" i="1"/>
  <c r="BP579" i="1" s="1"/>
  <c r="P579" i="1"/>
  <c r="BP578" i="1"/>
  <c r="BO578" i="1"/>
  <c r="BN578" i="1"/>
  <c r="BM578" i="1"/>
  <c r="Z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BP575" i="1" s="1"/>
  <c r="P575" i="1"/>
  <c r="BP574" i="1"/>
  <c r="BO574" i="1"/>
  <c r="BN574" i="1"/>
  <c r="BM574" i="1"/>
  <c r="Z574" i="1"/>
  <c r="Y574" i="1"/>
  <c r="Y584" i="1" s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BP569" i="1" s="1"/>
  <c r="P569" i="1"/>
  <c r="BP568" i="1"/>
  <c r="BO568" i="1"/>
  <c r="BN568" i="1"/>
  <c r="BM568" i="1"/>
  <c r="Z568" i="1"/>
  <c r="Y568" i="1"/>
  <c r="Y572" i="1" s="1"/>
  <c r="P568" i="1"/>
  <c r="X566" i="1"/>
  <c r="X565" i="1"/>
  <c r="BP564" i="1"/>
  <c r="BO564" i="1"/>
  <c r="BN564" i="1"/>
  <c r="BM564" i="1"/>
  <c r="Z564" i="1"/>
  <c r="Y564" i="1"/>
  <c r="P564" i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O554" i="1"/>
  <c r="BM554" i="1"/>
  <c r="Y554" i="1"/>
  <c r="AC671" i="1" s="1"/>
  <c r="P554" i="1"/>
  <c r="X550" i="1"/>
  <c r="X549" i="1"/>
  <c r="BO548" i="1"/>
  <c r="BM548" i="1"/>
  <c r="Y548" i="1"/>
  <c r="Y550" i="1" s="1"/>
  <c r="P548" i="1"/>
  <c r="X545" i="1"/>
  <c r="X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Y545" i="1" s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Y528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Y529" i="1" s="1"/>
  <c r="P521" i="1"/>
  <c r="X519" i="1"/>
  <c r="Y518" i="1"/>
  <c r="X518" i="1"/>
  <c r="BP517" i="1"/>
  <c r="BO517" i="1"/>
  <c r="BN517" i="1"/>
  <c r="BM517" i="1"/>
  <c r="Z517" i="1"/>
  <c r="Z518" i="1" s="1"/>
  <c r="Y517" i="1"/>
  <c r="Z671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Y509" i="1" s="1"/>
  <c r="P507" i="1"/>
  <c r="BP506" i="1"/>
  <c r="BO506" i="1"/>
  <c r="BN506" i="1"/>
  <c r="BM506" i="1"/>
  <c r="Z506" i="1"/>
  <c r="Y506" i="1"/>
  <c r="Y508" i="1" s="1"/>
  <c r="P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N488" i="1"/>
  <c r="BM488" i="1"/>
  <c r="Z488" i="1"/>
  <c r="Y488" i="1"/>
  <c r="BP488" i="1" s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Y467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Y459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71" i="1" s="1"/>
  <c r="P445" i="1"/>
  <c r="X442" i="1"/>
  <c r="X441" i="1"/>
  <c r="BO440" i="1"/>
  <c r="BM440" i="1"/>
  <c r="Y440" i="1"/>
  <c r="Y442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Y433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N315" i="1"/>
  <c r="BM315" i="1"/>
  <c r="Z315" i="1"/>
  <c r="Z316" i="1" s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1" i="1" s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6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8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N177" i="1"/>
  <c r="BM177" i="1"/>
  <c r="Z177" i="1"/>
  <c r="Y177" i="1"/>
  <c r="BP177" i="1" s="1"/>
  <c r="P177" i="1"/>
  <c r="BO176" i="1"/>
  <c r="BM176" i="1"/>
  <c r="Y176" i="1"/>
  <c r="BP176" i="1" s="1"/>
  <c r="P176" i="1"/>
  <c r="BO175" i="1"/>
  <c r="BN175" i="1"/>
  <c r="BM175" i="1"/>
  <c r="Z175" i="1"/>
  <c r="Y175" i="1"/>
  <c r="Y181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8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7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7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Y104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8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90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P26" i="1"/>
  <c r="X24" i="1"/>
  <c r="X661" i="1" s="1"/>
  <c r="X23" i="1"/>
  <c r="X665" i="1" s="1"/>
  <c r="BO22" i="1"/>
  <c r="X663" i="1" s="1"/>
  <c r="BM22" i="1"/>
  <c r="X662" i="1" s="1"/>
  <c r="X664" i="1" s="1"/>
  <c r="Y22" i="1"/>
  <c r="B671" i="1" s="1"/>
  <c r="P22" i="1"/>
  <c r="H10" i="1"/>
  <c r="A9" i="1"/>
  <c r="F10" i="1" s="1"/>
  <c r="D7" i="1"/>
  <c r="Q6" i="1"/>
  <c r="P2" i="1"/>
  <c r="H9" i="1" l="1"/>
  <c r="A10" i="1"/>
  <c r="Y24" i="1"/>
  <c r="Z27" i="1"/>
  <c r="Z36" i="1" s="1"/>
  <c r="BN27" i="1"/>
  <c r="Z31" i="1"/>
  <c r="BN31" i="1"/>
  <c r="Z32" i="1"/>
  <c r="BN32" i="1"/>
  <c r="Z34" i="1"/>
  <c r="BN34" i="1"/>
  <c r="Y37" i="1"/>
  <c r="C671" i="1"/>
  <c r="Z50" i="1"/>
  <c r="Z55" i="1" s="1"/>
  <c r="BN50" i="1"/>
  <c r="BP50" i="1"/>
  <c r="Z52" i="1"/>
  <c r="BN52" i="1"/>
  <c r="Z54" i="1"/>
  <c r="BN54" i="1"/>
  <c r="Y55" i="1"/>
  <c r="Z58" i="1"/>
  <c r="Z60" i="1" s="1"/>
  <c r="BN58" i="1"/>
  <c r="BP58" i="1"/>
  <c r="Y61" i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Y81" i="1"/>
  <c r="Z84" i="1"/>
  <c r="Z89" i="1" s="1"/>
  <c r="BN84" i="1"/>
  <c r="Z86" i="1"/>
  <c r="BN86" i="1"/>
  <c r="Z88" i="1"/>
  <c r="BN88" i="1"/>
  <c r="Y89" i="1"/>
  <c r="Z92" i="1"/>
  <c r="BN92" i="1"/>
  <c r="BP92" i="1"/>
  <c r="Z94" i="1"/>
  <c r="BN94" i="1"/>
  <c r="Z96" i="1"/>
  <c r="BN96" i="1"/>
  <c r="Y99" i="1"/>
  <c r="Z102" i="1"/>
  <c r="Z104" i="1" s="1"/>
  <c r="BN102" i="1"/>
  <c r="BP102" i="1"/>
  <c r="E671" i="1"/>
  <c r="Z109" i="1"/>
  <c r="Z111" i="1" s="1"/>
  <c r="BN109" i="1"/>
  <c r="Y112" i="1"/>
  <c r="Z115" i="1"/>
  <c r="Z120" i="1" s="1"/>
  <c r="BN115" i="1"/>
  <c r="Z117" i="1"/>
  <c r="BN117" i="1"/>
  <c r="Y121" i="1"/>
  <c r="F671" i="1"/>
  <c r="Z125" i="1"/>
  <c r="Z129" i="1" s="1"/>
  <c r="BN125" i="1"/>
  <c r="Z127" i="1"/>
  <c r="BN127" i="1"/>
  <c r="Y130" i="1"/>
  <c r="Z133" i="1"/>
  <c r="Z136" i="1" s="1"/>
  <c r="BN133" i="1"/>
  <c r="Z135" i="1"/>
  <c r="BN135" i="1"/>
  <c r="Y136" i="1"/>
  <c r="Z139" i="1"/>
  <c r="Z146" i="1" s="1"/>
  <c r="BN139" i="1"/>
  <c r="BP139" i="1"/>
  <c r="Z141" i="1"/>
  <c r="BN141" i="1"/>
  <c r="Z143" i="1"/>
  <c r="BN143" i="1"/>
  <c r="Z145" i="1"/>
  <c r="BN145" i="1"/>
  <c r="Y146" i="1"/>
  <c r="Z149" i="1"/>
  <c r="Z151" i="1" s="1"/>
  <c r="BN149" i="1"/>
  <c r="BP149" i="1"/>
  <c r="Y152" i="1"/>
  <c r="G671" i="1"/>
  <c r="Z156" i="1"/>
  <c r="Z157" i="1" s="1"/>
  <c r="BN156" i="1"/>
  <c r="Y157" i="1"/>
  <c r="Z160" i="1"/>
  <c r="Z162" i="1" s="1"/>
  <c r="BN160" i="1"/>
  <c r="BP160" i="1"/>
  <c r="Y163" i="1"/>
  <c r="Z166" i="1"/>
  <c r="Z167" i="1" s="1"/>
  <c r="BN166" i="1"/>
  <c r="Y167" i="1"/>
  <c r="Z171" i="1"/>
  <c r="Z172" i="1" s="1"/>
  <c r="BN171" i="1"/>
  <c r="BP171" i="1"/>
  <c r="Y172" i="1"/>
  <c r="BP175" i="1"/>
  <c r="BP178" i="1"/>
  <c r="BN178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F9" i="1"/>
  <c r="J9" i="1"/>
  <c r="Z22" i="1"/>
  <c r="Z23" i="1" s="1"/>
  <c r="BN22" i="1"/>
  <c r="BP22" i="1"/>
  <c r="Y23" i="1"/>
  <c r="Y74" i="1"/>
  <c r="Y111" i="1"/>
  <c r="Y129" i="1"/>
  <c r="Y158" i="1"/>
  <c r="Y173" i="1"/>
  <c r="Z176" i="1"/>
  <c r="Z180" i="1" s="1"/>
  <c r="BN176" i="1"/>
  <c r="Z178" i="1"/>
  <c r="BP196" i="1"/>
  <c r="BN196" i="1"/>
  <c r="Z196" i="1"/>
  <c r="BP200" i="1"/>
  <c r="BN200" i="1"/>
  <c r="Z200" i="1"/>
  <c r="Y209" i="1"/>
  <c r="Y213" i="1"/>
  <c r="Y225" i="1"/>
  <c r="Y239" i="1"/>
  <c r="Y247" i="1"/>
  <c r="Y258" i="1"/>
  <c r="Y271" i="1"/>
  <c r="Y290" i="1"/>
  <c r="Y295" i="1"/>
  <c r="Y302" i="1"/>
  <c r="Y311" i="1"/>
  <c r="BP347" i="1"/>
  <c r="BN347" i="1"/>
  <c r="Z347" i="1"/>
  <c r="Z348" i="1" s="1"/>
  <c r="Y349" i="1"/>
  <c r="Y352" i="1"/>
  <c r="BP351" i="1"/>
  <c r="BN351" i="1"/>
  <c r="Z351" i="1"/>
  <c r="Z352" i="1" s="1"/>
  <c r="Y353" i="1"/>
  <c r="U671" i="1"/>
  <c r="Y365" i="1"/>
  <c r="BP356" i="1"/>
  <c r="BN356" i="1"/>
  <c r="Z356" i="1"/>
  <c r="BP360" i="1"/>
  <c r="BN360" i="1"/>
  <c r="Z360" i="1"/>
  <c r="BP364" i="1"/>
  <c r="BN364" i="1"/>
  <c r="Z364" i="1"/>
  <c r="Y366" i="1"/>
  <c r="Y373" i="1"/>
  <c r="BP368" i="1"/>
  <c r="BN368" i="1"/>
  <c r="Z368" i="1"/>
  <c r="Y372" i="1"/>
  <c r="BP376" i="1"/>
  <c r="BN376" i="1"/>
  <c r="Z376" i="1"/>
  <c r="Z381" i="1" s="1"/>
  <c r="BP380" i="1"/>
  <c r="BN380" i="1"/>
  <c r="Z380" i="1"/>
  <c r="Y382" i="1"/>
  <c r="Y387" i="1"/>
  <c r="BP384" i="1"/>
  <c r="BN384" i="1"/>
  <c r="Z384" i="1"/>
  <c r="Y400" i="1"/>
  <c r="BP398" i="1"/>
  <c r="BN398" i="1"/>
  <c r="Z398" i="1"/>
  <c r="Z400" i="1" s="1"/>
  <c r="J671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Z241" i="1"/>
  <c r="Z246" i="1" s="1"/>
  <c r="BN241" i="1"/>
  <c r="BP241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Z271" i="1" s="1"/>
  <c r="BN263" i="1"/>
  <c r="Z265" i="1"/>
  <c r="BN265" i="1"/>
  <c r="Z267" i="1"/>
  <c r="BN267" i="1"/>
  <c r="Z269" i="1"/>
  <c r="BN269" i="1"/>
  <c r="Y272" i="1"/>
  <c r="M671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R671" i="1"/>
  <c r="Y316" i="1"/>
  <c r="BP315" i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71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Z338" i="1" s="1"/>
  <c r="Y348" i="1"/>
  <c r="BP358" i="1"/>
  <c r="BN358" i="1"/>
  <c r="Z358" i="1"/>
  <c r="BP362" i="1"/>
  <c r="BN362" i="1"/>
  <c r="Z362" i="1"/>
  <c r="BP370" i="1"/>
  <c r="BN370" i="1"/>
  <c r="Z370" i="1"/>
  <c r="Y381" i="1"/>
  <c r="BP378" i="1"/>
  <c r="BN378" i="1"/>
  <c r="Z378" i="1"/>
  <c r="BP386" i="1"/>
  <c r="BN386" i="1"/>
  <c r="Z386" i="1"/>
  <c r="Y388" i="1"/>
  <c r="Z394" i="1"/>
  <c r="BP392" i="1"/>
  <c r="BN392" i="1"/>
  <c r="Z392" i="1"/>
  <c r="Y401" i="1"/>
  <c r="T671" i="1"/>
  <c r="Y344" i="1"/>
  <c r="V671" i="1"/>
  <c r="Y406" i="1"/>
  <c r="Z409" i="1"/>
  <c r="Z411" i="1" s="1"/>
  <c r="BN409" i="1"/>
  <c r="BP409" i="1"/>
  <c r="W671" i="1"/>
  <c r="Z417" i="1"/>
  <c r="Z427" i="1" s="1"/>
  <c r="BN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BP431" i="1"/>
  <c r="Z440" i="1"/>
  <c r="Z441" i="1" s="1"/>
  <c r="BN440" i="1"/>
  <c r="BP440" i="1"/>
  <c r="Y441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Z466" i="1" s="1"/>
  <c r="BN463" i="1"/>
  <c r="BP463" i="1"/>
  <c r="Z465" i="1"/>
  <c r="BN465" i="1"/>
  <c r="Y671" i="1"/>
  <c r="Y477" i="1"/>
  <c r="Y503" i="1"/>
  <c r="Y504" i="1"/>
  <c r="Z480" i="1"/>
  <c r="BN480" i="1"/>
  <c r="Z481" i="1"/>
  <c r="BN481" i="1"/>
  <c r="Z484" i="1"/>
  <c r="BN484" i="1"/>
  <c r="Z486" i="1"/>
  <c r="BN486" i="1"/>
  <c r="Z487" i="1"/>
  <c r="BN487" i="1"/>
  <c r="BP493" i="1"/>
  <c r="BN493" i="1"/>
  <c r="Z493" i="1"/>
  <c r="BP496" i="1"/>
  <c r="BN496" i="1"/>
  <c r="Z496" i="1"/>
  <c r="Y427" i="1"/>
  <c r="Y453" i="1"/>
  <c r="BP490" i="1"/>
  <c r="BN490" i="1"/>
  <c r="Z490" i="1"/>
  <c r="BP495" i="1"/>
  <c r="BN495" i="1"/>
  <c r="Z495" i="1"/>
  <c r="Z503" i="1" s="1"/>
  <c r="Z498" i="1"/>
  <c r="BN498" i="1"/>
  <c r="Z500" i="1"/>
  <c r="BN500" i="1"/>
  <c r="Z501" i="1"/>
  <c r="BN501" i="1"/>
  <c r="Z507" i="1"/>
  <c r="Z508" i="1" s="1"/>
  <c r="BN507" i="1"/>
  <c r="BP507" i="1"/>
  <c r="Z511" i="1"/>
  <c r="Z513" i="1" s="1"/>
  <c r="BN511" i="1"/>
  <c r="BP511" i="1"/>
  <c r="Y514" i="1"/>
  <c r="Y519" i="1"/>
  <c r="Z523" i="1"/>
  <c r="BN523" i="1"/>
  <c r="BP523" i="1"/>
  <c r="Z526" i="1"/>
  <c r="Z528" i="1" s="1"/>
  <c r="BN526" i="1"/>
  <c r="AA671" i="1"/>
  <c r="Z541" i="1"/>
  <c r="Z544" i="1" s="1"/>
  <c r="BN541" i="1"/>
  <c r="BP541" i="1"/>
  <c r="Z543" i="1"/>
  <c r="BN543" i="1"/>
  <c r="Y544" i="1"/>
  <c r="Z548" i="1"/>
  <c r="Z549" i="1" s="1"/>
  <c r="BN548" i="1"/>
  <c r="BP548" i="1"/>
  <c r="Y549" i="1"/>
  <c r="Z554" i="1"/>
  <c r="BN554" i="1"/>
  <c r="BP554" i="1"/>
  <c r="Y565" i="1"/>
  <c r="Y571" i="1"/>
  <c r="Y583" i="1"/>
  <c r="Y589" i="1"/>
  <c r="BP610" i="1"/>
  <c r="BN610" i="1"/>
  <c r="Z610" i="1"/>
  <c r="BP612" i="1"/>
  <c r="BN612" i="1"/>
  <c r="Z612" i="1"/>
  <c r="Y614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AB671" i="1"/>
  <c r="Z555" i="1"/>
  <c r="BN555" i="1"/>
  <c r="Z557" i="1"/>
  <c r="BN557" i="1"/>
  <c r="Z559" i="1"/>
  <c r="BN559" i="1"/>
  <c r="Z561" i="1"/>
  <c r="BN561" i="1"/>
  <c r="Z563" i="1"/>
  <c r="BN563" i="1"/>
  <c r="Y566" i="1"/>
  <c r="Z569" i="1"/>
  <c r="Z571" i="1" s="1"/>
  <c r="BN569" i="1"/>
  <c r="Z575" i="1"/>
  <c r="Z583" i="1" s="1"/>
  <c r="BN575" i="1"/>
  <c r="Z577" i="1"/>
  <c r="BN577" i="1"/>
  <c r="Z579" i="1"/>
  <c r="BN579" i="1"/>
  <c r="Z581" i="1"/>
  <c r="BN581" i="1"/>
  <c r="Z587" i="1"/>
  <c r="Z589" i="1" s="1"/>
  <c r="BN587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Z647" i="1" s="1"/>
  <c r="AD671" i="1"/>
  <c r="Z634" i="1" l="1"/>
  <c r="Z365" i="1"/>
  <c r="Y663" i="1"/>
  <c r="Z613" i="1"/>
  <c r="Z565" i="1"/>
  <c r="Z453" i="1"/>
  <c r="Z311" i="1"/>
  <c r="Z301" i="1"/>
  <c r="Z258" i="1"/>
  <c r="Z238" i="1"/>
  <c r="Z387" i="1"/>
  <c r="Z372" i="1"/>
  <c r="Y665" i="1"/>
  <c r="Y662" i="1"/>
  <c r="Y664" i="1" s="1"/>
  <c r="Z202" i="1"/>
  <c r="Z98" i="1"/>
  <c r="Z666" i="1" s="1"/>
  <c r="Y661" i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<sst xmlns="http://schemas.openxmlformats.org/spreadsheetml/2006/main" count="3120" uniqueCount="1074">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</sst>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51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59" t="s">
        <v>0</v>
      </c>
      <c r="E1" s="808"/>
      <c r="F1" s="808"/>
      <c r="G1" s="12" t="s">
        <v>1</v>
      </c>
      <c r="H1" s="859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4" t="s">
        <v>8</v>
      </c>
      <c r="B5" s="821"/>
      <c r="C5" s="822"/>
      <c r="D5" s="863"/>
      <c r="E5" s="864"/>
      <c r="F5" s="1157" t="s">
        <v>9</v>
      </c>
      <c r="G5" s="822"/>
      <c r="H5" s="863"/>
      <c r="I5" s="1076"/>
      <c r="J5" s="1076"/>
      <c r="K5" s="1076"/>
      <c r="L5" s="1076"/>
      <c r="M5" s="864"/>
      <c r="N5" s="58"/>
      <c r="P5" s="24" t="s">
        <v>10</v>
      </c>
      <c r="Q5" s="1178">
        <v>45635</v>
      </c>
      <c r="R5" s="912"/>
      <c r="T5" s="968" t="s">
        <v>11</v>
      </c>
      <c r="U5" s="969"/>
      <c r="V5" s="972" t="s">
        <v>12</v>
      </c>
      <c r="W5" s="912"/>
      <c r="AB5" s="51"/>
      <c r="AC5" s="51"/>
      <c r="AD5" s="51"/>
      <c r="AE5" s="51"/>
    </row>
    <row r="6" spans="1:32" s="767" customFormat="1" ht="24" customHeight="1" x14ac:dyDescent="0.2">
      <c r="A6" s="914" t="s">
        <v>13</v>
      </c>
      <c r="B6" s="821"/>
      <c r="C6" s="822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2"/>
      <c r="N6" s="59"/>
      <c r="P6" s="24" t="s">
        <v>15</v>
      </c>
      <c r="Q6" s="1187" t="str">
        <f>IF(Q5=0," ",CHOOSE(WEEKDAY(Q5,2),"Понедельник","Вторник","Среда","Четверг","Пятница","Суббота","Воскресенье"))</f>
        <v>Понедельник</v>
      </c>
      <c r="R6" s="778"/>
      <c r="T6" s="978" t="s">
        <v>16</v>
      </c>
      <c r="U6" s="969"/>
      <c r="V6" s="1059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0"/>
      <c r="W7" s="1061"/>
      <c r="AB7" s="51"/>
      <c r="AC7" s="51"/>
      <c r="AD7" s="51"/>
      <c r="AE7" s="51"/>
    </row>
    <row r="8" spans="1:32" s="767" customFormat="1" ht="25.5" customHeight="1" x14ac:dyDescent="0.2">
      <c r="A8" s="1201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8"/>
      <c r="T8" s="786"/>
      <c r="U8" s="969"/>
      <c r="V8" s="1060"/>
      <c r="W8" s="1061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7"/>
      <c r="R9" s="908"/>
      <c r="T9" s="786"/>
      <c r="U9" s="969"/>
      <c r="V9" s="1062"/>
      <c r="W9" s="1063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0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1"/>
      <c r="R11" s="912"/>
      <c r="U11" s="24" t="s">
        <v>27</v>
      </c>
      <c r="V11" s="1110" t="s">
        <v>28</v>
      </c>
      <c r="W11" s="908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6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24"/>
      <c r="R12" s="838"/>
      <c r="S12" s="23"/>
      <c r="U12" s="24"/>
      <c r="V12" s="808"/>
      <c r="W12" s="786"/>
      <c r="AB12" s="51"/>
      <c r="AC12" s="51"/>
      <c r="AD12" s="51"/>
      <c r="AE12" s="51"/>
    </row>
    <row r="13" spans="1:32" s="767" customFormat="1" ht="23.25" customHeight="1" x14ac:dyDescent="0.2">
      <c r="A13" s="96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10"/>
      <c r="R13" s="9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6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04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54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35" t="s">
        <v>38</v>
      </c>
      <c r="D17" s="823" t="s">
        <v>39</v>
      </c>
      <c r="E17" s="886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5"/>
      <c r="R17" s="885"/>
      <c r="S17" s="885"/>
      <c r="T17" s="886"/>
      <c r="U17" s="1205" t="s">
        <v>51</v>
      </c>
      <c r="V17" s="822"/>
      <c r="W17" s="823" t="s">
        <v>52</v>
      </c>
      <c r="X17" s="823" t="s">
        <v>53</v>
      </c>
      <c r="Y17" s="1203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87"/>
      <c r="E18" s="889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4"/>
      <c r="X18" s="824"/>
      <c r="Y18" s="1204"/>
      <c r="Z18" s="1074"/>
      <c r="AA18" s="1048"/>
      <c r="AB18" s="1048"/>
      <c r="AC18" s="1048"/>
      <c r="AD18" s="1154"/>
      <c r="AE18" s="1155"/>
      <c r="AF18" s="1156"/>
      <c r="AG18" s="66"/>
      <c r="BD18" s="65"/>
    </row>
    <row r="19" spans="1:68" ht="27.75" customHeight="1" x14ac:dyDescent="0.2">
      <c r="A19" s="868" t="s">
        <v>63</v>
      </c>
      <c r="B19" s="869"/>
      <c r="C19" s="869"/>
      <c r="D19" s="869"/>
      <c r="E19" s="869"/>
      <c r="F19" s="869"/>
      <c r="G19" s="869"/>
      <c r="H19" s="869"/>
      <c r="I19" s="869"/>
      <c r="J19" s="869"/>
      <c r="K19" s="869"/>
      <c r="L19" s="869"/>
      <c r="M19" s="869"/>
      <c r="N19" s="869"/>
      <c r="O19" s="869"/>
      <c r="P19" s="869"/>
      <c r="Q19" s="869"/>
      <c r="R19" s="869"/>
      <c r="S19" s="869"/>
      <c r="T19" s="869"/>
      <c r="U19" s="869"/>
      <c r="V19" s="869"/>
      <c r="W19" s="869"/>
      <c r="X19" s="869"/>
      <c r="Y19" s="869"/>
      <c r="Z19" s="869"/>
      <c r="AA19" s="48"/>
      <c r="AB19" s="48"/>
      <c r="AC19" s="48"/>
    </row>
    <row r="20" spans="1:68" ht="16.5" customHeight="1" x14ac:dyDescent="0.25">
      <c r="A20" s="799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3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6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customHeight="1" x14ac:dyDescent="0.2">
      <c r="A46" s="868" t="s">
        <v>116</v>
      </c>
      <c r="B46" s="869"/>
      <c r="C46" s="869"/>
      <c r="D46" s="869"/>
      <c r="E46" s="869"/>
      <c r="F46" s="869"/>
      <c r="G46" s="869"/>
      <c r="H46" s="869"/>
      <c r="I46" s="869"/>
      <c r="J46" s="869"/>
      <c r="K46" s="869"/>
      <c r="L46" s="869"/>
      <c r="M46" s="869"/>
      <c r="N46" s="869"/>
      <c r="O46" s="869"/>
      <c r="P46" s="869"/>
      <c r="Q46" s="869"/>
      <c r="R46" s="869"/>
      <c r="S46" s="869"/>
      <c r="T46" s="869"/>
      <c r="U46" s="869"/>
      <c r="V46" s="869"/>
      <c r="W46" s="869"/>
      <c r="X46" s="869"/>
      <c r="Y46" s="869"/>
      <c r="Z46" s="869"/>
      <c r="AA46" s="48"/>
      <c r="AB46" s="48"/>
      <c r="AC46" s="48"/>
    </row>
    <row r="47" spans="1:68" ht="16.5" customHeight="1" x14ac:dyDescent="0.25">
      <c r="A47" s="799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8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customHeight="1" x14ac:dyDescent="0.25">
      <c r="A62" s="799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4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customHeight="1" x14ac:dyDescent="0.25">
      <c r="A106" s="799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customHeight="1" x14ac:dyDescent="0.25">
      <c r="A122" s="799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3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customHeight="1" x14ac:dyDescent="0.25">
      <c r="A153" s="799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customHeight="1" x14ac:dyDescent="0.25">
      <c r="A169" s="799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customHeight="1" x14ac:dyDescent="0.2">
      <c r="A187" s="868" t="s">
        <v>329</v>
      </c>
      <c r="B187" s="869"/>
      <c r="C187" s="869"/>
      <c r="D187" s="869"/>
      <c r="E187" s="869"/>
      <c r="F187" s="869"/>
      <c r="G187" s="869"/>
      <c r="H187" s="869"/>
      <c r="I187" s="869"/>
      <c r="J187" s="869"/>
      <c r="K187" s="869"/>
      <c r="L187" s="869"/>
      <c r="M187" s="869"/>
      <c r="N187" s="869"/>
      <c r="O187" s="869"/>
      <c r="P187" s="869"/>
      <c r="Q187" s="869"/>
      <c r="R187" s="869"/>
      <c r="S187" s="869"/>
      <c r="T187" s="869"/>
      <c r="U187" s="869"/>
      <c r="V187" s="869"/>
      <c r="W187" s="869"/>
      <c r="X187" s="869"/>
      <c r="Y187" s="869"/>
      <c r="Z187" s="869"/>
      <c r="AA187" s="48"/>
      <c r="AB187" s="48"/>
      <c r="AC187" s="48"/>
    </row>
    <row r="188" spans="1:68" ht="16.5" customHeight="1" x14ac:dyDescent="0.25">
      <c r="A188" s="799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30</v>
      </c>
      <c r="Y194" s="774">
        <f t="shared" ref="Y194:Y201" si="36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31.857142857142858</v>
      </c>
      <c r="BN194" s="64">
        <f t="shared" ref="BN194:BN201" si="38">IFERROR(Y194*I194/H194,"0")</f>
        <v>35.68</v>
      </c>
      <c r="BO194" s="64">
        <f t="shared" ref="BO194:BO201" si="39">IFERROR(1/J194*(X194/H194),"0")</f>
        <v>4.5787545787545784E-2</v>
      </c>
      <c r="BP194" s="64">
        <f t="shared" ref="BP194:BP201" si="40">IFERROR(1/J194*(Y194/H194),"0")</f>
        <v>5.128205128205128E-2</v>
      </c>
    </row>
    <row r="195" spans="1:68" ht="27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30</v>
      </c>
      <c r="Y196" s="774">
        <f t="shared" si="36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31.428571428571427</v>
      </c>
      <c r="BN196" s="64">
        <f t="shared" si="38"/>
        <v>35.200000000000003</v>
      </c>
      <c r="BO196" s="64">
        <f t="shared" si="39"/>
        <v>4.5787545787545784E-2</v>
      </c>
      <c r="BP196" s="64">
        <f t="shared" si="40"/>
        <v>5.128205128205128E-2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25.2</v>
      </c>
      <c r="Y199" s="774">
        <f t="shared" si="36"/>
        <v>25.200000000000003</v>
      </c>
      <c r="Z199" s="36">
        <f>IFERROR(IF(Y199=0,"",ROUNDUP(Y199/H199,0)*0.00502),"")</f>
        <v>6.0240000000000002E-2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26.400000000000002</v>
      </c>
      <c r="BN199" s="64">
        <f t="shared" si="38"/>
        <v>26.400000000000006</v>
      </c>
      <c r="BO199" s="64">
        <f t="shared" si="39"/>
        <v>5.1282051282051287E-2</v>
      </c>
      <c r="BP199" s="64">
        <f t="shared" si="40"/>
        <v>5.1282051282051287E-2</v>
      </c>
    </row>
    <row r="200" spans="1:68" ht="27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26.285714285714285</v>
      </c>
      <c r="Y202" s="775">
        <f>IFERROR(Y194/H194,"0")+IFERROR(Y195/H195,"0")+IFERROR(Y196/H196,"0")+IFERROR(Y197/H197,"0")+IFERROR(Y198/H198,"0")+IFERROR(Y199/H199,"0")+IFERROR(Y200/H200,"0")+IFERROR(Y201/H201,"0")</f>
        <v>28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0.18071999999999999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85.2</v>
      </c>
      <c r="Y203" s="775">
        <f>IFERROR(SUM(Y194:Y201),"0")</f>
        <v>92.4</v>
      </c>
      <c r="Z203" s="37"/>
      <c r="AA203" s="776"/>
      <c r="AB203" s="776"/>
      <c r="AC203" s="776"/>
    </row>
    <row r="204" spans="1:68" ht="16.5" customHeight="1" x14ac:dyDescent="0.25">
      <c r="A204" s="799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140</v>
      </c>
      <c r="Y216" s="774">
        <f t="shared" ref="Y216:Y223" si="41">IFERROR(IF(X216="",0,CEILING((X216/$H216),1)*$H216),"")</f>
        <v>140.4</v>
      </c>
      <c r="Z216" s="36">
        <f>IFERROR(IF(Y216=0,"",ROUNDUP(Y216/H216,0)*0.00902),"")</f>
        <v>0.23452000000000001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145.44444444444446</v>
      </c>
      <c r="BN216" s="64">
        <f t="shared" ref="BN216:BN223" si="43">IFERROR(Y216*I216/H216,"0")</f>
        <v>145.86000000000001</v>
      </c>
      <c r="BO216" s="64">
        <f t="shared" ref="BO216:BO223" si="44">IFERROR(1/J216*(X216/H216),"0")</f>
        <v>0.19640852974186307</v>
      </c>
      <c r="BP216" s="64">
        <f t="shared" ref="BP216:BP223" si="45">IFERROR(1/J216*(Y216/H216),"0")</f>
        <v>0.19696969696969696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250</v>
      </c>
      <c r="Y217" s="774">
        <f t="shared" si="41"/>
        <v>253.8</v>
      </c>
      <c r="Z217" s="36">
        <f>IFERROR(IF(Y217=0,"",ROUNDUP(Y217/H217,0)*0.00902),"")</f>
        <v>0.42393999999999998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259.72222222222223</v>
      </c>
      <c r="BN217" s="64">
        <f t="shared" si="43"/>
        <v>263.67</v>
      </c>
      <c r="BO217" s="64">
        <f t="shared" si="44"/>
        <v>0.35072951739618402</v>
      </c>
      <c r="BP217" s="64">
        <f t="shared" si="45"/>
        <v>0.35606060606060608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120</v>
      </c>
      <c r="Y218" s="774">
        <f t="shared" si="41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124.66666666666667</v>
      </c>
      <c r="BN218" s="64">
        <f t="shared" si="43"/>
        <v>129.03</v>
      </c>
      <c r="BO218" s="64">
        <f t="shared" si="44"/>
        <v>0.16835016835016836</v>
      </c>
      <c r="BP218" s="64">
        <f t="shared" si="45"/>
        <v>0.17424242424242425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180</v>
      </c>
      <c r="Y219" s="774">
        <f t="shared" si="41"/>
        <v>183.60000000000002</v>
      </c>
      <c r="Z219" s="36">
        <f>IFERROR(IF(Y219=0,"",ROUNDUP(Y219/H219,0)*0.00902),"")</f>
        <v>0.30668000000000001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187</v>
      </c>
      <c r="BN219" s="64">
        <f t="shared" si="43"/>
        <v>190.74</v>
      </c>
      <c r="BO219" s="64">
        <f t="shared" si="44"/>
        <v>0.25252525252525249</v>
      </c>
      <c r="BP219" s="64">
        <f t="shared" si="45"/>
        <v>0.25757575757575757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127.77777777777776</v>
      </c>
      <c r="Y224" s="775">
        <f>IFERROR(Y216/H216,"0")+IFERROR(Y217/H217,"0")+IFERROR(Y218/H218,"0")+IFERROR(Y219/H219,"0")+IFERROR(Y220/H220,"0")+IFERROR(Y221/H221,"0")+IFERROR(Y222/H222,"0")+IFERROR(Y223/H223,"0")</f>
        <v>130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1.1726000000000001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690</v>
      </c>
      <c r="Y225" s="775">
        <f>IFERROR(SUM(Y216:Y223),"0")</f>
        <v>702.00000000000011</v>
      </c>
      <c r="Z225" s="37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100</v>
      </c>
      <c r="Y227" s="774">
        <f t="shared" ref="Y227:Y237" si="46">IFERROR(IF(X227="",0,CEILING((X227/$H227),1)*$H227),"")</f>
        <v>105.3</v>
      </c>
      <c r="Z227" s="36">
        <f>IFERROR(IF(Y227=0,"",ROUNDUP(Y227/H227,0)*0.02175),"")</f>
        <v>0.28275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106.96296296296296</v>
      </c>
      <c r="BN227" s="64">
        <f t="shared" ref="BN227:BN237" si="48">IFERROR(Y227*I227/H227,"0")</f>
        <v>112.63199999999999</v>
      </c>
      <c r="BO227" s="64">
        <f t="shared" ref="BO227:BO237" si="49">IFERROR(1/J227*(X227/H227),"0")</f>
        <v>0.22045855379188711</v>
      </c>
      <c r="BP227" s="64">
        <f t="shared" ref="BP227:BP237" si="50">IFERROR(1/J227*(Y227/H227),"0")</f>
        <v>0.23214285714285712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100</v>
      </c>
      <c r="Y228" s="774">
        <f t="shared" si="46"/>
        <v>101.39999999999999</v>
      </c>
      <c r="Z228" s="36">
        <f>IFERROR(IF(Y228=0,"",ROUNDUP(Y228/H228,0)*0.02175),"")</f>
        <v>0.28275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107.23076923076924</v>
      </c>
      <c r="BN228" s="64">
        <f t="shared" si="48"/>
        <v>108.732</v>
      </c>
      <c r="BO228" s="64">
        <f t="shared" si="49"/>
        <v>0.22893772893772893</v>
      </c>
      <c r="BP228" s="64">
        <f t="shared" si="50"/>
        <v>0.23214285714285712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100</v>
      </c>
      <c r="Y230" s="774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264</v>
      </c>
      <c r="Y231" s="774">
        <f t="shared" si="46"/>
        <v>264</v>
      </c>
      <c r="Z231" s="36">
        <f>IFERROR(IF(Y231=0,"",ROUNDUP(Y231/H231,0)*0.00651),"")</f>
        <v>0.71610000000000007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293.7</v>
      </c>
      <c r="BN231" s="64">
        <f t="shared" si="48"/>
        <v>293.7</v>
      </c>
      <c r="BO231" s="64">
        <f t="shared" si="49"/>
        <v>0.60439560439560447</v>
      </c>
      <c r="BP231" s="64">
        <f t="shared" si="50"/>
        <v>0.60439560439560447</v>
      </c>
    </row>
    <row r="232" spans="1:68" ht="37.5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144</v>
      </c>
      <c r="Y233" s="774">
        <f t="shared" si="46"/>
        <v>144</v>
      </c>
      <c r="Z233" s="36">
        <f>IFERROR(IF(Y233=0,"",ROUNDUP(Y233/H233,0)*0.00753),"")</f>
        <v>0.45180000000000003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160.32000000000002</v>
      </c>
      <c r="BN233" s="64">
        <f t="shared" si="48"/>
        <v>160.32000000000002</v>
      </c>
      <c r="BO233" s="64">
        <f t="shared" si="49"/>
        <v>0.38461538461538458</v>
      </c>
      <c r="BP233" s="64">
        <f t="shared" si="50"/>
        <v>0.38461538461538458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180</v>
      </c>
      <c r="Y234" s="774">
        <f t="shared" si="46"/>
        <v>180</v>
      </c>
      <c r="Z234" s="36">
        <f>IFERROR(IF(Y234=0,"",ROUNDUP(Y234/H234,0)*0.00753),"")</f>
        <v>0.56474999999999997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200.40000000000003</v>
      </c>
      <c r="BN234" s="64">
        <f t="shared" si="48"/>
        <v>200.40000000000003</v>
      </c>
      <c r="BO234" s="64">
        <f t="shared" si="49"/>
        <v>0.48076923076923073</v>
      </c>
      <c r="BP234" s="64">
        <f t="shared" si="50"/>
        <v>0.48076923076923073</v>
      </c>
    </row>
    <row r="235" spans="1:68" ht="27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180</v>
      </c>
      <c r="Y236" s="774">
        <f t="shared" si="46"/>
        <v>180</v>
      </c>
      <c r="Z236" s="36">
        <f>IFERROR(IF(Y236=0,"",ROUNDUP(Y236/H236,0)*0.00753),"")</f>
        <v>0.56474999999999997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200.40000000000003</v>
      </c>
      <c r="BN236" s="64">
        <f t="shared" si="48"/>
        <v>200.40000000000003</v>
      </c>
      <c r="BO236" s="64">
        <f t="shared" si="49"/>
        <v>0.48076923076923073</v>
      </c>
      <c r="BP236" s="64">
        <f t="shared" si="50"/>
        <v>0.48076923076923073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120</v>
      </c>
      <c r="Y237" s="774">
        <f t="shared" si="46"/>
        <v>120</v>
      </c>
      <c r="Z237" s="36">
        <f>IFERROR(IF(Y237=0,"",ROUNDUP(Y237/H237,0)*0.00651),"")</f>
        <v>0.32550000000000001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132.9</v>
      </c>
      <c r="BN237" s="64">
        <f t="shared" si="48"/>
        <v>132.9</v>
      </c>
      <c r="BO237" s="64">
        <f t="shared" si="49"/>
        <v>0.27472527472527475</v>
      </c>
      <c r="BP237" s="64">
        <f t="shared" si="50"/>
        <v>0.27472527472527475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406.66044470642169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408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3.4494000000000002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1188</v>
      </c>
      <c r="Y239" s="775">
        <f>IFERROR(SUM(Y227:Y237),"0")</f>
        <v>1199.0999999999999</v>
      </c>
      <c r="Z239" s="37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14.4</v>
      </c>
      <c r="Y244" s="774">
        <f>IFERROR(IF(X244="",0,CEILING((X244/$H244),1)*$H244),"")</f>
        <v>14.399999999999999</v>
      </c>
      <c r="Z244" s="36">
        <f>IFERROR(IF(Y244=0,"",ROUNDUP(Y244/H244,0)*0.00753),"")</f>
        <v>4.5179999999999998E-2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16.032000000000004</v>
      </c>
      <c r="BN244" s="64">
        <f>IFERROR(Y244*I244/H244,"0")</f>
        <v>16.032</v>
      </c>
      <c r="BO244" s="64">
        <f>IFERROR(1/J244*(X244/H244),"0")</f>
        <v>3.8461538461538464E-2</v>
      </c>
      <c r="BP244" s="64">
        <f>IFERROR(1/J244*(Y244/H244),"0")</f>
        <v>3.8461538461538464E-2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14.4</v>
      </c>
      <c r="Y245" s="774">
        <f>IFERROR(IF(X245="",0,CEILING((X245/$H245),1)*$H245),"")</f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15.912000000000001</v>
      </c>
      <c r="BN245" s="64">
        <f>IFERROR(Y245*I245/H245,"0")</f>
        <v>15.912000000000001</v>
      </c>
      <c r="BO245" s="64">
        <f>IFERROR(1/J245*(X245/H245),"0")</f>
        <v>3.2967032967032968E-2</v>
      </c>
      <c r="BP245" s="64">
        <f>IFERROR(1/J245*(Y245/H245),"0")</f>
        <v>3.2967032967032968E-2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12</v>
      </c>
      <c r="Y246" s="775">
        <f>IFERROR(Y241/H241,"0")+IFERROR(Y242/H242,"0")+IFERROR(Y243/H243,"0")+IFERROR(Y244/H244,"0")+IFERROR(Y245/H245,"0")</f>
        <v>12</v>
      </c>
      <c r="Z246" s="775">
        <f>IFERROR(IF(Z241="",0,Z241),"0")+IFERROR(IF(Z242="",0,Z242),"0")+IFERROR(IF(Z243="",0,Z243),"0")+IFERROR(IF(Z244="",0,Z244),"0")+IFERROR(IF(Z245="",0,Z245),"0")</f>
        <v>8.4239999999999995E-2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28.8</v>
      </c>
      <c r="Y247" s="775">
        <f>IFERROR(SUM(Y241:Y245),"0")</f>
        <v>28.799999999999997</v>
      </c>
      <c r="Z247" s="37"/>
      <c r="AA247" s="776"/>
      <c r="AB247" s="776"/>
      <c r="AC247" s="776"/>
    </row>
    <row r="248" spans="1:68" ht="16.5" customHeight="1" x14ac:dyDescent="0.25">
      <c r="A248" s="799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5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customHeight="1" x14ac:dyDescent="0.25">
      <c r="A260" s="799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customHeight="1" x14ac:dyDescent="0.25">
      <c r="A277" s="799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5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customHeight="1" x14ac:dyDescent="0.25">
      <c r="A291" s="799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customHeight="1" x14ac:dyDescent="0.25">
      <c r="A296" s="799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customHeight="1" x14ac:dyDescent="0.25">
      <c r="A303" s="799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5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customHeight="1" x14ac:dyDescent="0.25">
      <c r="A313" s="799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customHeight="1" x14ac:dyDescent="0.25">
      <c r="A326" s="799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2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customHeight="1" x14ac:dyDescent="0.25">
      <c r="A340" s="799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6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customHeight="1" x14ac:dyDescent="0.25">
      <c r="A354" s="799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70</v>
      </c>
      <c r="Y384" s="774">
        <f>IFERROR(IF(X384="",0,CEILING((X384/$H384),1)*$H384),"")</f>
        <v>75.600000000000009</v>
      </c>
      <c r="Z384" s="36">
        <f>IFERROR(IF(Y384=0,"",ROUNDUP(Y384/H384,0)*0.02175),"")</f>
        <v>0.19574999999999998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74.7</v>
      </c>
      <c r="BN384" s="64">
        <f>IFERROR(Y384*I384/H384,"0")</f>
        <v>80.676000000000016</v>
      </c>
      <c r="BO384" s="64">
        <f>IFERROR(1/J384*(X384/H384),"0")</f>
        <v>0.14880952380952378</v>
      </c>
      <c r="BP384" s="64">
        <f>IFERROR(1/J384*(Y384/H384),"0")</f>
        <v>0.1607142857142857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30</v>
      </c>
      <c r="Y385" s="774">
        <f>IFERROR(IF(X385="",0,CEILING((X385/$H385),1)*$H385),"")</f>
        <v>31.2</v>
      </c>
      <c r="Z385" s="36">
        <f>IFERROR(IF(Y385=0,"",ROUNDUP(Y385/H385,0)*0.02175),"")</f>
        <v>8.6999999999999994E-2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32.169230769230772</v>
      </c>
      <c r="BN385" s="64">
        <f>IFERROR(Y385*I385/H385,"0")</f>
        <v>33.456000000000003</v>
      </c>
      <c r="BO385" s="64">
        <f>IFERROR(1/J385*(X385/H385),"0")</f>
        <v>6.8681318681318673E-2</v>
      </c>
      <c r="BP385" s="64">
        <f>IFERROR(1/J385*(Y385/H385),"0")</f>
        <v>7.1428571428571425E-2</v>
      </c>
    </row>
    <row r="386" spans="1:68" ht="16.5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12.179487179487179</v>
      </c>
      <c r="Y387" s="775">
        <f>IFERROR(Y384/H384,"0")+IFERROR(Y385/H385,"0")+IFERROR(Y386/H386,"0")</f>
        <v>13</v>
      </c>
      <c r="Z387" s="775">
        <f>IFERROR(IF(Z384="",0,Z384),"0")+IFERROR(IF(Z385="",0,Z385),"0")+IFERROR(IF(Z386="",0,Z386),"0")</f>
        <v>0.28274999999999995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100</v>
      </c>
      <c r="Y388" s="775">
        <f>IFERROR(SUM(Y384:Y386),"0")</f>
        <v>106.80000000000001</v>
      </c>
      <c r="Z388" s="37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1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customHeight="1" x14ac:dyDescent="0.25">
      <c r="A402" s="799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8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customHeight="1" x14ac:dyDescent="0.2">
      <c r="A413" s="868" t="s">
        <v>660</v>
      </c>
      <c r="B413" s="869"/>
      <c r="C413" s="869"/>
      <c r="D413" s="869"/>
      <c r="E413" s="869"/>
      <c r="F413" s="869"/>
      <c r="G413" s="869"/>
      <c r="H413" s="869"/>
      <c r="I413" s="869"/>
      <c r="J413" s="869"/>
      <c r="K413" s="869"/>
      <c r="L413" s="869"/>
      <c r="M413" s="869"/>
      <c r="N413" s="869"/>
      <c r="O413" s="869"/>
      <c r="P413" s="869"/>
      <c r="Q413" s="869"/>
      <c r="R413" s="869"/>
      <c r="S413" s="869"/>
      <c r="T413" s="869"/>
      <c r="U413" s="869"/>
      <c r="V413" s="869"/>
      <c r="W413" s="869"/>
      <c r="X413" s="869"/>
      <c r="Y413" s="869"/>
      <c r="Z413" s="869"/>
      <c r="AA413" s="48"/>
      <c r="AB413" s="48"/>
      <c r="AC413" s="48"/>
    </row>
    <row r="414" spans="1:68" ht="16.5" customHeight="1" x14ac:dyDescent="0.25">
      <c r="A414" s="799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2000</v>
      </c>
      <c r="Y417" s="774">
        <f t="shared" si="81"/>
        <v>2010</v>
      </c>
      <c r="Z417" s="36">
        <f>IFERROR(IF(Y417=0,"",ROUNDUP(Y417/H417,0)*0.02175),"")</f>
        <v>2.9144999999999999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2064</v>
      </c>
      <c r="BN417" s="64">
        <f t="shared" si="83"/>
        <v>2074.3200000000002</v>
      </c>
      <c r="BO417" s="64">
        <f t="shared" si="84"/>
        <v>2.7777777777777777</v>
      </c>
      <c r="BP417" s="64">
        <f t="shared" si="85"/>
        <v>2.7916666666666665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3000</v>
      </c>
      <c r="Y419" s="774">
        <f t="shared" si="81"/>
        <v>3000</v>
      </c>
      <c r="Z419" s="36">
        <f>IFERROR(IF(Y419=0,"",ROUNDUP(Y419/H419,0)*0.02175),"")</f>
        <v>4.3499999999999996</v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3096</v>
      </c>
      <c r="BN419" s="64">
        <f t="shared" si="83"/>
        <v>3096</v>
      </c>
      <c r="BO419" s="64">
        <f t="shared" si="84"/>
        <v>4.1666666666666661</v>
      </c>
      <c r="BP419" s="64">
        <f t="shared" si="85"/>
        <v>4.1666666666666661</v>
      </c>
    </row>
    <row r="420" spans="1:68" ht="27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3000</v>
      </c>
      <c r="Y420" s="774">
        <f t="shared" si="81"/>
        <v>3000</v>
      </c>
      <c r="Z420" s="36">
        <f>IFERROR(IF(Y420=0,"",ROUNDUP(Y420/H420,0)*0.02175),"")</f>
        <v>4.3499999999999996</v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3096</v>
      </c>
      <c r="BN420" s="64">
        <f t="shared" si="83"/>
        <v>3096</v>
      </c>
      <c r="BO420" s="64">
        <f t="shared" si="84"/>
        <v>4.1666666666666661</v>
      </c>
      <c r="BP420" s="64">
        <f t="shared" si="85"/>
        <v>4.1666666666666661</v>
      </c>
    </row>
    <row r="421" spans="1:68" ht="27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533.33333333333337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534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11.6145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8000</v>
      </c>
      <c r="Y428" s="775">
        <f>IFERROR(SUM(Y416:Y426),"0")</f>
        <v>8010</v>
      </c>
      <c r="Z428" s="37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5000</v>
      </c>
      <c r="Y430" s="774">
        <f>IFERROR(IF(X430="",0,CEILING((X430/$H430),1)*$H430),"")</f>
        <v>5010</v>
      </c>
      <c r="Z430" s="36">
        <f>IFERROR(IF(Y430=0,"",ROUNDUP(Y430/H430,0)*0.02175),"")</f>
        <v>7.2644999999999991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5160</v>
      </c>
      <c r="BN430" s="64">
        <f>IFERROR(Y430*I430/H430,"0")</f>
        <v>5170.3200000000006</v>
      </c>
      <c r="BO430" s="64">
        <f>IFERROR(1/J430*(X430/H430),"0")</f>
        <v>6.9444444444444438</v>
      </c>
      <c r="BP430" s="64">
        <f>IFERROR(1/J430*(Y430/H430),"0")</f>
        <v>6.958333333333333</v>
      </c>
    </row>
    <row r="431" spans="1:68" ht="27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333.33333333333331</v>
      </c>
      <c r="Y432" s="775">
        <f>IFERROR(Y430/H430,"0")+IFERROR(Y431/H431,"0")</f>
        <v>334</v>
      </c>
      <c r="Z432" s="775">
        <f>IFERROR(IF(Z430="",0,Z430),"0")+IFERROR(IF(Z431="",0,Z431),"0")</f>
        <v>7.2644999999999991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5000</v>
      </c>
      <c r="Y433" s="775">
        <f>IFERROR(SUM(Y430:Y431),"0")</f>
        <v>5010</v>
      </c>
      <c r="Z433" s="37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1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1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200</v>
      </c>
      <c r="Y440" s="774">
        <f>IFERROR(IF(X440="",0,CEILING((X440/$H440),1)*$H440),"")</f>
        <v>207</v>
      </c>
      <c r="Z440" s="36">
        <f>IFERROR(IF(Y440=0,"",ROUNDUP(Y440/H440,0)*0.02175),"")</f>
        <v>0.50024999999999997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212.53333333333333</v>
      </c>
      <c r="BN440" s="64">
        <f>IFERROR(Y440*I440/H440,"0")</f>
        <v>219.97200000000001</v>
      </c>
      <c r="BO440" s="64">
        <f>IFERROR(1/J440*(X440/H440),"0")</f>
        <v>0.3968253968253968</v>
      </c>
      <c r="BP440" s="64">
        <f>IFERROR(1/J440*(Y440/H440),"0")</f>
        <v>0.4107142857142857</v>
      </c>
    </row>
    <row r="441" spans="1:68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22.222222222222221</v>
      </c>
      <c r="Y441" s="775">
        <f>IFERROR(Y440/H440,"0")</f>
        <v>23</v>
      </c>
      <c r="Z441" s="775">
        <f>IFERROR(IF(Z440="",0,Z440),"0")</f>
        <v>0.50024999999999997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200</v>
      </c>
      <c r="Y442" s="775">
        <f>IFERROR(SUM(Y440:Y440),"0")</f>
        <v>207</v>
      </c>
      <c r="Z442" s="37"/>
      <c r="AA442" s="776"/>
      <c r="AB442" s="776"/>
      <c r="AC442" s="776"/>
    </row>
    <row r="443" spans="1:68" ht="16.5" customHeight="1" x14ac:dyDescent="0.25">
      <c r="A443" s="799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9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7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91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customHeight="1" x14ac:dyDescent="0.2">
      <c r="A472" s="868" t="s">
        <v>749</v>
      </c>
      <c r="B472" s="869"/>
      <c r="C472" s="869"/>
      <c r="D472" s="869"/>
      <c r="E472" s="869"/>
      <c r="F472" s="869"/>
      <c r="G472" s="869"/>
      <c r="H472" s="869"/>
      <c r="I472" s="869"/>
      <c r="J472" s="869"/>
      <c r="K472" s="869"/>
      <c r="L472" s="869"/>
      <c r="M472" s="869"/>
      <c r="N472" s="869"/>
      <c r="O472" s="869"/>
      <c r="P472" s="869"/>
      <c r="Q472" s="869"/>
      <c r="R472" s="869"/>
      <c r="S472" s="869"/>
      <c r="T472" s="869"/>
      <c r="U472" s="869"/>
      <c r="V472" s="869"/>
      <c r="W472" s="869"/>
      <c r="X472" s="869"/>
      <c r="Y472" s="869"/>
      <c r="Z472" s="869"/>
      <c r="AA472" s="48"/>
      <c r="AB472" s="48"/>
      <c r="AC472" s="48"/>
    </row>
    <row r="473" spans="1:68" ht="16.5" customHeight="1" x14ac:dyDescent="0.25">
      <c r="A473" s="799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0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6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17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2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16.8</v>
      </c>
      <c r="Y498" s="774">
        <f t="shared" si="92"/>
        <v>16.8</v>
      </c>
      <c r="Z498" s="36">
        <f t="shared" si="97"/>
        <v>4.0160000000000001E-2</v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17.84</v>
      </c>
      <c r="BN498" s="64">
        <f t="shared" si="94"/>
        <v>17.84</v>
      </c>
      <c r="BO498" s="64">
        <f t="shared" si="95"/>
        <v>3.4188034188034191E-2</v>
      </c>
      <c r="BP498" s="64">
        <f t="shared" si="96"/>
        <v>3.4188034188034191E-2</v>
      </c>
    </row>
    <row r="499" spans="1:68" ht="37.5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3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8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8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4.0160000000000001E-2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16.8</v>
      </c>
      <c r="Y504" s="775">
        <f>IFERROR(SUM(Y479:Y502),"0")</f>
        <v>16.8</v>
      </c>
      <c r="Z504" s="37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customHeight="1" x14ac:dyDescent="0.25">
      <c r="A515" s="799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4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4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customHeight="1" x14ac:dyDescent="0.25">
      <c r="A538" s="799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customHeight="1" x14ac:dyDescent="0.25">
      <c r="A546" s="799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customHeight="1" x14ac:dyDescent="0.2">
      <c r="A551" s="868" t="s">
        <v>859</v>
      </c>
      <c r="B551" s="869"/>
      <c r="C551" s="869"/>
      <c r="D551" s="869"/>
      <c r="E551" s="869"/>
      <c r="F551" s="869"/>
      <c r="G551" s="869"/>
      <c r="H551" s="869"/>
      <c r="I551" s="869"/>
      <c r="J551" s="869"/>
      <c r="K551" s="869"/>
      <c r="L551" s="869"/>
      <c r="M551" s="869"/>
      <c r="N551" s="869"/>
      <c r="O551" s="869"/>
      <c r="P551" s="869"/>
      <c r="Q551" s="869"/>
      <c r="R551" s="869"/>
      <c r="S551" s="869"/>
      <c r="T551" s="869"/>
      <c r="U551" s="869"/>
      <c r="V551" s="869"/>
      <c r="W551" s="869"/>
      <c r="X551" s="869"/>
      <c r="Y551" s="869"/>
      <c r="Z551" s="869"/>
      <c r="AA551" s="48"/>
      <c r="AB551" s="48"/>
      <c r="AC551" s="48"/>
    </row>
    <row r="552" spans="1:68" ht="16.5" customHeight="1" x14ac:dyDescent="0.25">
      <c r="A552" s="799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30</v>
      </c>
      <c r="Y555" s="774">
        <f t="shared" si="103"/>
        <v>31.68</v>
      </c>
      <c r="Z555" s="36">
        <f t="shared" si="104"/>
        <v>7.1760000000000004E-2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32.04545454545454</v>
      </c>
      <c r="BN555" s="64">
        <f t="shared" si="106"/>
        <v>33.839999999999996</v>
      </c>
      <c r="BO555" s="64">
        <f t="shared" si="107"/>
        <v>5.4632867132867136E-2</v>
      </c>
      <c r="BP555" s="64">
        <f t="shared" si="108"/>
        <v>5.7692307692307696E-2</v>
      </c>
    </row>
    <row r="556" spans="1:68" ht="16.5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100</v>
      </c>
      <c r="Y557" s="774">
        <f t="shared" si="103"/>
        <v>100.32000000000001</v>
      </c>
      <c r="Z557" s="36">
        <f t="shared" si="104"/>
        <v>0.22724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106.81818181818181</v>
      </c>
      <c r="BN557" s="64">
        <f t="shared" si="106"/>
        <v>107.16</v>
      </c>
      <c r="BO557" s="64">
        <f t="shared" si="107"/>
        <v>0.18210955710955709</v>
      </c>
      <c r="BP557" s="64">
        <f t="shared" si="108"/>
        <v>0.18269230769230771</v>
      </c>
    </row>
    <row r="558" spans="1:68" ht="16.5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200</v>
      </c>
      <c r="Y559" s="774">
        <f t="shared" si="103"/>
        <v>200.64000000000001</v>
      </c>
      <c r="Z559" s="36">
        <f t="shared" si="104"/>
        <v>0.45448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213.63636363636363</v>
      </c>
      <c r="BN559" s="64">
        <f t="shared" si="106"/>
        <v>214.32</v>
      </c>
      <c r="BO559" s="64">
        <f t="shared" si="107"/>
        <v>0.36421911421911418</v>
      </c>
      <c r="BP559" s="64">
        <f t="shared" si="108"/>
        <v>0.36538461538461542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62.499999999999993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63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0.75347999999999993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330</v>
      </c>
      <c r="Y566" s="775">
        <f>IFERROR(SUM(Y554:Y564),"0")</f>
        <v>332.64</v>
      </c>
      <c r="Z566" s="37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400</v>
      </c>
      <c r="Y568" s="774">
        <f>IFERROR(IF(X568="",0,CEILING((X568/$H568),1)*$H568),"")</f>
        <v>401.28000000000003</v>
      </c>
      <c r="Z568" s="36">
        <f>IFERROR(IF(Y568=0,"",ROUNDUP(Y568/H568,0)*0.01196),"")</f>
        <v>0.90895999999999999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427.27272727272725</v>
      </c>
      <c r="BN568" s="64">
        <f>IFERROR(Y568*I568/H568,"0")</f>
        <v>428.64</v>
      </c>
      <c r="BO568" s="64">
        <f>IFERROR(1/J568*(X568/H568),"0")</f>
        <v>0.72843822843822836</v>
      </c>
      <c r="BP568" s="64">
        <f>IFERROR(1/J568*(Y568/H568),"0")</f>
        <v>0.73076923076923084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75.757575757575751</v>
      </c>
      <c r="Y571" s="775">
        <f>IFERROR(Y568/H568,"0")+IFERROR(Y569/H569,"0")+IFERROR(Y570/H570,"0")</f>
        <v>76</v>
      </c>
      <c r="Z571" s="775">
        <f>IFERROR(IF(Z568="",0,Z568),"0")+IFERROR(IF(Z569="",0,Z569),"0")+IFERROR(IF(Z570="",0,Z570),"0")</f>
        <v>0.90895999999999999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400</v>
      </c>
      <c r="Y572" s="775">
        <f>IFERROR(SUM(Y568:Y570),"0")</f>
        <v>401.28000000000003</v>
      </c>
      <c r="Z572" s="37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400</v>
      </c>
      <c r="Y574" s="774">
        <f t="shared" ref="Y574:Y582" si="109">IFERROR(IF(X574="",0,CEILING((X574/$H574),1)*$H574),"")</f>
        <v>401.28000000000003</v>
      </c>
      <c r="Z574" s="36">
        <f>IFERROR(IF(Y574=0,"",ROUNDUP(Y574/H574,0)*0.01196),"")</f>
        <v>0.90895999999999999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427.27272727272725</v>
      </c>
      <c r="BN574" s="64">
        <f t="shared" ref="BN574:BN582" si="111">IFERROR(Y574*I574/H574,"0")</f>
        <v>428.64</v>
      </c>
      <c r="BO574" s="64">
        <f t="shared" ref="BO574:BO582" si="112">IFERROR(1/J574*(X574/H574),"0")</f>
        <v>0.72843822843822836</v>
      </c>
      <c r="BP574" s="64">
        <f t="shared" ref="BP574:BP582" si="113">IFERROR(1/J574*(Y574/H574),"0")</f>
        <v>0.73076923076923084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100</v>
      </c>
      <c r="Y576" s="774">
        <f t="shared" si="109"/>
        <v>100.32000000000001</v>
      </c>
      <c r="Z576" s="36">
        <f>IFERROR(IF(Y576=0,"",ROUNDUP(Y576/H576,0)*0.01196),"")</f>
        <v>0.22724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106.81818181818181</v>
      </c>
      <c r="BN576" s="64">
        <f t="shared" si="111"/>
        <v>107.16</v>
      </c>
      <c r="BO576" s="64">
        <f t="shared" si="112"/>
        <v>0.18210955710955709</v>
      </c>
      <c r="BP576" s="64">
        <f t="shared" si="113"/>
        <v>0.18269230769230771</v>
      </c>
    </row>
    <row r="577" spans="1:68" ht="27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94.696969696969688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95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1.1362000000000001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500</v>
      </c>
      <c r="Y584" s="775">
        <f>IFERROR(SUM(Y574:Y582),"0")</f>
        <v>501.6</v>
      </c>
      <c r="Z584" s="37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customHeight="1" x14ac:dyDescent="0.2">
      <c r="A596" s="868" t="s">
        <v>927</v>
      </c>
      <c r="B596" s="869"/>
      <c r="C596" s="869"/>
      <c r="D596" s="869"/>
      <c r="E596" s="869"/>
      <c r="F596" s="869"/>
      <c r="G596" s="869"/>
      <c r="H596" s="869"/>
      <c r="I596" s="869"/>
      <c r="J596" s="869"/>
      <c r="K596" s="869"/>
      <c r="L596" s="869"/>
      <c r="M596" s="869"/>
      <c r="N596" s="869"/>
      <c r="O596" s="869"/>
      <c r="P596" s="869"/>
      <c r="Q596" s="869"/>
      <c r="R596" s="869"/>
      <c r="S596" s="869"/>
      <c r="T596" s="869"/>
      <c r="U596" s="869"/>
      <c r="V596" s="869"/>
      <c r="W596" s="869"/>
      <c r="X596" s="869"/>
      <c r="Y596" s="869"/>
      <c r="Z596" s="869"/>
      <c r="AA596" s="48"/>
      <c r="AB596" s="48"/>
      <c r="AC596" s="48"/>
    </row>
    <row r="597" spans="1:68" ht="16.5" customHeight="1" x14ac:dyDescent="0.25">
      <c r="A597" s="799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213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59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17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1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5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1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999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09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0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1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38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110</v>
      </c>
      <c r="Y617" s="774">
        <f t="shared" si="119"/>
        <v>113.4</v>
      </c>
      <c r="Z617" s="36">
        <f>IFERROR(IF(Y617=0,"",ROUNDUP(Y617/H617,0)*0.00753),"")</f>
        <v>0.20331000000000002</v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116.80952380952381</v>
      </c>
      <c r="BN617" s="64">
        <f t="shared" si="121"/>
        <v>120.42</v>
      </c>
      <c r="BO617" s="64">
        <f t="shared" si="122"/>
        <v>0.16788766788766787</v>
      </c>
      <c r="BP617" s="64">
        <f t="shared" si="123"/>
        <v>0.17307692307692307</v>
      </c>
    </row>
    <row r="618" spans="1:68" ht="27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0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5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7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26.19047619047619</v>
      </c>
      <c r="Y623" s="775">
        <f>IFERROR(Y616/H616,"0")+IFERROR(Y617/H617,"0")+IFERROR(Y618/H618,"0")+IFERROR(Y619/H619,"0")+IFERROR(Y620/H620,"0")+IFERROR(Y621/H621,"0")+IFERROR(Y622/H622,"0")</f>
        <v>27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0.20331000000000002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110</v>
      </c>
      <c r="Y624" s="775">
        <f>IFERROR(SUM(Y616:Y622),"0")</f>
        <v>113.4</v>
      </c>
      <c r="Z624" s="37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6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400</v>
      </c>
      <c r="Y626" s="774">
        <f t="shared" ref="Y626:Y633" si="124">IFERROR(IF(X626="",0,CEILING((X626/$H626),1)*$H626),"")</f>
        <v>405.59999999999997</v>
      </c>
      <c r="Z626" s="36">
        <f>IFERROR(IF(Y626=0,"",ROUNDUP(Y626/H626,0)*0.02175),"")</f>
        <v>1.131</v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428.92307692307696</v>
      </c>
      <c r="BN626" s="64">
        <f t="shared" ref="BN626:BN633" si="126">IFERROR(Y626*I626/H626,"0")</f>
        <v>434.928</v>
      </c>
      <c r="BO626" s="64">
        <f t="shared" ref="BO626:BO633" si="127">IFERROR(1/J626*(X626/H626),"0")</f>
        <v>0.91575091575091572</v>
      </c>
      <c r="BP626" s="64">
        <f t="shared" ref="BP626:BP633" si="128">IFERROR(1/J626*(Y626/H626),"0")</f>
        <v>0.92857142857142849</v>
      </c>
    </row>
    <row r="627" spans="1:68" ht="27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8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3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0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36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1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90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51.282051282051285</v>
      </c>
      <c r="Y634" s="775">
        <f>IFERROR(Y626/H626,"0")+IFERROR(Y627/H627,"0")+IFERROR(Y628/H628,"0")+IFERROR(Y629/H629,"0")+IFERROR(Y630/H630,"0")+IFERROR(Y631/H631,"0")+IFERROR(Y632/H632,"0")+IFERROR(Y633/H633,"0")</f>
        <v>52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1.131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400</v>
      </c>
      <c r="Y635" s="775">
        <f>IFERROR(SUM(Y626:Y633),"0")</f>
        <v>405.59999999999997</v>
      </c>
      <c r="Z635" s="37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5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23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customHeight="1" x14ac:dyDescent="0.25">
      <c r="A643" s="799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920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08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6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5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47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20" t="s">
        <v>1048</v>
      </c>
      <c r="Q661" s="821"/>
      <c r="R661" s="821"/>
      <c r="S661" s="821"/>
      <c r="T661" s="821"/>
      <c r="U661" s="821"/>
      <c r="V661" s="82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17048.8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17127.419999999998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20" t="s">
        <v>1049</v>
      </c>
      <c r="Q662" s="821"/>
      <c r="R662" s="821"/>
      <c r="S662" s="821"/>
      <c r="T662" s="821"/>
      <c r="U662" s="821"/>
      <c r="V662" s="822"/>
      <c r="W662" s="37" t="s">
        <v>69</v>
      </c>
      <c r="X662" s="775">
        <f>IFERROR(SUM(BM22:BM658),"0")</f>
        <v>17759.698339632268</v>
      </c>
      <c r="Y662" s="775">
        <f>IFERROR(SUM(BN22:BN658),"0")</f>
        <v>17842.467999999997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20" t="s">
        <v>1050</v>
      </c>
      <c r="Q663" s="821"/>
      <c r="R663" s="821"/>
      <c r="S663" s="821"/>
      <c r="T663" s="821"/>
      <c r="U663" s="821"/>
      <c r="V663" s="822"/>
      <c r="W663" s="37" t="s">
        <v>1051</v>
      </c>
      <c r="X663" s="38">
        <f>ROUNDUP(SUM(BO22:BO658),0)</f>
        <v>27</v>
      </c>
      <c r="Y663" s="38">
        <f>ROUNDUP(SUM(BP22:BP658),0)</f>
        <v>27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20" t="s">
        <v>1052</v>
      </c>
      <c r="Q664" s="821"/>
      <c r="R664" s="821"/>
      <c r="S664" s="821"/>
      <c r="T664" s="821"/>
      <c r="U664" s="821"/>
      <c r="V664" s="822"/>
      <c r="W664" s="37" t="s">
        <v>69</v>
      </c>
      <c r="X664" s="775">
        <f>GrossWeightTotal+PalletQtyTotal*25</f>
        <v>18434.698339632268</v>
      </c>
      <c r="Y664" s="775">
        <f>GrossWeightTotalR+PalletQtyTotalR*25</f>
        <v>18517.467999999997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20" t="s">
        <v>1053</v>
      </c>
      <c r="Q665" s="821"/>
      <c r="R665" s="821"/>
      <c r="S665" s="821"/>
      <c r="T665" s="821"/>
      <c r="U665" s="821"/>
      <c r="V665" s="82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1792.2193857653626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1803</v>
      </c>
      <c r="Z665" s="37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20" t="s">
        <v>1054</v>
      </c>
      <c r="Q666" s="821"/>
      <c r="R666" s="821"/>
      <c r="S666" s="821"/>
      <c r="T666" s="821"/>
      <c r="U666" s="821"/>
      <c r="V666" s="82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28.722069999999999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6" t="s">
        <v>116</v>
      </c>
      <c r="D668" s="881"/>
      <c r="E668" s="881"/>
      <c r="F668" s="881"/>
      <c r="G668" s="881"/>
      <c r="H668" s="818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18"/>
      <c r="W668" s="796" t="s">
        <v>660</v>
      </c>
      <c r="X668" s="818"/>
      <c r="Y668" s="796" t="s">
        <v>749</v>
      </c>
      <c r="Z668" s="881"/>
      <c r="AA668" s="881"/>
      <c r="AB668" s="818"/>
      <c r="AC668" s="770" t="s">
        <v>859</v>
      </c>
      <c r="AD668" s="796" t="s">
        <v>927</v>
      </c>
      <c r="AE668" s="818"/>
      <c r="AF668" s="771"/>
    </row>
    <row r="669" spans="1:68" ht="14.25" customHeight="1" thickTop="1" x14ac:dyDescent="0.2">
      <c r="A669" s="844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71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71"/>
    </row>
    <row r="670" spans="1:68" ht="13.5" customHeight="1" thickBot="1" x14ac:dyDescent="0.25">
      <c r="A670" s="845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71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92.4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1929.9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106.80000000000001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13227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16.8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1235.52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519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