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12,24 Пушкарный\"/>
    </mc:Choice>
  </mc:AlternateContent>
  <xr:revisionPtr revIDLastSave="0" documentId="13_ncr:1_{A534735D-9208-4E31-B830-42115AE9C2A0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X658" i="2"/>
  <c r="X657" i="2"/>
  <c r="BO656" i="2"/>
  <c r="BM656" i="2"/>
  <c r="Y656" i="2"/>
  <c r="Z656" i="2" s="1"/>
  <c r="Z657" i="2" s="1"/>
  <c r="X654" i="2"/>
  <c r="X653" i="2"/>
  <c r="BO652" i="2"/>
  <c r="BM652" i="2"/>
  <c r="Y652" i="2"/>
  <c r="Y653" i="2" s="1"/>
  <c r="X650" i="2"/>
  <c r="X649" i="2"/>
  <c r="BO648" i="2"/>
  <c r="BM648" i="2"/>
  <c r="Y648" i="2"/>
  <c r="BO647" i="2"/>
  <c r="BM647" i="2"/>
  <c r="Y647" i="2"/>
  <c r="X644" i="2"/>
  <c r="X643" i="2"/>
  <c r="BO642" i="2"/>
  <c r="BM642" i="2"/>
  <c r="Y642" i="2"/>
  <c r="Z642" i="2" s="1"/>
  <c r="BO641" i="2"/>
  <c r="BM641" i="2"/>
  <c r="Y641" i="2"/>
  <c r="Z641" i="2" s="1"/>
  <c r="BP640" i="2"/>
  <c r="BO640" i="2"/>
  <c r="BM640" i="2"/>
  <c r="Y640" i="2"/>
  <c r="BO639" i="2"/>
  <c r="BM639" i="2"/>
  <c r="Y639" i="2"/>
  <c r="Z639" i="2" s="1"/>
  <c r="X637" i="2"/>
  <c r="X636" i="2"/>
  <c r="BO635" i="2"/>
  <c r="BM635" i="2"/>
  <c r="Y635" i="2"/>
  <c r="BO634" i="2"/>
  <c r="BM634" i="2"/>
  <c r="Y634" i="2"/>
  <c r="BP634" i="2" s="1"/>
  <c r="BO633" i="2"/>
  <c r="BM633" i="2"/>
  <c r="Y633" i="2"/>
  <c r="BO632" i="2"/>
  <c r="BM632" i="2"/>
  <c r="Y632" i="2"/>
  <c r="BP632" i="2" s="1"/>
  <c r="BO631" i="2"/>
  <c r="BM631" i="2"/>
  <c r="Y631" i="2"/>
  <c r="BO630" i="2"/>
  <c r="BM630" i="2"/>
  <c r="Y630" i="2"/>
  <c r="BO629" i="2"/>
  <c r="BM629" i="2"/>
  <c r="Y629" i="2"/>
  <c r="BP628" i="2"/>
  <c r="BO628" i="2"/>
  <c r="BN628" i="2"/>
  <c r="BM628" i="2"/>
  <c r="Z628" i="2"/>
  <c r="Y628" i="2"/>
  <c r="X626" i="2"/>
  <c r="X625" i="2"/>
  <c r="BP624" i="2"/>
  <c r="BO624" i="2"/>
  <c r="BM624" i="2"/>
  <c r="Y624" i="2"/>
  <c r="Z624" i="2" s="1"/>
  <c r="BO623" i="2"/>
  <c r="BM623" i="2"/>
  <c r="Y623" i="2"/>
  <c r="BP623" i="2" s="1"/>
  <c r="BO622" i="2"/>
  <c r="BM622" i="2"/>
  <c r="Y622" i="2"/>
  <c r="BO621" i="2"/>
  <c r="BM621" i="2"/>
  <c r="Y621" i="2"/>
  <c r="BP621" i="2" s="1"/>
  <c r="BP620" i="2"/>
  <c r="BO620" i="2"/>
  <c r="BM620" i="2"/>
  <c r="Y620" i="2"/>
  <c r="Z620" i="2" s="1"/>
  <c r="BO619" i="2"/>
  <c r="BM619" i="2"/>
  <c r="Y619" i="2"/>
  <c r="BP619" i="2" s="1"/>
  <c r="BO618" i="2"/>
  <c r="BM618" i="2"/>
  <c r="Y618" i="2"/>
  <c r="X616" i="2"/>
  <c r="X615" i="2"/>
  <c r="BO614" i="2"/>
  <c r="BM614" i="2"/>
  <c r="Y614" i="2"/>
  <c r="BN614" i="2" s="1"/>
  <c r="BO613" i="2"/>
  <c r="BM613" i="2"/>
  <c r="Y613" i="2"/>
  <c r="BO612" i="2"/>
  <c r="BM612" i="2"/>
  <c r="Y612" i="2"/>
  <c r="BP612" i="2" s="1"/>
  <c r="BP611" i="2"/>
  <c r="BO611" i="2"/>
  <c r="BM611" i="2"/>
  <c r="Y611" i="2"/>
  <c r="X609" i="2"/>
  <c r="X608" i="2"/>
  <c r="BO607" i="2"/>
  <c r="BM607" i="2"/>
  <c r="Y607" i="2"/>
  <c r="BP607" i="2" s="1"/>
  <c r="BO606" i="2"/>
  <c r="BM606" i="2"/>
  <c r="Y606" i="2"/>
  <c r="BP606" i="2" s="1"/>
  <c r="BP605" i="2"/>
  <c r="BO605" i="2"/>
  <c r="BM605" i="2"/>
  <c r="Y605" i="2"/>
  <c r="BO604" i="2"/>
  <c r="BM604" i="2"/>
  <c r="Y604" i="2"/>
  <c r="BO603" i="2"/>
  <c r="BM603" i="2"/>
  <c r="Y603" i="2"/>
  <c r="BP603" i="2" s="1"/>
  <c r="BO602" i="2"/>
  <c r="BM602" i="2"/>
  <c r="Y602" i="2"/>
  <c r="BP602" i="2" s="1"/>
  <c r="BO601" i="2"/>
  <c r="BM601" i="2"/>
  <c r="Y601" i="2"/>
  <c r="X597" i="2"/>
  <c r="X596" i="2"/>
  <c r="BO595" i="2"/>
  <c r="BM595" i="2"/>
  <c r="Y595" i="2"/>
  <c r="Z595" i="2" s="1"/>
  <c r="BO594" i="2"/>
  <c r="BM594" i="2"/>
  <c r="Y594" i="2"/>
  <c r="P594" i="2"/>
  <c r="X592" i="2"/>
  <c r="X591" i="2"/>
  <c r="BO590" i="2"/>
  <c r="BM590" i="2"/>
  <c r="Y590" i="2"/>
  <c r="P590" i="2"/>
  <c r="BO589" i="2"/>
  <c r="BM589" i="2"/>
  <c r="Y589" i="2"/>
  <c r="BP589" i="2" s="1"/>
  <c r="P589" i="2"/>
  <c r="BP588" i="2"/>
  <c r="BO588" i="2"/>
  <c r="BN588" i="2"/>
  <c r="BM588" i="2"/>
  <c r="Z588" i="2"/>
  <c r="Y588" i="2"/>
  <c r="P588" i="2"/>
  <c r="X586" i="2"/>
  <c r="X585" i="2"/>
  <c r="BO584" i="2"/>
  <c r="BM584" i="2"/>
  <c r="Y584" i="2"/>
  <c r="BP584" i="2" s="1"/>
  <c r="P584" i="2"/>
  <c r="BO583" i="2"/>
  <c r="BM583" i="2"/>
  <c r="Y583" i="2"/>
  <c r="P583" i="2"/>
  <c r="BO582" i="2"/>
  <c r="BM582" i="2"/>
  <c r="Y582" i="2"/>
  <c r="BP582" i="2" s="1"/>
  <c r="P582" i="2"/>
  <c r="BO581" i="2"/>
  <c r="BM581" i="2"/>
  <c r="Y581" i="2"/>
  <c r="P581" i="2"/>
  <c r="BO580" i="2"/>
  <c r="BM580" i="2"/>
  <c r="Y580" i="2"/>
  <c r="P580" i="2"/>
  <c r="BO579" i="2"/>
  <c r="BM579" i="2"/>
  <c r="Y579" i="2"/>
  <c r="BP579" i="2" s="1"/>
  <c r="P579" i="2"/>
  <c r="BP578" i="2"/>
  <c r="BO578" i="2"/>
  <c r="BM578" i="2"/>
  <c r="Y578" i="2"/>
  <c r="BN578" i="2" s="1"/>
  <c r="P578" i="2"/>
  <c r="BO577" i="2"/>
  <c r="BM577" i="2"/>
  <c r="Y577" i="2"/>
  <c r="Z577" i="2" s="1"/>
  <c r="P577" i="2"/>
  <c r="BO576" i="2"/>
  <c r="BM576" i="2"/>
  <c r="Y576" i="2"/>
  <c r="P576" i="2"/>
  <c r="X574" i="2"/>
  <c r="X573" i="2"/>
  <c r="BO572" i="2"/>
  <c r="BM572" i="2"/>
  <c r="Y572" i="2"/>
  <c r="P572" i="2"/>
  <c r="BO571" i="2"/>
  <c r="BM571" i="2"/>
  <c r="Y571" i="2"/>
  <c r="BN571" i="2" s="1"/>
  <c r="P571" i="2"/>
  <c r="BO570" i="2"/>
  <c r="BM570" i="2"/>
  <c r="Y570" i="2"/>
  <c r="BP570" i="2" s="1"/>
  <c r="P570" i="2"/>
  <c r="X568" i="2"/>
  <c r="X567" i="2"/>
  <c r="BO566" i="2"/>
  <c r="BM566" i="2"/>
  <c r="Y566" i="2"/>
  <c r="BP566" i="2" s="1"/>
  <c r="P566" i="2"/>
  <c r="BO565" i="2"/>
  <c r="BM565" i="2"/>
  <c r="Y565" i="2"/>
  <c r="P565" i="2"/>
  <c r="BO564" i="2"/>
  <c r="BM564" i="2"/>
  <c r="Y564" i="2"/>
  <c r="BP564" i="2" s="1"/>
  <c r="P564" i="2"/>
  <c r="BO563" i="2"/>
  <c r="BM563" i="2"/>
  <c r="Y563" i="2"/>
  <c r="P563" i="2"/>
  <c r="BO562" i="2"/>
  <c r="BM562" i="2"/>
  <c r="Y562" i="2"/>
  <c r="P562" i="2"/>
  <c r="BO561" i="2"/>
  <c r="BM561" i="2"/>
  <c r="Y561" i="2"/>
  <c r="P561" i="2"/>
  <c r="BO560" i="2"/>
  <c r="BM560" i="2"/>
  <c r="Y560" i="2"/>
  <c r="Z560" i="2" s="1"/>
  <c r="P560" i="2"/>
  <c r="BO559" i="2"/>
  <c r="BM559" i="2"/>
  <c r="Y559" i="2"/>
  <c r="BP559" i="2" s="1"/>
  <c r="P559" i="2"/>
  <c r="BP558" i="2"/>
  <c r="BO558" i="2"/>
  <c r="BM558" i="2"/>
  <c r="Y558" i="2"/>
  <c r="BN558" i="2" s="1"/>
  <c r="P558" i="2"/>
  <c r="BO557" i="2"/>
  <c r="BM557" i="2"/>
  <c r="Y557" i="2"/>
  <c r="P557" i="2"/>
  <c r="BO556" i="2"/>
  <c r="BM556" i="2"/>
  <c r="Y556" i="2"/>
  <c r="P556" i="2"/>
  <c r="X552" i="2"/>
  <c r="X551" i="2"/>
  <c r="BO550" i="2"/>
  <c r="BM550" i="2"/>
  <c r="Y550" i="2"/>
  <c r="P550" i="2"/>
  <c r="X547" i="2"/>
  <c r="X546" i="2"/>
  <c r="BO545" i="2"/>
  <c r="BM545" i="2"/>
  <c r="Y545" i="2"/>
  <c r="P545" i="2"/>
  <c r="BO544" i="2"/>
  <c r="BM544" i="2"/>
  <c r="Y544" i="2"/>
  <c r="P544" i="2"/>
  <c r="BO543" i="2"/>
  <c r="BM543" i="2"/>
  <c r="Z543" i="2"/>
  <c r="Y543" i="2"/>
  <c r="BN543" i="2" s="1"/>
  <c r="P543" i="2"/>
  <c r="BO542" i="2"/>
  <c r="BM542" i="2"/>
  <c r="Y542" i="2"/>
  <c r="BP542" i="2" s="1"/>
  <c r="P542" i="2"/>
  <c r="X539" i="2"/>
  <c r="X538" i="2"/>
  <c r="BO537" i="2"/>
  <c r="BM537" i="2"/>
  <c r="Y537" i="2"/>
  <c r="P537" i="2"/>
  <c r="X535" i="2"/>
  <c r="X534" i="2"/>
  <c r="BO533" i="2"/>
  <c r="BM533" i="2"/>
  <c r="Y533" i="2"/>
  <c r="P533" i="2"/>
  <c r="X531" i="2"/>
  <c r="X530" i="2"/>
  <c r="BO529" i="2"/>
  <c r="BM529" i="2"/>
  <c r="Y529" i="2"/>
  <c r="BP529" i="2" s="1"/>
  <c r="P529" i="2"/>
  <c r="BO528" i="2"/>
  <c r="BM528" i="2"/>
  <c r="Y528" i="2"/>
  <c r="P528" i="2"/>
  <c r="BO527" i="2"/>
  <c r="BM527" i="2"/>
  <c r="Y527" i="2"/>
  <c r="BP527" i="2" s="1"/>
  <c r="P527" i="2"/>
  <c r="BO526" i="2"/>
  <c r="BM526" i="2"/>
  <c r="Y526" i="2"/>
  <c r="BP526" i="2" s="1"/>
  <c r="P526" i="2"/>
  <c r="BO525" i="2"/>
  <c r="BM525" i="2"/>
  <c r="Y525" i="2"/>
  <c r="Z525" i="2" s="1"/>
  <c r="P525" i="2"/>
  <c r="X523" i="2"/>
  <c r="X522" i="2"/>
  <c r="BO521" i="2"/>
  <c r="BM521" i="2"/>
  <c r="Y521" i="2"/>
  <c r="P521" i="2"/>
  <c r="X518" i="2"/>
  <c r="X517" i="2"/>
  <c r="BO516" i="2"/>
  <c r="BM516" i="2"/>
  <c r="Y516" i="2"/>
  <c r="Z516" i="2" s="1"/>
  <c r="P516" i="2"/>
  <c r="BO515" i="2"/>
  <c r="BM515" i="2"/>
  <c r="Y515" i="2"/>
  <c r="Z515" i="2" s="1"/>
  <c r="P515" i="2"/>
  <c r="X513" i="2"/>
  <c r="X512" i="2"/>
  <c r="BP511" i="2"/>
  <c r="BO511" i="2"/>
  <c r="BM511" i="2"/>
  <c r="Y511" i="2"/>
  <c r="P511" i="2"/>
  <c r="BO510" i="2"/>
  <c r="BM510" i="2"/>
  <c r="Y510" i="2"/>
  <c r="P510" i="2"/>
  <c r="X508" i="2"/>
  <c r="X507" i="2"/>
  <c r="BO506" i="2"/>
  <c r="BM506" i="2"/>
  <c r="Y506" i="2"/>
  <c r="P506" i="2"/>
  <c r="BO505" i="2"/>
  <c r="BM505" i="2"/>
  <c r="Y505" i="2"/>
  <c r="P505" i="2"/>
  <c r="BP504" i="2"/>
  <c r="BO504" i="2"/>
  <c r="BM504" i="2"/>
  <c r="Y504" i="2"/>
  <c r="Z504" i="2" s="1"/>
  <c r="P504" i="2"/>
  <c r="BO503" i="2"/>
  <c r="BM503" i="2"/>
  <c r="Y503" i="2"/>
  <c r="P503" i="2"/>
  <c r="BO502" i="2"/>
  <c r="BM502" i="2"/>
  <c r="Y502" i="2"/>
  <c r="P502" i="2"/>
  <c r="BO501" i="2"/>
  <c r="BM501" i="2"/>
  <c r="Y501" i="2"/>
  <c r="P501" i="2"/>
  <c r="BO500" i="2"/>
  <c r="BM500" i="2"/>
  <c r="Y500" i="2"/>
  <c r="BP500" i="2" s="1"/>
  <c r="P500" i="2"/>
  <c r="BP499" i="2"/>
  <c r="BO499" i="2"/>
  <c r="BM499" i="2"/>
  <c r="Y499" i="2"/>
  <c r="P499" i="2"/>
  <c r="BO498" i="2"/>
  <c r="BM498" i="2"/>
  <c r="Y498" i="2"/>
  <c r="BP498" i="2" s="1"/>
  <c r="P498" i="2"/>
  <c r="BO497" i="2"/>
  <c r="BM497" i="2"/>
  <c r="Y497" i="2"/>
  <c r="BP497" i="2" s="1"/>
  <c r="P497" i="2"/>
  <c r="BO496" i="2"/>
  <c r="BM496" i="2"/>
  <c r="Y496" i="2"/>
  <c r="Z496" i="2" s="1"/>
  <c r="P496" i="2"/>
  <c r="BO495" i="2"/>
  <c r="BM495" i="2"/>
  <c r="Y495" i="2"/>
  <c r="Z495" i="2" s="1"/>
  <c r="P495" i="2"/>
  <c r="BO494" i="2"/>
  <c r="BM494" i="2"/>
  <c r="Y494" i="2"/>
  <c r="BP494" i="2" s="1"/>
  <c r="P494" i="2"/>
  <c r="BO493" i="2"/>
  <c r="BM493" i="2"/>
  <c r="Y493" i="2"/>
  <c r="P493" i="2"/>
  <c r="BP492" i="2"/>
  <c r="BO492" i="2"/>
  <c r="BM492" i="2"/>
  <c r="Y492" i="2"/>
  <c r="Z492" i="2" s="1"/>
  <c r="P492" i="2"/>
  <c r="BO491" i="2"/>
  <c r="BM491" i="2"/>
  <c r="Y491" i="2"/>
  <c r="P491" i="2"/>
  <c r="BO490" i="2"/>
  <c r="BM490" i="2"/>
  <c r="Y490" i="2"/>
  <c r="BN490" i="2" s="1"/>
  <c r="P490" i="2"/>
  <c r="BO489" i="2"/>
  <c r="BM489" i="2"/>
  <c r="Y489" i="2"/>
  <c r="P489" i="2"/>
  <c r="X487" i="2"/>
  <c r="X486" i="2"/>
  <c r="BO485" i="2"/>
  <c r="BM485" i="2"/>
  <c r="Y485" i="2"/>
  <c r="Y487" i="2" s="1"/>
  <c r="P485" i="2"/>
  <c r="X481" i="2"/>
  <c r="X480" i="2"/>
  <c r="BO479" i="2"/>
  <c r="BM479" i="2"/>
  <c r="Y479" i="2"/>
  <c r="BO478" i="2"/>
  <c r="BM478" i="2"/>
  <c r="Y478" i="2"/>
  <c r="P478" i="2"/>
  <c r="X476" i="2"/>
  <c r="X475" i="2"/>
  <c r="BO474" i="2"/>
  <c r="BM474" i="2"/>
  <c r="Y474" i="2"/>
  <c r="Z474" i="2" s="1"/>
  <c r="P474" i="2"/>
  <c r="BO473" i="2"/>
  <c r="BM473" i="2"/>
  <c r="Y473" i="2"/>
  <c r="BP473" i="2" s="1"/>
  <c r="P473" i="2"/>
  <c r="BP472" i="2"/>
  <c r="BO472" i="2"/>
  <c r="BM472" i="2"/>
  <c r="Y472" i="2"/>
  <c r="P472" i="2"/>
  <c r="BO471" i="2"/>
  <c r="BM471" i="2"/>
  <c r="Y471" i="2"/>
  <c r="BO470" i="2"/>
  <c r="BM470" i="2"/>
  <c r="Y470" i="2"/>
  <c r="BN470" i="2" s="1"/>
  <c r="P470" i="2"/>
  <c r="BO469" i="2"/>
  <c r="BM469" i="2"/>
  <c r="Y469" i="2"/>
  <c r="BO468" i="2"/>
  <c r="BM468" i="2"/>
  <c r="Y468" i="2"/>
  <c r="P468" i="2"/>
  <c r="X466" i="2"/>
  <c r="X465" i="2"/>
  <c r="BO464" i="2"/>
  <c r="BM464" i="2"/>
  <c r="Y464" i="2"/>
  <c r="P464" i="2"/>
  <c r="BO463" i="2"/>
  <c r="BM463" i="2"/>
  <c r="Y463" i="2"/>
  <c r="P463" i="2"/>
  <c r="X461" i="2"/>
  <c r="X460" i="2"/>
  <c r="BO459" i="2"/>
  <c r="BM459" i="2"/>
  <c r="Z459" i="2"/>
  <c r="Y459" i="2"/>
  <c r="BN459" i="2" s="1"/>
  <c r="P459" i="2"/>
  <c r="BO458" i="2"/>
  <c r="BM458" i="2"/>
  <c r="Y458" i="2"/>
  <c r="BP458" i="2" s="1"/>
  <c r="P458" i="2"/>
  <c r="BO457" i="2"/>
  <c r="BM457" i="2"/>
  <c r="Y457" i="2"/>
  <c r="BP457" i="2" s="1"/>
  <c r="P457" i="2"/>
  <c r="BO456" i="2"/>
  <c r="BM456" i="2"/>
  <c r="Y456" i="2"/>
  <c r="P456" i="2"/>
  <c r="BO455" i="2"/>
  <c r="BM455" i="2"/>
  <c r="Z455" i="2"/>
  <c r="Y455" i="2"/>
  <c r="BN455" i="2" s="1"/>
  <c r="P455" i="2"/>
  <c r="BO454" i="2"/>
  <c r="BM454" i="2"/>
  <c r="Y454" i="2"/>
  <c r="BP454" i="2" s="1"/>
  <c r="P454" i="2"/>
  <c r="BO453" i="2"/>
  <c r="BM453" i="2"/>
  <c r="Y453" i="2"/>
  <c r="Y460" i="2" s="1"/>
  <c r="P453" i="2"/>
  <c r="BO452" i="2"/>
  <c r="BM452" i="2"/>
  <c r="Y452" i="2"/>
  <c r="Z452" i="2" s="1"/>
  <c r="P452" i="2"/>
  <c r="X449" i="2"/>
  <c r="X448" i="2"/>
  <c r="BO447" i="2"/>
  <c r="BM447" i="2"/>
  <c r="Y447" i="2"/>
  <c r="BP447" i="2" s="1"/>
  <c r="BO446" i="2"/>
  <c r="BM446" i="2"/>
  <c r="Z446" i="2"/>
  <c r="Y446" i="2"/>
  <c r="BN446" i="2" s="1"/>
  <c r="P446" i="2"/>
  <c r="BO445" i="2"/>
  <c r="BM445" i="2"/>
  <c r="Y445" i="2"/>
  <c r="BP445" i="2" s="1"/>
  <c r="P445" i="2"/>
  <c r="X443" i="2"/>
  <c r="X442" i="2"/>
  <c r="BO441" i="2"/>
  <c r="BM441" i="2"/>
  <c r="Y441" i="2"/>
  <c r="BP441" i="2" s="1"/>
  <c r="BO440" i="2"/>
  <c r="BM440" i="2"/>
  <c r="Y440" i="2"/>
  <c r="P440" i="2"/>
  <c r="BO439" i="2"/>
  <c r="BM439" i="2"/>
  <c r="Z439" i="2"/>
  <c r="Y439" i="2"/>
  <c r="BN439" i="2" s="1"/>
  <c r="BO438" i="2"/>
  <c r="BM438" i="2"/>
  <c r="Y438" i="2"/>
  <c r="BN438" i="2" s="1"/>
  <c r="P438" i="2"/>
  <c r="X436" i="2"/>
  <c r="X435" i="2"/>
  <c r="BO434" i="2"/>
  <c r="BM434" i="2"/>
  <c r="Y434" i="2"/>
  <c r="BP434" i="2" s="1"/>
  <c r="P434" i="2"/>
  <c r="BO433" i="2"/>
  <c r="BM433" i="2"/>
  <c r="Y433" i="2"/>
  <c r="P433" i="2"/>
  <c r="X431" i="2"/>
  <c r="X430" i="2"/>
  <c r="BO429" i="2"/>
  <c r="BM429" i="2"/>
  <c r="Y429" i="2"/>
  <c r="BN429" i="2" s="1"/>
  <c r="P429" i="2"/>
  <c r="BO428" i="2"/>
  <c r="BM428" i="2"/>
  <c r="Y428" i="2"/>
  <c r="BN428" i="2" s="1"/>
  <c r="P428" i="2"/>
  <c r="BO427" i="2"/>
  <c r="BM427" i="2"/>
  <c r="Z427" i="2"/>
  <c r="Y427" i="2"/>
  <c r="P427" i="2"/>
  <c r="BO426" i="2"/>
  <c r="BM426" i="2"/>
  <c r="Y426" i="2"/>
  <c r="P426" i="2"/>
  <c r="BO425" i="2"/>
  <c r="BM425" i="2"/>
  <c r="Y425" i="2"/>
  <c r="P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P422" i="2"/>
  <c r="BO421" i="2"/>
  <c r="BM421" i="2"/>
  <c r="Z421" i="2"/>
  <c r="Y421" i="2"/>
  <c r="BN421" i="2" s="1"/>
  <c r="P421" i="2"/>
  <c r="BO420" i="2"/>
  <c r="BM420" i="2"/>
  <c r="Y420" i="2"/>
  <c r="P420" i="2"/>
  <c r="BO419" i="2"/>
  <c r="BM419" i="2"/>
  <c r="Y419" i="2"/>
  <c r="P419" i="2"/>
  <c r="X415" i="2"/>
  <c r="X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N411" i="2" s="1"/>
  <c r="P411" i="2"/>
  <c r="X409" i="2"/>
  <c r="X408" i="2"/>
  <c r="BO407" i="2"/>
  <c r="BM407" i="2"/>
  <c r="Z407" i="2"/>
  <c r="Z408" i="2" s="1"/>
  <c r="Y407" i="2"/>
  <c r="Y409" i="2" s="1"/>
  <c r="P407" i="2"/>
  <c r="X404" i="2"/>
  <c r="X403" i="2"/>
  <c r="BO402" i="2"/>
  <c r="BM402" i="2"/>
  <c r="Y402" i="2"/>
  <c r="P402" i="2"/>
  <c r="BO401" i="2"/>
  <c r="BM401" i="2"/>
  <c r="Z401" i="2"/>
  <c r="Y401" i="2"/>
  <c r="BN401" i="2" s="1"/>
  <c r="P401" i="2"/>
  <c r="BO400" i="2"/>
  <c r="BM400" i="2"/>
  <c r="Y400" i="2"/>
  <c r="P400" i="2"/>
  <c r="X398" i="2"/>
  <c r="X397" i="2"/>
  <c r="BO396" i="2"/>
  <c r="BM396" i="2"/>
  <c r="Z396" i="2"/>
  <c r="Y396" i="2"/>
  <c r="P396" i="2"/>
  <c r="BO395" i="2"/>
  <c r="BM395" i="2"/>
  <c r="Y395" i="2"/>
  <c r="P395" i="2"/>
  <c r="BO394" i="2"/>
  <c r="BM394" i="2"/>
  <c r="Y394" i="2"/>
  <c r="BO393" i="2"/>
  <c r="BM393" i="2"/>
  <c r="Y393" i="2"/>
  <c r="BP393" i="2" s="1"/>
  <c r="X391" i="2"/>
  <c r="X390" i="2"/>
  <c r="BO389" i="2"/>
  <c r="BM389" i="2"/>
  <c r="Y389" i="2"/>
  <c r="BN389" i="2" s="1"/>
  <c r="P389" i="2"/>
  <c r="BO388" i="2"/>
  <c r="BM388" i="2"/>
  <c r="Y388" i="2"/>
  <c r="BP388" i="2" s="1"/>
  <c r="P388" i="2"/>
  <c r="BO387" i="2"/>
  <c r="BM387" i="2"/>
  <c r="Y387" i="2"/>
  <c r="BP387" i="2" s="1"/>
  <c r="P387" i="2"/>
  <c r="X385" i="2"/>
  <c r="X384" i="2"/>
  <c r="BO383" i="2"/>
  <c r="BM383" i="2"/>
  <c r="Y383" i="2"/>
  <c r="BP383" i="2" s="1"/>
  <c r="P383" i="2"/>
  <c r="BO382" i="2"/>
  <c r="BM382" i="2"/>
  <c r="Y382" i="2"/>
  <c r="P382" i="2"/>
  <c r="BO381" i="2"/>
  <c r="BM381" i="2"/>
  <c r="Y381" i="2"/>
  <c r="P381" i="2"/>
  <c r="BO380" i="2"/>
  <c r="BM380" i="2"/>
  <c r="Z380" i="2"/>
  <c r="Y380" i="2"/>
  <c r="BN380" i="2" s="1"/>
  <c r="P380" i="2"/>
  <c r="BO379" i="2"/>
  <c r="BM379" i="2"/>
  <c r="Y379" i="2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BP373" i="2"/>
  <c r="BO373" i="2"/>
  <c r="BM373" i="2"/>
  <c r="Y373" i="2"/>
  <c r="P373" i="2"/>
  <c r="BP372" i="2"/>
  <c r="BO372" i="2"/>
  <c r="BM372" i="2"/>
  <c r="Y372" i="2"/>
  <c r="P372" i="2"/>
  <c r="BO371" i="2"/>
  <c r="BM371" i="2"/>
  <c r="Y371" i="2"/>
  <c r="P371" i="2"/>
  <c r="X369" i="2"/>
  <c r="X368" i="2"/>
  <c r="BO367" i="2"/>
  <c r="BM367" i="2"/>
  <c r="Y367" i="2"/>
  <c r="P367" i="2"/>
  <c r="BO366" i="2"/>
  <c r="BM366" i="2"/>
  <c r="Y366" i="2"/>
  <c r="P366" i="2"/>
  <c r="BP365" i="2"/>
  <c r="BO365" i="2"/>
  <c r="BN365" i="2"/>
  <c r="BM365" i="2"/>
  <c r="Z365" i="2"/>
  <c r="Y365" i="2"/>
  <c r="P365" i="2"/>
  <c r="BO364" i="2"/>
  <c r="BM364" i="2"/>
  <c r="Y364" i="2"/>
  <c r="P364" i="2"/>
  <c r="BO363" i="2"/>
  <c r="BM363" i="2"/>
  <c r="Y363" i="2"/>
  <c r="BN363" i="2" s="1"/>
  <c r="P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Y356" i="2"/>
  <c r="X356" i="2"/>
  <c r="X355" i="2"/>
  <c r="BO354" i="2"/>
  <c r="BM354" i="2"/>
  <c r="Z354" i="2"/>
  <c r="Z355" i="2" s="1"/>
  <c r="Y354" i="2"/>
  <c r="Y355" i="2" s="1"/>
  <c r="P354" i="2"/>
  <c r="X352" i="2"/>
  <c r="X351" i="2"/>
  <c r="BO350" i="2"/>
  <c r="BM350" i="2"/>
  <c r="Y350" i="2"/>
  <c r="P350" i="2"/>
  <c r="BO349" i="2"/>
  <c r="BM349" i="2"/>
  <c r="Y349" i="2"/>
  <c r="Y352" i="2" s="1"/>
  <c r="P349" i="2"/>
  <c r="X347" i="2"/>
  <c r="X346" i="2"/>
  <c r="BO345" i="2"/>
  <c r="BM345" i="2"/>
  <c r="Y345" i="2"/>
  <c r="BP345" i="2" s="1"/>
  <c r="P345" i="2"/>
  <c r="X342" i="2"/>
  <c r="X341" i="2"/>
  <c r="BO340" i="2"/>
  <c r="BM340" i="2"/>
  <c r="Y340" i="2"/>
  <c r="BP340" i="2" s="1"/>
  <c r="P340" i="2"/>
  <c r="BO339" i="2"/>
  <c r="BM339" i="2"/>
  <c r="Y339" i="2"/>
  <c r="BP339" i="2" s="1"/>
  <c r="P339" i="2"/>
  <c r="X337" i="2"/>
  <c r="X336" i="2"/>
  <c r="BO335" i="2"/>
  <c r="BM335" i="2"/>
  <c r="Z335" i="2"/>
  <c r="Z336" i="2" s="1"/>
  <c r="Y335" i="2"/>
  <c r="Y337" i="2" s="1"/>
  <c r="P335" i="2"/>
  <c r="X333" i="2"/>
  <c r="Y332" i="2"/>
  <c r="X332" i="2"/>
  <c r="BO331" i="2"/>
  <c r="BM331" i="2"/>
  <c r="Y331" i="2"/>
  <c r="BN331" i="2" s="1"/>
  <c r="P331" i="2"/>
  <c r="X328" i="2"/>
  <c r="X327" i="2"/>
  <c r="BO326" i="2"/>
  <c r="BM326" i="2"/>
  <c r="Y326" i="2"/>
  <c r="P326" i="2"/>
  <c r="Y324" i="2"/>
  <c r="X324" i="2"/>
  <c r="X323" i="2"/>
  <c r="BO322" i="2"/>
  <c r="BM322" i="2"/>
  <c r="Z322" i="2"/>
  <c r="Z323" i="2" s="1"/>
  <c r="Y322" i="2"/>
  <c r="Y323" i="2" s="1"/>
  <c r="P322" i="2"/>
  <c r="X320" i="2"/>
  <c r="X319" i="2"/>
  <c r="BO318" i="2"/>
  <c r="BM318" i="2"/>
  <c r="Z318" i="2"/>
  <c r="Z319" i="2" s="1"/>
  <c r="Y318" i="2"/>
  <c r="Y320" i="2" s="1"/>
  <c r="P318" i="2"/>
  <c r="X315" i="2"/>
  <c r="X314" i="2"/>
  <c r="BO313" i="2"/>
  <c r="BM313" i="2"/>
  <c r="Z313" i="2"/>
  <c r="Y313" i="2"/>
  <c r="BN313" i="2" s="1"/>
  <c r="P313" i="2"/>
  <c r="BO312" i="2"/>
  <c r="BM312" i="2"/>
  <c r="Y312" i="2"/>
  <c r="P312" i="2"/>
  <c r="BP311" i="2"/>
  <c r="BO311" i="2"/>
  <c r="BM311" i="2"/>
  <c r="Y311" i="2"/>
  <c r="P311" i="2"/>
  <c r="BO310" i="2"/>
  <c r="BM310" i="2"/>
  <c r="Z310" i="2"/>
  <c r="Y310" i="2"/>
  <c r="P310" i="2"/>
  <c r="BO309" i="2"/>
  <c r="BM309" i="2"/>
  <c r="Z309" i="2"/>
  <c r="Y309" i="2"/>
  <c r="BN309" i="2" s="1"/>
  <c r="P309" i="2"/>
  <c r="BO308" i="2"/>
  <c r="BM308" i="2"/>
  <c r="Y308" i="2"/>
  <c r="Q673" i="2" s="1"/>
  <c r="P308" i="2"/>
  <c r="X305" i="2"/>
  <c r="X304" i="2"/>
  <c r="BO303" i="2"/>
  <c r="BM303" i="2"/>
  <c r="Y303" i="2"/>
  <c r="BP303" i="2" s="1"/>
  <c r="P303" i="2"/>
  <c r="BO302" i="2"/>
  <c r="BM302" i="2"/>
  <c r="Y302" i="2"/>
  <c r="P302" i="2"/>
  <c r="BO301" i="2"/>
  <c r="BM301" i="2"/>
  <c r="Y301" i="2"/>
  <c r="Y305" i="2" s="1"/>
  <c r="P301" i="2"/>
  <c r="X298" i="2"/>
  <c r="X297" i="2"/>
  <c r="BO296" i="2"/>
  <c r="BM296" i="2"/>
  <c r="Y296" i="2"/>
  <c r="BP296" i="2" s="1"/>
  <c r="P296" i="2"/>
  <c r="X293" i="2"/>
  <c r="X292" i="2"/>
  <c r="BO291" i="2"/>
  <c r="BM291" i="2"/>
  <c r="Y291" i="2"/>
  <c r="BP291" i="2" s="1"/>
  <c r="P291" i="2"/>
  <c r="BO290" i="2"/>
  <c r="BM290" i="2"/>
  <c r="Y290" i="2"/>
  <c r="P290" i="2"/>
  <c r="BO289" i="2"/>
  <c r="BM289" i="2"/>
  <c r="Y289" i="2"/>
  <c r="BN289" i="2" s="1"/>
  <c r="P289" i="2"/>
  <c r="BP288" i="2"/>
  <c r="BO288" i="2"/>
  <c r="BN288" i="2"/>
  <c r="BM288" i="2"/>
  <c r="Z288" i="2"/>
  <c r="Y288" i="2"/>
  <c r="P288" i="2"/>
  <c r="BO287" i="2"/>
  <c r="BM287" i="2"/>
  <c r="Y287" i="2"/>
  <c r="BP287" i="2" s="1"/>
  <c r="P287" i="2"/>
  <c r="BO286" i="2"/>
  <c r="BM286" i="2"/>
  <c r="Y286" i="2"/>
  <c r="BN286" i="2" s="1"/>
  <c r="P286" i="2"/>
  <c r="BO285" i="2"/>
  <c r="BM285" i="2"/>
  <c r="Y285" i="2"/>
  <c r="P285" i="2"/>
  <c r="BP284" i="2"/>
  <c r="BO284" i="2"/>
  <c r="BM284" i="2"/>
  <c r="Y284" i="2"/>
  <c r="P284" i="2"/>
  <c r="BO283" i="2"/>
  <c r="BM283" i="2"/>
  <c r="Y283" i="2"/>
  <c r="P283" i="2"/>
  <c r="BO282" i="2"/>
  <c r="BM282" i="2"/>
  <c r="Y282" i="2"/>
  <c r="P282" i="2"/>
  <c r="X279" i="2"/>
  <c r="Y278" i="2"/>
  <c r="X278" i="2"/>
  <c r="BO277" i="2"/>
  <c r="BM277" i="2"/>
  <c r="Y277" i="2"/>
  <c r="BN277" i="2" s="1"/>
  <c r="P277" i="2"/>
  <c r="X275" i="2"/>
  <c r="X274" i="2"/>
  <c r="BO273" i="2"/>
  <c r="BM273" i="2"/>
  <c r="Y273" i="2"/>
  <c r="P273" i="2"/>
  <c r="BO272" i="2"/>
  <c r="BM272" i="2"/>
  <c r="Y272" i="2"/>
  <c r="BP272" i="2" s="1"/>
  <c r="P272" i="2"/>
  <c r="BO271" i="2"/>
  <c r="BM271" i="2"/>
  <c r="Y271" i="2"/>
  <c r="BN271" i="2" s="1"/>
  <c r="P271" i="2"/>
  <c r="BO270" i="2"/>
  <c r="BM270" i="2"/>
  <c r="Y270" i="2"/>
  <c r="P270" i="2"/>
  <c r="BO269" i="2"/>
  <c r="BM269" i="2"/>
  <c r="Y269" i="2"/>
  <c r="P269" i="2"/>
  <c r="BO268" i="2"/>
  <c r="BM268" i="2"/>
  <c r="Y268" i="2"/>
  <c r="P268" i="2"/>
  <c r="BP267" i="2"/>
  <c r="BO267" i="2"/>
  <c r="BM267" i="2"/>
  <c r="Y267" i="2"/>
  <c r="P267" i="2"/>
  <c r="BO266" i="2"/>
  <c r="BM266" i="2"/>
  <c r="Y266" i="2"/>
  <c r="P266" i="2"/>
  <c r="BO265" i="2"/>
  <c r="BM265" i="2"/>
  <c r="Y265" i="2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Y258" i="2"/>
  <c r="BN258" i="2" s="1"/>
  <c r="P258" i="2"/>
  <c r="BO257" i="2"/>
  <c r="BM257" i="2"/>
  <c r="Z257" i="2"/>
  <c r="Y257" i="2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P254" i="2"/>
  <c r="BO253" i="2"/>
  <c r="BM253" i="2"/>
  <c r="Y253" i="2"/>
  <c r="BP253" i="2" s="1"/>
  <c r="P253" i="2"/>
  <c r="X250" i="2"/>
  <c r="X249" i="2"/>
  <c r="BO248" i="2"/>
  <c r="BM248" i="2"/>
  <c r="Y248" i="2"/>
  <c r="BP248" i="2" s="1"/>
  <c r="P248" i="2"/>
  <c r="BO247" i="2"/>
  <c r="BM247" i="2"/>
  <c r="Z247" i="2"/>
  <c r="Y247" i="2"/>
  <c r="BP247" i="2" s="1"/>
  <c r="P247" i="2"/>
  <c r="BO246" i="2"/>
  <c r="BM246" i="2"/>
  <c r="Y246" i="2"/>
  <c r="P246" i="2"/>
  <c r="BO245" i="2"/>
  <c r="BM245" i="2"/>
  <c r="Y245" i="2"/>
  <c r="BP245" i="2" s="1"/>
  <c r="P245" i="2"/>
  <c r="BO244" i="2"/>
  <c r="BM244" i="2"/>
  <c r="Y244" i="2"/>
  <c r="P244" i="2"/>
  <c r="X242" i="2"/>
  <c r="X241" i="2"/>
  <c r="BO240" i="2"/>
  <c r="BM240" i="2"/>
  <c r="Y240" i="2"/>
  <c r="P240" i="2"/>
  <c r="BO239" i="2"/>
  <c r="BM239" i="2"/>
  <c r="Y239" i="2"/>
  <c r="P239" i="2"/>
  <c r="BO238" i="2"/>
  <c r="BM238" i="2"/>
  <c r="Y238" i="2"/>
  <c r="BP238" i="2" s="1"/>
  <c r="P238" i="2"/>
  <c r="BO237" i="2"/>
  <c r="BM237" i="2"/>
  <c r="Y237" i="2"/>
  <c r="Z237" i="2" s="1"/>
  <c r="P237" i="2"/>
  <c r="BO236" i="2"/>
  <c r="BM236" i="2"/>
  <c r="Y236" i="2"/>
  <c r="P236" i="2"/>
  <c r="BO235" i="2"/>
  <c r="BM235" i="2"/>
  <c r="Y235" i="2"/>
  <c r="P235" i="2"/>
  <c r="BO234" i="2"/>
  <c r="BM234" i="2"/>
  <c r="Y234" i="2"/>
  <c r="P234" i="2"/>
  <c r="BP233" i="2"/>
  <c r="BO233" i="2"/>
  <c r="BN233" i="2"/>
  <c r="BM233" i="2"/>
  <c r="Z233" i="2"/>
  <c r="Y233" i="2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X228" i="2"/>
  <c r="X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BP223" i="2" s="1"/>
  <c r="P223" i="2"/>
  <c r="BP222" i="2"/>
  <c r="BO222" i="2"/>
  <c r="BM222" i="2"/>
  <c r="Y222" i="2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N219" i="2" s="1"/>
  <c r="P219" i="2"/>
  <c r="X217" i="2"/>
  <c r="X216" i="2"/>
  <c r="BO215" i="2"/>
  <c r="BM215" i="2"/>
  <c r="Y215" i="2"/>
  <c r="BP215" i="2" s="1"/>
  <c r="P215" i="2"/>
  <c r="BO214" i="2"/>
  <c r="BM214" i="2"/>
  <c r="Y214" i="2"/>
  <c r="BN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P209" i="2"/>
  <c r="X206" i="2"/>
  <c r="X205" i="2"/>
  <c r="BO204" i="2"/>
  <c r="BM204" i="2"/>
  <c r="Y204" i="2"/>
  <c r="BN204" i="2" s="1"/>
  <c r="P204" i="2"/>
  <c r="BO203" i="2"/>
  <c r="BM203" i="2"/>
  <c r="Y203" i="2"/>
  <c r="BN203" i="2" s="1"/>
  <c r="P203" i="2"/>
  <c r="BO202" i="2"/>
  <c r="BM202" i="2"/>
  <c r="Y202" i="2"/>
  <c r="Z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Z197" i="2" s="1"/>
  <c r="P197" i="2"/>
  <c r="X195" i="2"/>
  <c r="X194" i="2"/>
  <c r="BO193" i="2"/>
  <c r="BM193" i="2"/>
  <c r="Y193" i="2"/>
  <c r="Z193" i="2" s="1"/>
  <c r="Z194" i="2" s="1"/>
  <c r="P193" i="2"/>
  <c r="X189" i="2"/>
  <c r="X188" i="2"/>
  <c r="BO187" i="2"/>
  <c r="BM187" i="2"/>
  <c r="Y187" i="2"/>
  <c r="Z187" i="2" s="1"/>
  <c r="P187" i="2"/>
  <c r="BO186" i="2"/>
  <c r="BM186" i="2"/>
  <c r="Y186" i="2"/>
  <c r="BN186" i="2" s="1"/>
  <c r="P186" i="2"/>
  <c r="BO185" i="2"/>
  <c r="BM185" i="2"/>
  <c r="Z185" i="2"/>
  <c r="Y185" i="2"/>
  <c r="BN185" i="2" s="1"/>
  <c r="P185" i="2"/>
  <c r="X183" i="2"/>
  <c r="X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N179" i="2" s="1"/>
  <c r="P179" i="2"/>
  <c r="BO178" i="2"/>
  <c r="BM178" i="2"/>
  <c r="Y178" i="2"/>
  <c r="BN178" i="2" s="1"/>
  <c r="P178" i="2"/>
  <c r="BO177" i="2"/>
  <c r="BM177" i="2"/>
  <c r="Z177" i="2"/>
  <c r="Y177" i="2"/>
  <c r="BN177" i="2" s="1"/>
  <c r="P177" i="2"/>
  <c r="X175" i="2"/>
  <c r="X174" i="2"/>
  <c r="BO173" i="2"/>
  <c r="BM173" i="2"/>
  <c r="Y173" i="2"/>
  <c r="P173" i="2"/>
  <c r="X170" i="2"/>
  <c r="X169" i="2"/>
  <c r="BO168" i="2"/>
  <c r="BM168" i="2"/>
  <c r="Y168" i="2"/>
  <c r="BN168" i="2" s="1"/>
  <c r="P168" i="2"/>
  <c r="BO167" i="2"/>
  <c r="BM167" i="2"/>
  <c r="Y167" i="2"/>
  <c r="Y170" i="2" s="1"/>
  <c r="P167" i="2"/>
  <c r="X165" i="2"/>
  <c r="X164" i="2"/>
  <c r="BO163" i="2"/>
  <c r="BM163" i="2"/>
  <c r="Y163" i="2"/>
  <c r="Z163" i="2" s="1"/>
  <c r="P163" i="2"/>
  <c r="BO162" i="2"/>
  <c r="BM162" i="2"/>
  <c r="Y162" i="2"/>
  <c r="BN162" i="2" s="1"/>
  <c r="P162" i="2"/>
  <c r="Y160" i="2"/>
  <c r="X160" i="2"/>
  <c r="X159" i="2"/>
  <c r="BO158" i="2"/>
  <c r="BM158" i="2"/>
  <c r="Y158" i="2"/>
  <c r="BP158" i="2" s="1"/>
  <c r="P158" i="2"/>
  <c r="BO157" i="2"/>
  <c r="BM157" i="2"/>
  <c r="Y157" i="2"/>
  <c r="BN157" i="2" s="1"/>
  <c r="P157" i="2"/>
  <c r="X154" i="2"/>
  <c r="X153" i="2"/>
  <c r="BO152" i="2"/>
  <c r="BM152" i="2"/>
  <c r="Z152" i="2"/>
  <c r="Y152" i="2"/>
  <c r="BN152" i="2" s="1"/>
  <c r="P152" i="2"/>
  <c r="BO151" i="2"/>
  <c r="BM151" i="2"/>
  <c r="Y151" i="2"/>
  <c r="Y154" i="2" s="1"/>
  <c r="P151" i="2"/>
  <c r="X149" i="2"/>
  <c r="X148" i="2"/>
  <c r="BO147" i="2"/>
  <c r="BN147" i="2"/>
  <c r="BM147" i="2"/>
  <c r="Z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Z145" i="2" s="1"/>
  <c r="P145" i="2"/>
  <c r="BO144" i="2"/>
  <c r="BM144" i="2"/>
  <c r="Y144" i="2"/>
  <c r="BN144" i="2" s="1"/>
  <c r="P144" i="2"/>
  <c r="BO143" i="2"/>
  <c r="BM143" i="2"/>
  <c r="Y143" i="2"/>
  <c r="BN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X139" i="2"/>
  <c r="X138" i="2"/>
  <c r="BO137" i="2"/>
  <c r="BM137" i="2"/>
  <c r="Y137" i="2"/>
  <c r="BP137" i="2" s="1"/>
  <c r="P137" i="2"/>
  <c r="BO136" i="2"/>
  <c r="BM136" i="2"/>
  <c r="Y136" i="2"/>
  <c r="P136" i="2"/>
  <c r="BO135" i="2"/>
  <c r="BM135" i="2"/>
  <c r="Y135" i="2"/>
  <c r="Z135" i="2" s="1"/>
  <c r="P135" i="2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N129" i="2" s="1"/>
  <c r="P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BN126" i="2" s="1"/>
  <c r="P126" i="2"/>
  <c r="X123" i="2"/>
  <c r="X122" i="2"/>
  <c r="BO121" i="2"/>
  <c r="BN121" i="2"/>
  <c r="BM121" i="2"/>
  <c r="Z121" i="2"/>
  <c r="Y121" i="2"/>
  <c r="BP121" i="2" s="1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BO117" i="2"/>
  <c r="BM117" i="2"/>
  <c r="Y117" i="2"/>
  <c r="BN117" i="2" s="1"/>
  <c r="P117" i="2"/>
  <c r="BO116" i="2"/>
  <c r="BM116" i="2"/>
  <c r="Y116" i="2"/>
  <c r="BN116" i="2" s="1"/>
  <c r="P116" i="2"/>
  <c r="X114" i="2"/>
  <c r="X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BN110" i="2" s="1"/>
  <c r="P110" i="2"/>
  <c r="X107" i="2"/>
  <c r="X106" i="2"/>
  <c r="BO105" i="2"/>
  <c r="BM105" i="2"/>
  <c r="Y105" i="2"/>
  <c r="BP105" i="2" s="1"/>
  <c r="P105" i="2"/>
  <c r="BO104" i="2"/>
  <c r="BM104" i="2"/>
  <c r="Y104" i="2"/>
  <c r="BP104" i="2" s="1"/>
  <c r="P104" i="2"/>
  <c r="BO103" i="2"/>
  <c r="BM103" i="2"/>
  <c r="Y103" i="2"/>
  <c r="Z103" i="2" s="1"/>
  <c r="P103" i="2"/>
  <c r="X101" i="2"/>
  <c r="X100" i="2"/>
  <c r="BO99" i="2"/>
  <c r="BM99" i="2"/>
  <c r="Y99" i="2"/>
  <c r="BP99" i="2" s="1"/>
  <c r="P99" i="2"/>
  <c r="BO98" i="2"/>
  <c r="BM98" i="2"/>
  <c r="Y98" i="2"/>
  <c r="P98" i="2"/>
  <c r="BO97" i="2"/>
  <c r="BM97" i="2"/>
  <c r="Y97" i="2"/>
  <c r="BN97" i="2" s="1"/>
  <c r="P97" i="2"/>
  <c r="BO96" i="2"/>
  <c r="BM96" i="2"/>
  <c r="Y96" i="2"/>
  <c r="BN96" i="2" s="1"/>
  <c r="P96" i="2"/>
  <c r="BO95" i="2"/>
  <c r="BM95" i="2"/>
  <c r="Y95" i="2"/>
  <c r="BN95" i="2" s="1"/>
  <c r="P95" i="2"/>
  <c r="BO94" i="2"/>
  <c r="BM94" i="2"/>
  <c r="Y94" i="2"/>
  <c r="Z94" i="2" s="1"/>
  <c r="P94" i="2"/>
  <c r="X92" i="2"/>
  <c r="X91" i="2"/>
  <c r="BO90" i="2"/>
  <c r="BM90" i="2"/>
  <c r="Y90" i="2"/>
  <c r="Z90" i="2" s="1"/>
  <c r="P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BN87" i="2" s="1"/>
  <c r="P87" i="2"/>
  <c r="BO86" i="2"/>
  <c r="BM86" i="2"/>
  <c r="Y86" i="2"/>
  <c r="BP86" i="2" s="1"/>
  <c r="P86" i="2"/>
  <c r="BO85" i="2"/>
  <c r="BM85" i="2"/>
  <c r="Y85" i="2"/>
  <c r="BN85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P79" i="2"/>
  <c r="BO78" i="2"/>
  <c r="BM78" i="2"/>
  <c r="Y78" i="2"/>
  <c r="Y83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Y72" i="2"/>
  <c r="BN72" i="2" s="1"/>
  <c r="P72" i="2"/>
  <c r="BO71" i="2"/>
  <c r="BM71" i="2"/>
  <c r="Y71" i="2"/>
  <c r="BN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Z67" i="2" s="1"/>
  <c r="P67" i="2"/>
  <c r="BO66" i="2"/>
  <c r="BM66" i="2"/>
  <c r="Y66" i="2"/>
  <c r="BN66" i="2" s="1"/>
  <c r="P66" i="2"/>
  <c r="X63" i="2"/>
  <c r="X62" i="2"/>
  <c r="BO61" i="2"/>
  <c r="BM61" i="2"/>
  <c r="Y61" i="2"/>
  <c r="P61" i="2"/>
  <c r="BO60" i="2"/>
  <c r="BN60" i="2"/>
  <c r="BM60" i="2"/>
  <c r="Z60" i="2"/>
  <c r="Y60" i="2"/>
  <c r="BP60" i="2" s="1"/>
  <c r="P60" i="2"/>
  <c r="X58" i="2"/>
  <c r="X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N51" i="2"/>
  <c r="BM51" i="2"/>
  <c r="Z51" i="2"/>
  <c r="Y51" i="2"/>
  <c r="P51" i="2"/>
  <c r="X47" i="2"/>
  <c r="X46" i="2"/>
  <c r="BO45" i="2"/>
  <c r="BN45" i="2"/>
  <c r="BM45" i="2"/>
  <c r="Z45" i="2"/>
  <c r="Z46" i="2" s="1"/>
  <c r="Y45" i="2"/>
  <c r="Y47" i="2" s="1"/>
  <c r="P45" i="2"/>
  <c r="X43" i="2"/>
  <c r="X42" i="2"/>
  <c r="BO41" i="2"/>
  <c r="BN41" i="2"/>
  <c r="BM41" i="2"/>
  <c r="Z41" i="2"/>
  <c r="Z42" i="2" s="1"/>
  <c r="Y41" i="2"/>
  <c r="Y43" i="2" s="1"/>
  <c r="P41" i="2"/>
  <c r="X39" i="2"/>
  <c r="X38" i="2"/>
  <c r="BO37" i="2"/>
  <c r="BN37" i="2"/>
  <c r="BM37" i="2"/>
  <c r="Z37" i="2"/>
  <c r="Y37" i="2"/>
  <c r="BP37" i="2" s="1"/>
  <c r="P37" i="2"/>
  <c r="BO36" i="2"/>
  <c r="BM36" i="2"/>
  <c r="Y36" i="2"/>
  <c r="BN36" i="2" s="1"/>
  <c r="P36" i="2"/>
  <c r="BO35" i="2"/>
  <c r="BM35" i="2"/>
  <c r="Y35" i="2"/>
  <c r="Z35" i="2" s="1"/>
  <c r="P35" i="2"/>
  <c r="BO34" i="2"/>
  <c r="BM34" i="2"/>
  <c r="Y34" i="2"/>
  <c r="BP34" i="2" s="1"/>
  <c r="P34" i="2"/>
  <c r="BP33" i="2"/>
  <c r="BO33" i="2"/>
  <c r="BM33" i="2"/>
  <c r="Y33" i="2"/>
  <c r="BO32" i="2"/>
  <c r="BM32" i="2"/>
  <c r="Y32" i="2"/>
  <c r="Z32" i="2" s="1"/>
  <c r="P32" i="2"/>
  <c r="BP31" i="2"/>
  <c r="BO31" i="2"/>
  <c r="BM31" i="2"/>
  <c r="Y31" i="2"/>
  <c r="BO30" i="2"/>
  <c r="BM30" i="2"/>
  <c r="Y30" i="2"/>
  <c r="P30" i="2"/>
  <c r="BO29" i="2"/>
  <c r="BM29" i="2"/>
  <c r="Y29" i="2"/>
  <c r="BO28" i="2"/>
  <c r="BM28" i="2"/>
  <c r="Y28" i="2"/>
  <c r="BP28" i="2" s="1"/>
  <c r="P28" i="2"/>
  <c r="BO27" i="2"/>
  <c r="BM27" i="2"/>
  <c r="Y27" i="2"/>
  <c r="P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Z28" i="2" l="1"/>
  <c r="BN54" i="2"/>
  <c r="Z68" i="2"/>
  <c r="BN70" i="2"/>
  <c r="BP71" i="2"/>
  <c r="Z81" i="2"/>
  <c r="BN81" i="2"/>
  <c r="Z87" i="2"/>
  <c r="BN94" i="2"/>
  <c r="BP95" i="2"/>
  <c r="Z99" i="2"/>
  <c r="BN99" i="2"/>
  <c r="Z105" i="2"/>
  <c r="BN105" i="2"/>
  <c r="Z112" i="2"/>
  <c r="BN112" i="2"/>
  <c r="Z116" i="2"/>
  <c r="BP117" i="2"/>
  <c r="BN119" i="2"/>
  <c r="Z128" i="2"/>
  <c r="BN128" i="2"/>
  <c r="BP129" i="2"/>
  <c r="Y139" i="2"/>
  <c r="BN135" i="2"/>
  <c r="Z137" i="2"/>
  <c r="BN141" i="2"/>
  <c r="BP152" i="2"/>
  <c r="Z162" i="2"/>
  <c r="Z178" i="2"/>
  <c r="Z180" i="2"/>
  <c r="BN197" i="2"/>
  <c r="Z200" i="2"/>
  <c r="Z215" i="2"/>
  <c r="BN215" i="2"/>
  <c r="BN225" i="2"/>
  <c r="Z230" i="2"/>
  <c r="BN246" i="2"/>
  <c r="Z246" i="2"/>
  <c r="BN268" i="2"/>
  <c r="Z268" i="2"/>
  <c r="BN273" i="2"/>
  <c r="Z273" i="2"/>
  <c r="BN285" i="2"/>
  <c r="BP285" i="2"/>
  <c r="BN311" i="2"/>
  <c r="Z311" i="2"/>
  <c r="BP350" i="2"/>
  <c r="BN350" i="2"/>
  <c r="Z350" i="2"/>
  <c r="BP359" i="2"/>
  <c r="BN359" i="2"/>
  <c r="Z359" i="2"/>
  <c r="BN373" i="2"/>
  <c r="Z373" i="2"/>
  <c r="BN402" i="2"/>
  <c r="Z402" i="2"/>
  <c r="BN424" i="2"/>
  <c r="Z424" i="2"/>
  <c r="BP469" i="2"/>
  <c r="BN469" i="2"/>
  <c r="Z469" i="2"/>
  <c r="BN473" i="2"/>
  <c r="BP489" i="2"/>
  <c r="BN489" i="2"/>
  <c r="Z489" i="2"/>
  <c r="BN499" i="2"/>
  <c r="Z499" i="2"/>
  <c r="BN505" i="2"/>
  <c r="Z505" i="2"/>
  <c r="BP528" i="2"/>
  <c r="BN528" i="2"/>
  <c r="Z528" i="2"/>
  <c r="BN542" i="2"/>
  <c r="BN544" i="2"/>
  <c r="Z544" i="2"/>
  <c r="BN563" i="2"/>
  <c r="Z563" i="2"/>
  <c r="BN566" i="2"/>
  <c r="BN579" i="2"/>
  <c r="BN632" i="2"/>
  <c r="BN35" i="2"/>
  <c r="BN90" i="2"/>
  <c r="Z110" i="2"/>
  <c r="BN167" i="2"/>
  <c r="BP178" i="2"/>
  <c r="BN193" i="2"/>
  <c r="BP200" i="2"/>
  <c r="BN202" i="2"/>
  <c r="BN223" i="2"/>
  <c r="BP239" i="2"/>
  <c r="BN239" i="2"/>
  <c r="Z239" i="2"/>
  <c r="BN245" i="2"/>
  <c r="Z245" i="2"/>
  <c r="BN302" i="2"/>
  <c r="Z302" i="2"/>
  <c r="BN308" i="2"/>
  <c r="BN312" i="2"/>
  <c r="BP312" i="2"/>
  <c r="Y328" i="2"/>
  <c r="Y327" i="2"/>
  <c r="BP326" i="2"/>
  <c r="BN326" i="2"/>
  <c r="Z326" i="2"/>
  <c r="Z327" i="2" s="1"/>
  <c r="Y341" i="2"/>
  <c r="Z339" i="2"/>
  <c r="BP371" i="2"/>
  <c r="BN371" i="2"/>
  <c r="Z371" i="2"/>
  <c r="BN379" i="2"/>
  <c r="Z379" i="2"/>
  <c r="Y404" i="2"/>
  <c r="Z400" i="2"/>
  <c r="BN463" i="2"/>
  <c r="Z463" i="2"/>
  <c r="Z471" i="2"/>
  <c r="BP471" i="2"/>
  <c r="BN493" i="2"/>
  <c r="Z493" i="2"/>
  <c r="BN495" i="2"/>
  <c r="BP501" i="2"/>
  <c r="BN501" i="2"/>
  <c r="Z501" i="2"/>
  <c r="BN515" i="2"/>
  <c r="BN559" i="2"/>
  <c r="BN584" i="2"/>
  <c r="BN589" i="2"/>
  <c r="BN595" i="2"/>
  <c r="Z622" i="2"/>
  <c r="BP622" i="2"/>
  <c r="BN656" i="2"/>
  <c r="Z660" i="2"/>
  <c r="Z661" i="2" s="1"/>
  <c r="BP660" i="2"/>
  <c r="BN272" i="2"/>
  <c r="BN303" i="2"/>
  <c r="BP309" i="2"/>
  <c r="BP313" i="2"/>
  <c r="BP322" i="2"/>
  <c r="BP354" i="2"/>
  <c r="BN434" i="2"/>
  <c r="BP446" i="2"/>
  <c r="BN452" i="2"/>
  <c r="BN474" i="2"/>
  <c r="BN485" i="2"/>
  <c r="BN494" i="2"/>
  <c r="BN497" i="2"/>
  <c r="BN526" i="2"/>
  <c r="BN529" i="2"/>
  <c r="BN560" i="2"/>
  <c r="BN564" i="2"/>
  <c r="BN582" i="2"/>
  <c r="BN602" i="2"/>
  <c r="BN606" i="2"/>
  <c r="BN607" i="2"/>
  <c r="BN612" i="2"/>
  <c r="BN634" i="2"/>
  <c r="BN652" i="2"/>
  <c r="Y654" i="2"/>
  <c r="Z389" i="2"/>
  <c r="BN221" i="2"/>
  <c r="Z221" i="2"/>
  <c r="Z186" i="2"/>
  <c r="Z411" i="2"/>
  <c r="Z66" i="2"/>
  <c r="H673" i="2"/>
  <c r="BN388" i="2"/>
  <c r="BP577" i="2"/>
  <c r="BN603" i="2"/>
  <c r="Z363" i="2"/>
  <c r="BN67" i="2"/>
  <c r="Z54" i="2"/>
  <c r="X665" i="2"/>
  <c r="BN570" i="2"/>
  <c r="Z570" i="2"/>
  <c r="BP29" i="2"/>
  <c r="Z29" i="2"/>
  <c r="BP235" i="2"/>
  <c r="Z235" i="2"/>
  <c r="BP367" i="2"/>
  <c r="Z367" i="2"/>
  <c r="BN367" i="2"/>
  <c r="BP537" i="2"/>
  <c r="BN537" i="2"/>
  <c r="BN630" i="2"/>
  <c r="BP630" i="2"/>
  <c r="Z630" i="2"/>
  <c r="BP648" i="2"/>
  <c r="BN648" i="2"/>
  <c r="Z648" i="2"/>
  <c r="BP22" i="2"/>
  <c r="BP26" i="2"/>
  <c r="BP30" i="2"/>
  <c r="BN30" i="2"/>
  <c r="BP61" i="2"/>
  <c r="Z61" i="2"/>
  <c r="Z62" i="2" s="1"/>
  <c r="Z86" i="2"/>
  <c r="Z88" i="2"/>
  <c r="BP136" i="2"/>
  <c r="Z136" i="2"/>
  <c r="BP157" i="2"/>
  <c r="Z199" i="2"/>
  <c r="BP204" i="2"/>
  <c r="Z271" i="2"/>
  <c r="BP286" i="2"/>
  <c r="BP364" i="2"/>
  <c r="BN364" i="2"/>
  <c r="BP420" i="2"/>
  <c r="Z420" i="2"/>
  <c r="BN420" i="2"/>
  <c r="BP429" i="2"/>
  <c r="BN433" i="2"/>
  <c r="Y436" i="2"/>
  <c r="Y435" i="2"/>
  <c r="BP433" i="2"/>
  <c r="Z447" i="2"/>
  <c r="BN447" i="2"/>
  <c r="BN454" i="2"/>
  <c r="Z454" i="2"/>
  <c r="BN472" i="2"/>
  <c r="Z472" i="2"/>
  <c r="Y475" i="2"/>
  <c r="BP479" i="2"/>
  <c r="Z479" i="2"/>
  <c r="BN479" i="2"/>
  <c r="Z580" i="2"/>
  <c r="BN580" i="2"/>
  <c r="BP580" i="2"/>
  <c r="BP97" i="2"/>
  <c r="Y164" i="2"/>
  <c r="BN163" i="2"/>
  <c r="BP163" i="2"/>
  <c r="BP199" i="2"/>
  <c r="BP254" i="2"/>
  <c r="Z254" i="2"/>
  <c r="BN254" i="2"/>
  <c r="BP271" i="2"/>
  <c r="Z31" i="2"/>
  <c r="BN31" i="2"/>
  <c r="BN33" i="2"/>
  <c r="Z33" i="2"/>
  <c r="BP79" i="2"/>
  <c r="Z79" i="2"/>
  <c r="Z97" i="2"/>
  <c r="BP126" i="2"/>
  <c r="BP209" i="2"/>
  <c r="Z209" i="2"/>
  <c r="BN226" i="2"/>
  <c r="Z226" i="2"/>
  <c r="BN28" i="2"/>
  <c r="BN29" i="2"/>
  <c r="Z30" i="2"/>
  <c r="BP35" i="2"/>
  <c r="Y63" i="2"/>
  <c r="Y62" i="2"/>
  <c r="BP68" i="2"/>
  <c r="BP72" i="2"/>
  <c r="Z72" i="2"/>
  <c r="BP110" i="2"/>
  <c r="Z126" i="2"/>
  <c r="BP143" i="2"/>
  <c r="Z143" i="2"/>
  <c r="Z157" i="2"/>
  <c r="Z168" i="2"/>
  <c r="Z204" i="2"/>
  <c r="BP219" i="2"/>
  <c r="BN235" i="2"/>
  <c r="BP260" i="2"/>
  <c r="BP265" i="2"/>
  <c r="Z265" i="2"/>
  <c r="BN265" i="2"/>
  <c r="BN267" i="2"/>
  <c r="Z267" i="2"/>
  <c r="Z286" i="2"/>
  <c r="Y398" i="2"/>
  <c r="BN394" i="2"/>
  <c r="BP395" i="2"/>
  <c r="Z395" i="2"/>
  <c r="BN395" i="2"/>
  <c r="BN412" i="2"/>
  <c r="Z412" i="2"/>
  <c r="Z429" i="2"/>
  <c r="Z433" i="2"/>
  <c r="Y481" i="2"/>
  <c r="BN478" i="2"/>
  <c r="BP478" i="2"/>
  <c r="BP88" i="2"/>
  <c r="BP256" i="2"/>
  <c r="Z256" i="2"/>
  <c r="BN256" i="2"/>
  <c r="BN601" i="2"/>
  <c r="Z601" i="2"/>
  <c r="BN22" i="2"/>
  <c r="BN26" i="2"/>
  <c r="BN27" i="2"/>
  <c r="BP27" i="2"/>
  <c r="BP36" i="2"/>
  <c r="Z52" i="2"/>
  <c r="BN52" i="2"/>
  <c r="BP56" i="2"/>
  <c r="Z56" i="2"/>
  <c r="BN61" i="2"/>
  <c r="BN79" i="2"/>
  <c r="BP85" i="2"/>
  <c r="Z85" i="2"/>
  <c r="BN86" i="2"/>
  <c r="BP96" i="2"/>
  <c r="Z96" i="2"/>
  <c r="Y107" i="2"/>
  <c r="BN103" i="2"/>
  <c r="BP103" i="2"/>
  <c r="BP119" i="2"/>
  <c r="BN136" i="2"/>
  <c r="Z146" i="2"/>
  <c r="BN146" i="2"/>
  <c r="Y149" i="2"/>
  <c r="BN209" i="2"/>
  <c r="Z219" i="2"/>
  <c r="Z260" i="2"/>
  <c r="BP282" i="2"/>
  <c r="Z282" i="2"/>
  <c r="BN282" i="2"/>
  <c r="BN284" i="2"/>
  <c r="Z284" i="2"/>
  <c r="BN387" i="2"/>
  <c r="Y390" i="2"/>
  <c r="Z387" i="2"/>
  <c r="BP425" i="2"/>
  <c r="BN425" i="2"/>
  <c r="BP426" i="2"/>
  <c r="Z426" i="2"/>
  <c r="BN426" i="2"/>
  <c r="BP456" i="2"/>
  <c r="Z456" i="2"/>
  <c r="BN456" i="2"/>
  <c r="BN458" i="2"/>
  <c r="Z458" i="2"/>
  <c r="BP594" i="2"/>
  <c r="Y597" i="2"/>
  <c r="Z594" i="2"/>
  <c r="Z596" i="2" s="1"/>
  <c r="BN594" i="2"/>
  <c r="Y596" i="2"/>
  <c r="BP601" i="2"/>
  <c r="BN605" i="2"/>
  <c r="Z605" i="2"/>
  <c r="BN502" i="2"/>
  <c r="Z502" i="2"/>
  <c r="Y513" i="2"/>
  <c r="Y512" i="2"/>
  <c r="BN510" i="2"/>
  <c r="Z511" i="2"/>
  <c r="BN511" i="2"/>
  <c r="BP562" i="2"/>
  <c r="Z562" i="2"/>
  <c r="BP565" i="2"/>
  <c r="BN565" i="2"/>
  <c r="BP590" i="2"/>
  <c r="Z590" i="2"/>
  <c r="BP604" i="2"/>
  <c r="BN604" i="2"/>
  <c r="Z618" i="2"/>
  <c r="BP618" i="2"/>
  <c r="Z640" i="2"/>
  <c r="BN640" i="2"/>
  <c r="AE673" i="2"/>
  <c r="BN647" i="2"/>
  <c r="Y58" i="2"/>
  <c r="Y76" i="2"/>
  <c r="BP70" i="2"/>
  <c r="Y92" i="2"/>
  <c r="BP90" i="2"/>
  <c r="BP94" i="2"/>
  <c r="Y100" i="2"/>
  <c r="Y123" i="2"/>
  <c r="BN137" i="2"/>
  <c r="BP144" i="2"/>
  <c r="BP167" i="2"/>
  <c r="BP180" i="2"/>
  <c r="BP197" i="2"/>
  <c r="BP202" i="2"/>
  <c r="BP302" i="2"/>
  <c r="R673" i="2"/>
  <c r="Y319" i="2"/>
  <c r="BN318" i="2"/>
  <c r="BP318" i="2"/>
  <c r="BN372" i="2"/>
  <c r="Z372" i="2"/>
  <c r="Z382" i="2"/>
  <c r="BP382" i="2"/>
  <c r="BN383" i="2"/>
  <c r="Z383" i="2"/>
  <c r="Z403" i="2"/>
  <c r="BP401" i="2"/>
  <c r="BP423" i="2"/>
  <c r="BP438" i="2"/>
  <c r="Z438" i="2"/>
  <c r="BP493" i="2"/>
  <c r="BP533" i="2"/>
  <c r="BN533" i="2"/>
  <c r="Z557" i="2"/>
  <c r="BP557" i="2"/>
  <c r="BP563" i="2"/>
  <c r="BP583" i="2"/>
  <c r="Z583" i="2"/>
  <c r="BP614" i="2"/>
  <c r="BP135" i="2"/>
  <c r="Z164" i="2"/>
  <c r="Z188" i="2"/>
  <c r="BP186" i="2"/>
  <c r="Y228" i="2"/>
  <c r="Z223" i="2"/>
  <c r="Z225" i="2"/>
  <c r="BP258" i="2"/>
  <c r="Z258" i="2"/>
  <c r="BP273" i="2"/>
  <c r="Y279" i="2"/>
  <c r="BP277" i="2"/>
  <c r="Z277" i="2"/>
  <c r="Z278" i="2" s="1"/>
  <c r="S673" i="2"/>
  <c r="Y333" i="2"/>
  <c r="BP331" i="2"/>
  <c r="Z331" i="2"/>
  <c r="Z332" i="2" s="1"/>
  <c r="Y336" i="2"/>
  <c r="BN335" i="2"/>
  <c r="BP335" i="2"/>
  <c r="BN360" i="2"/>
  <c r="Z360" i="2"/>
  <c r="BP379" i="2"/>
  <c r="BP389" i="2"/>
  <c r="Y408" i="2"/>
  <c r="V673" i="2"/>
  <c r="BP407" i="2"/>
  <c r="BP428" i="2"/>
  <c r="Z428" i="2"/>
  <c r="BP440" i="2"/>
  <c r="BN440" i="2"/>
  <c r="BP463" i="2"/>
  <c r="BN498" i="2"/>
  <c r="Z498" i="2"/>
  <c r="BP506" i="2"/>
  <c r="BN506" i="2"/>
  <c r="BN527" i="2"/>
  <c r="Z527" i="2"/>
  <c r="BP543" i="2"/>
  <c r="BN562" i="2"/>
  <c r="BN590" i="2"/>
  <c r="BN613" i="2"/>
  <c r="BP613" i="2"/>
  <c r="Z614" i="2"/>
  <c r="Z643" i="2"/>
  <c r="BP642" i="2"/>
  <c r="BN247" i="2"/>
  <c r="BN322" i="2"/>
  <c r="BN339" i="2"/>
  <c r="BN354" i="2"/>
  <c r="Y369" i="2"/>
  <c r="Y376" i="2"/>
  <c r="BP411" i="2"/>
  <c r="BP424" i="2"/>
  <c r="BP452" i="2"/>
  <c r="BP470" i="2"/>
  <c r="Z517" i="2"/>
  <c r="BP515" i="2"/>
  <c r="BP595" i="2"/>
  <c r="Y616" i="2"/>
  <c r="Z632" i="2"/>
  <c r="BP656" i="2"/>
  <c r="Z289" i="2"/>
  <c r="BP363" i="2"/>
  <c r="BP402" i="2"/>
  <c r="Z434" i="2"/>
  <c r="BP439" i="2"/>
  <c r="Y448" i="2"/>
  <c r="BP455" i="2"/>
  <c r="BP459" i="2"/>
  <c r="Z470" i="2"/>
  <c r="BP474" i="2"/>
  <c r="Z485" i="2"/>
  <c r="Z486" i="2" s="1"/>
  <c r="BP485" i="2"/>
  <c r="Z490" i="2"/>
  <c r="BP495" i="2"/>
  <c r="Z497" i="2"/>
  <c r="BP505" i="2"/>
  <c r="Z526" i="2"/>
  <c r="BP560" i="2"/>
  <c r="Z564" i="2"/>
  <c r="Z566" i="2"/>
  <c r="Y574" i="2"/>
  <c r="Z571" i="2"/>
  <c r="Z582" i="2"/>
  <c r="Z584" i="2"/>
  <c r="Y592" i="2"/>
  <c r="Z589" i="2"/>
  <c r="Z591" i="2" s="1"/>
  <c r="Z603" i="2"/>
  <c r="Z607" i="2"/>
  <c r="Z612" i="2"/>
  <c r="Z634" i="2"/>
  <c r="BN642" i="2"/>
  <c r="Y132" i="2"/>
  <c r="Y217" i="2"/>
  <c r="BP214" i="2"/>
  <c r="Z214" i="2"/>
  <c r="Z216" i="2" s="1"/>
  <c r="Y216" i="2"/>
  <c r="Z220" i="2"/>
  <c r="Z253" i="2"/>
  <c r="Y262" i="2"/>
  <c r="K673" i="2"/>
  <c r="BN253" i="2"/>
  <c r="BP255" i="2"/>
  <c r="Z255" i="2"/>
  <c r="BP257" i="2"/>
  <c r="BN257" i="2"/>
  <c r="BP525" i="2"/>
  <c r="BN525" i="2"/>
  <c r="Y531" i="2"/>
  <c r="Y530" i="2"/>
  <c r="Y551" i="2"/>
  <c r="AB673" i="2"/>
  <c r="BP550" i="2"/>
  <c r="BN550" i="2"/>
  <c r="Z550" i="2"/>
  <c r="Z551" i="2" s="1"/>
  <c r="Y552" i="2"/>
  <c r="BP633" i="2"/>
  <c r="BN633" i="2"/>
  <c r="Z633" i="2"/>
  <c r="F9" i="2"/>
  <c r="Z78" i="2"/>
  <c r="Z130" i="2"/>
  <c r="BN187" i="2"/>
  <c r="BP503" i="2"/>
  <c r="BN503" i="2"/>
  <c r="Z503" i="2"/>
  <c r="BP269" i="2"/>
  <c r="Z269" i="2"/>
  <c r="L673" i="2"/>
  <c r="Z89" i="2"/>
  <c r="Z134" i="2"/>
  <c r="Z138" i="2" s="1"/>
  <c r="Z201" i="2"/>
  <c r="Z231" i="2"/>
  <c r="Y23" i="2"/>
  <c r="BP45" i="2"/>
  <c r="BN53" i="2"/>
  <c r="BN74" i="2"/>
  <c r="BN78" i="2"/>
  <c r="Z80" i="2"/>
  <c r="Y91" i="2"/>
  <c r="BN98" i="2"/>
  <c r="Z104" i="2"/>
  <c r="Z106" i="2" s="1"/>
  <c r="Z151" i="2"/>
  <c r="Z153" i="2" s="1"/>
  <c r="Y165" i="2"/>
  <c r="BP162" i="2"/>
  <c r="BP177" i="2"/>
  <c r="BP185" i="2"/>
  <c r="BP193" i="2"/>
  <c r="Z203" i="2"/>
  <c r="Y205" i="2"/>
  <c r="Y227" i="2"/>
  <c r="BN237" i="2"/>
  <c r="Z248" i="2"/>
  <c r="BN248" i="2"/>
  <c r="BP427" i="2"/>
  <c r="BN427" i="2"/>
  <c r="BP468" i="2"/>
  <c r="BN468" i="2"/>
  <c r="Y476" i="2"/>
  <c r="Z468" i="2"/>
  <c r="Y586" i="2"/>
  <c r="BP576" i="2"/>
  <c r="Y585" i="2"/>
  <c r="BN576" i="2"/>
  <c r="Z576" i="2"/>
  <c r="Z291" i="2"/>
  <c r="BN291" i="2"/>
  <c r="Z181" i="2"/>
  <c r="Z173" i="2"/>
  <c r="Z174" i="2" s="1"/>
  <c r="BN269" i="2"/>
  <c r="BP631" i="2"/>
  <c r="BN631" i="2"/>
  <c r="Z631" i="2"/>
  <c r="J9" i="2"/>
  <c r="BN32" i="2"/>
  <c r="BP41" i="2"/>
  <c r="BP51" i="2"/>
  <c r="Z55" i="2"/>
  <c r="A10" i="2"/>
  <c r="Z27" i="2"/>
  <c r="BN34" i="2"/>
  <c r="Z36" i="2"/>
  <c r="Y57" i="2"/>
  <c r="D673" i="2"/>
  <c r="BP67" i="2"/>
  <c r="BN69" i="2"/>
  <c r="Z71" i="2"/>
  <c r="Y82" i="2"/>
  <c r="BP87" i="2"/>
  <c r="BN89" i="2"/>
  <c r="Z95" i="2"/>
  <c r="Y106" i="2"/>
  <c r="BP116" i="2"/>
  <c r="BN118" i="2"/>
  <c r="Z120" i="2"/>
  <c r="Y122" i="2"/>
  <c r="BN130" i="2"/>
  <c r="BN134" i="2"/>
  <c r="BN145" i="2"/>
  <c r="Y153" i="2"/>
  <c r="BP181" i="2"/>
  <c r="BP187" i="2"/>
  <c r="BN201" i="2"/>
  <c r="BN231" i="2"/>
  <c r="BP244" i="2"/>
  <c r="Y250" i="2"/>
  <c r="Z244" i="2"/>
  <c r="Y249" i="2"/>
  <c r="Y293" i="2"/>
  <c r="BP283" i="2"/>
  <c r="Y292" i="2"/>
  <c r="BN283" i="2"/>
  <c r="BP361" i="2"/>
  <c r="BN361" i="2"/>
  <c r="Z361" i="2"/>
  <c r="Y384" i="2"/>
  <c r="BP381" i="2"/>
  <c r="BN381" i="2"/>
  <c r="Z381" i="2"/>
  <c r="Y523" i="2"/>
  <c r="Y522" i="2"/>
  <c r="Z673" i="2"/>
  <c r="BP521" i="2"/>
  <c r="BN521" i="2"/>
  <c r="BP581" i="2"/>
  <c r="BN581" i="2"/>
  <c r="Z69" i="2"/>
  <c r="Y242" i="2"/>
  <c r="X663" i="2"/>
  <c r="BN55" i="2"/>
  <c r="BP74" i="2"/>
  <c r="BP78" i="2"/>
  <c r="BN80" i="2"/>
  <c r="BP98" i="2"/>
  <c r="Y101" i="2"/>
  <c r="BN104" i="2"/>
  <c r="Z111" i="2"/>
  <c r="Z113" i="2" s="1"/>
  <c r="Z127" i="2"/>
  <c r="Y138" i="2"/>
  <c r="Z142" i="2"/>
  <c r="BN151" i="2"/>
  <c r="Z158" i="2"/>
  <c r="Z159" i="2" s="1"/>
  <c r="BP173" i="2"/>
  <c r="Y194" i="2"/>
  <c r="Z198" i="2"/>
  <c r="Z205" i="2" s="1"/>
  <c r="Y206" i="2"/>
  <c r="BP237" i="2"/>
  <c r="Z270" i="2"/>
  <c r="BN270" i="2"/>
  <c r="Y274" i="2"/>
  <c r="Z283" i="2"/>
  <c r="BP301" i="2"/>
  <c r="Y403" i="2"/>
  <c r="BP400" i="2"/>
  <c r="BN400" i="2"/>
  <c r="Z521" i="2"/>
  <c r="Z522" i="2" s="1"/>
  <c r="Y546" i="2"/>
  <c r="BP545" i="2"/>
  <c r="BN545" i="2"/>
  <c r="Z545" i="2"/>
  <c r="Y568" i="2"/>
  <c r="AC673" i="2"/>
  <c r="Y567" i="2"/>
  <c r="BP556" i="2"/>
  <c r="BN556" i="2"/>
  <c r="Z556" i="2"/>
  <c r="Z581" i="2"/>
  <c r="Y636" i="2"/>
  <c r="BP629" i="2"/>
  <c r="BN629" i="2"/>
  <c r="Z629" i="2"/>
  <c r="Y637" i="2"/>
  <c r="BP639" i="2"/>
  <c r="Y644" i="2"/>
  <c r="BN639" i="2"/>
  <c r="X667" i="2"/>
  <c r="Z34" i="2"/>
  <c r="Z73" i="2"/>
  <c r="Y113" i="2"/>
  <c r="BP118" i="2"/>
  <c r="BN120" i="2"/>
  <c r="BP134" i="2"/>
  <c r="BP145" i="2"/>
  <c r="Y182" i="2"/>
  <c r="Y188" i="2"/>
  <c r="BP203" i="2"/>
  <c r="BN244" i="2"/>
  <c r="BP453" i="2"/>
  <c r="Y461" i="2"/>
  <c r="BN453" i="2"/>
  <c r="BP561" i="2"/>
  <c r="BN561" i="2"/>
  <c r="Z53" i="2"/>
  <c r="F10" i="2"/>
  <c r="BP32" i="2"/>
  <c r="Y38" i="2"/>
  <c r="Y42" i="2"/>
  <c r="Y46" i="2"/>
  <c r="Y75" i="2"/>
  <c r="BN111" i="2"/>
  <c r="Z117" i="2"/>
  <c r="Z122" i="2" s="1"/>
  <c r="BN127" i="2"/>
  <c r="Z129" i="2"/>
  <c r="BN142" i="2"/>
  <c r="Z144" i="2"/>
  <c r="BP151" i="2"/>
  <c r="BN158" i="2"/>
  <c r="BP168" i="2"/>
  <c r="BN198" i="2"/>
  <c r="J673" i="2"/>
  <c r="Z232" i="2"/>
  <c r="BN232" i="2"/>
  <c r="BP234" i="2"/>
  <c r="Z234" i="2"/>
  <c r="BP236" i="2"/>
  <c r="BN236" i="2"/>
  <c r="BN238" i="2"/>
  <c r="Z238" i="2"/>
  <c r="BP240" i="2"/>
  <c r="Z240" i="2"/>
  <c r="Z296" i="2"/>
  <c r="Z297" i="2" s="1"/>
  <c r="O673" i="2"/>
  <c r="Y298" i="2"/>
  <c r="Y297" i="2"/>
  <c r="BN296" i="2"/>
  <c r="BP366" i="2"/>
  <c r="BN366" i="2"/>
  <c r="Z453" i="2"/>
  <c r="Y507" i="2"/>
  <c r="Y508" i="2"/>
  <c r="BP491" i="2"/>
  <c r="BN491" i="2"/>
  <c r="Z491" i="2"/>
  <c r="Z561" i="2"/>
  <c r="AD673" i="2"/>
  <c r="Y211" i="2"/>
  <c r="BP210" i="2"/>
  <c r="Z210" i="2"/>
  <c r="Z211" i="2" s="1"/>
  <c r="B673" i="2"/>
  <c r="Y39" i="2"/>
  <c r="BN73" i="2"/>
  <c r="Y131" i="2"/>
  <c r="Y169" i="2"/>
  <c r="Y195" i="2"/>
  <c r="Z236" i="2"/>
  <c r="BP266" i="2"/>
  <c r="BN266" i="2"/>
  <c r="Z266" i="2"/>
  <c r="BP270" i="2"/>
  <c r="BP290" i="2"/>
  <c r="BN290" i="2"/>
  <c r="Z290" i="2"/>
  <c r="Z362" i="2"/>
  <c r="BN362" i="2"/>
  <c r="Z366" i="2"/>
  <c r="Y385" i="2"/>
  <c r="Y430" i="2"/>
  <c r="BP635" i="2"/>
  <c r="BN635" i="2"/>
  <c r="Z635" i="2"/>
  <c r="Y643" i="2"/>
  <c r="I673" i="2"/>
  <c r="Y174" i="2"/>
  <c r="BN173" i="2"/>
  <c r="Z301" i="2"/>
  <c r="P673" i="2"/>
  <c r="Y304" i="2"/>
  <c r="BN301" i="2"/>
  <c r="Z22" i="2"/>
  <c r="Z23" i="2" s="1"/>
  <c r="BP66" i="2"/>
  <c r="E673" i="2"/>
  <c r="Y114" i="2"/>
  <c r="F673" i="2"/>
  <c r="G673" i="2"/>
  <c r="Z167" i="2"/>
  <c r="Z169" i="2" s="1"/>
  <c r="Y175" i="2"/>
  <c r="Y183" i="2"/>
  <c r="Y189" i="2"/>
  <c r="Y212" i="2"/>
  <c r="BN234" i="2"/>
  <c r="BN240" i="2"/>
  <c r="M673" i="2"/>
  <c r="Y465" i="2"/>
  <c r="BP464" i="2"/>
  <c r="BN464" i="2"/>
  <c r="Z464" i="2"/>
  <c r="Z465" i="2" s="1"/>
  <c r="Y466" i="2"/>
  <c r="BP496" i="2"/>
  <c r="BN496" i="2"/>
  <c r="Y518" i="2"/>
  <c r="Y517" i="2"/>
  <c r="BP516" i="2"/>
  <c r="BN516" i="2"/>
  <c r="Y573" i="2"/>
  <c r="BP572" i="2"/>
  <c r="BN572" i="2"/>
  <c r="Z572" i="2"/>
  <c r="U673" i="2"/>
  <c r="BP179" i="2"/>
  <c r="Z179" i="2"/>
  <c r="Z182" i="2" s="1"/>
  <c r="BP422" i="2"/>
  <c r="BN422" i="2"/>
  <c r="Z422" i="2"/>
  <c r="Z98" i="2"/>
  <c r="X664" i="2"/>
  <c r="C673" i="2"/>
  <c r="Y148" i="2"/>
  <c r="Z141" i="2"/>
  <c r="Y159" i="2"/>
  <c r="BP220" i="2"/>
  <c r="BN220" i="2"/>
  <c r="BN222" i="2"/>
  <c r="Z222" i="2"/>
  <c r="BP224" i="2"/>
  <c r="Z224" i="2"/>
  <c r="Y261" i="2"/>
  <c r="BP310" i="2"/>
  <c r="BN310" i="2"/>
  <c r="BP396" i="2"/>
  <c r="BN396" i="2"/>
  <c r="Y431" i="2"/>
  <c r="BP641" i="2"/>
  <c r="BN641" i="2"/>
  <c r="BP226" i="2"/>
  <c r="BP230" i="2"/>
  <c r="Y241" i="2"/>
  <c r="BP246" i="2"/>
  <c r="BP268" i="2"/>
  <c r="Z272" i="2"/>
  <c r="BP289" i="2"/>
  <c r="Z303" i="2"/>
  <c r="Z308" i="2"/>
  <c r="Y346" i="2"/>
  <c r="BP360" i="2"/>
  <c r="Z364" i="2"/>
  <c r="Y375" i="2"/>
  <c r="BP380" i="2"/>
  <c r="BN382" i="2"/>
  <c r="Z388" i="2"/>
  <c r="Z390" i="2" s="1"/>
  <c r="Z394" i="2"/>
  <c r="Y414" i="2"/>
  <c r="BP421" i="2"/>
  <c r="BN423" i="2"/>
  <c r="Z425" i="2"/>
  <c r="Z440" i="2"/>
  <c r="Y442" i="2"/>
  <c r="BN471" i="2"/>
  <c r="Z473" i="2"/>
  <c r="BP490" i="2"/>
  <c r="BN492" i="2"/>
  <c r="Z494" i="2"/>
  <c r="BP502" i="2"/>
  <c r="BN504" i="2"/>
  <c r="Z506" i="2"/>
  <c r="Z510" i="2"/>
  <c r="Z512" i="2" s="1"/>
  <c r="Y534" i="2"/>
  <c r="Y538" i="2"/>
  <c r="BP544" i="2"/>
  <c r="Y547" i="2"/>
  <c r="BN557" i="2"/>
  <c r="Z559" i="2"/>
  <c r="BP571" i="2"/>
  <c r="BN577" i="2"/>
  <c r="Z579" i="2"/>
  <c r="Z602" i="2"/>
  <c r="Z604" i="2"/>
  <c r="Z606" i="2"/>
  <c r="Y608" i="2"/>
  <c r="BN618" i="2"/>
  <c r="BN620" i="2"/>
  <c r="BN622" i="2"/>
  <c r="BN624" i="2"/>
  <c r="Z652" i="2"/>
  <c r="Z653" i="2" s="1"/>
  <c r="BN660" i="2"/>
  <c r="T673" i="2"/>
  <c r="Y342" i="2"/>
  <c r="Y347" i="2"/>
  <c r="Y368" i="2"/>
  <c r="Y415" i="2"/>
  <c r="Y443" i="2"/>
  <c r="Y535" i="2"/>
  <c r="Y539" i="2"/>
  <c r="Y609" i="2"/>
  <c r="W673" i="2"/>
  <c r="Z259" i="2"/>
  <c r="Y275" i="2"/>
  <c r="Z285" i="2"/>
  <c r="BP308" i="2"/>
  <c r="Z312" i="2"/>
  <c r="Y391" i="2"/>
  <c r="BP394" i="2"/>
  <c r="Y449" i="2"/>
  <c r="BP510" i="2"/>
  <c r="Z619" i="2"/>
  <c r="Z621" i="2"/>
  <c r="Z623" i="2"/>
  <c r="Y625" i="2"/>
  <c r="BP652" i="2"/>
  <c r="Y661" i="2"/>
  <c r="X673" i="2"/>
  <c r="Y314" i="2"/>
  <c r="Z558" i="2"/>
  <c r="Z578" i="2"/>
  <c r="Z611" i="2"/>
  <c r="Z613" i="2"/>
  <c r="Y615" i="2"/>
  <c r="Y657" i="2"/>
  <c r="Y673" i="2"/>
  <c r="BN259" i="2"/>
  <c r="Z287" i="2"/>
  <c r="Z340" i="2"/>
  <c r="Z341" i="2" s="1"/>
  <c r="Z345" i="2"/>
  <c r="Z346" i="2" s="1"/>
  <c r="Z349" i="2"/>
  <c r="Z351" i="2" s="1"/>
  <c r="Z374" i="2"/>
  <c r="Z375" i="2" s="1"/>
  <c r="Z378" i="2"/>
  <c r="Z384" i="2" s="1"/>
  <c r="Z393" i="2"/>
  <c r="Z397" i="2" s="1"/>
  <c r="BN407" i="2"/>
  <c r="Z413" i="2"/>
  <c r="Z414" i="2" s="1"/>
  <c r="Z419" i="2"/>
  <c r="Z441" i="2"/>
  <c r="Z445" i="2"/>
  <c r="Z448" i="2" s="1"/>
  <c r="Z457" i="2"/>
  <c r="Z500" i="2"/>
  <c r="Z529" i="2"/>
  <c r="Z530" i="2" s="1"/>
  <c r="Z533" i="2"/>
  <c r="Z534" i="2" s="1"/>
  <c r="Z537" i="2"/>
  <c r="Z538" i="2" s="1"/>
  <c r="Z542" i="2"/>
  <c r="Z565" i="2"/>
  <c r="BN583" i="2"/>
  <c r="BN619" i="2"/>
  <c r="BN621" i="2"/>
  <c r="BN623" i="2"/>
  <c r="Y351" i="2"/>
  <c r="Z478" i="2"/>
  <c r="Z480" i="2" s="1"/>
  <c r="Y480" i="2"/>
  <c r="Y486" i="2"/>
  <c r="Y591" i="2"/>
  <c r="BN611" i="2"/>
  <c r="Y626" i="2"/>
  <c r="Z647" i="2"/>
  <c r="Z649" i="2" s="1"/>
  <c r="Y649" i="2"/>
  <c r="Y662" i="2"/>
  <c r="AA673" i="2"/>
  <c r="BN287" i="2"/>
  <c r="Y315" i="2"/>
  <c r="BN340" i="2"/>
  <c r="BN345" i="2"/>
  <c r="BN349" i="2"/>
  <c r="BN374" i="2"/>
  <c r="BN378" i="2"/>
  <c r="BN393" i="2"/>
  <c r="Y397" i="2"/>
  <c r="BN413" i="2"/>
  <c r="BN419" i="2"/>
  <c r="BN441" i="2"/>
  <c r="BN445" i="2"/>
  <c r="BN457" i="2"/>
  <c r="BN500" i="2"/>
  <c r="Y658" i="2"/>
  <c r="BP349" i="2"/>
  <c r="BP419" i="2"/>
  <c r="Y650" i="2"/>
  <c r="BP647" i="2"/>
  <c r="Z100" i="2" l="1"/>
  <c r="Z573" i="2"/>
  <c r="Z314" i="2"/>
  <c r="Z274" i="2"/>
  <c r="Z460" i="2"/>
  <c r="X666" i="2"/>
  <c r="Z625" i="2"/>
  <c r="Y665" i="2"/>
  <c r="Z38" i="2"/>
  <c r="Y663" i="2"/>
  <c r="Z636" i="2"/>
  <c r="Z292" i="2"/>
  <c r="Z75" i="2"/>
  <c r="Z368" i="2"/>
  <c r="Y664" i="2"/>
  <c r="Z304" i="2"/>
  <c r="Z507" i="2"/>
  <c r="Z131" i="2"/>
  <c r="Z57" i="2"/>
  <c r="Z91" i="2"/>
  <c r="Z227" i="2"/>
  <c r="Z435" i="2"/>
  <c r="Z585" i="2"/>
  <c r="Z442" i="2"/>
  <c r="Z615" i="2"/>
  <c r="Z148" i="2"/>
  <c r="Z430" i="2"/>
  <c r="Z608" i="2"/>
  <c r="Z567" i="2"/>
  <c r="Z475" i="2"/>
  <c r="Z546" i="2"/>
  <c r="Z249" i="2"/>
  <c r="Z261" i="2"/>
  <c r="Y667" i="2"/>
  <c r="Z241" i="2"/>
  <c r="Z82" i="2"/>
  <c r="Y666" i="2" l="1"/>
  <c r="Z668" i="2"/>
</calcChain>
</file>

<file path=xl/sharedStrings.xml><?xml version="1.0" encoding="utf-8"?>
<sst xmlns="http://schemas.openxmlformats.org/spreadsheetml/2006/main" count="5263" uniqueCount="1078">
  <si>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</si>
  <si>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</si>
  <si>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</si>
  <si>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</si>
  <si>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</si>
  <si>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</si>
  <si>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</si>
  <si>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</si>
  <si>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</si>
  <si>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</si>
  <si>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</si>
  <si>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</si>
  <si>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</si>
  <si>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</si>
  <si>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</si>
  <si>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</si>
  <si>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</si>
  <si>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</si>
  <si>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</si>
  <si>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</si>
  <si>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</si>
  <si>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</si>
  <si>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</si>
  <si>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</si>
  <si>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</si>
  <si>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</si>
  <si>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</si>
  <si>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</si>
  <si>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</si>
  <si>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</si>
  <si>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</si>
  <si>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</si>
  <si>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</si>
  <si>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</si>
  <si>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</si>
  <si>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</si>
  <si>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</si>
  <si>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</si>
  <si>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</si>
  <si>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</si>
  <si>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</si>
  <si>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</si>
  <si>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</si>
  <si>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</si>
  <si>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</si>
  <si>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</si>
  <si>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</si>
  <si>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</si>
  <si>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</si>
  <si>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</si>
  <si>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</si>
  <si>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</si>
  <si>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</si>
  <si>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</si>
  <si>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</si>
  <si>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</si>
  <si>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</si>
  <si>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</si>
  <si>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</si>
  <si>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</si>
  <si>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</si>
  <si>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</si>
  <si>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</si>
  <si>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</si>
  <si>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</si>
  <si>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</si>
  <si>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</si>
  <si>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02.12.2024</t>
  </si>
  <si>
    <t>27.11.2024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</si>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</sst>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8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2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89" t="s">
        <v>26</v>
      </c>
      <c r="E1" s="1189"/>
      <c r="F1" s="1189"/>
      <c r="G1" s="14" t="s">
        <v>66</v>
      </c>
      <c r="H1" s="1189" t="s">
        <v>46</v>
      </c>
      <c r="I1" s="1189"/>
      <c r="J1" s="1189"/>
      <c r="K1" s="1189"/>
      <c r="L1" s="1189"/>
      <c r="M1" s="1189"/>
      <c r="N1" s="1189"/>
      <c r="O1" s="1189"/>
      <c r="P1" s="1189"/>
      <c r="Q1" s="1189"/>
      <c r="R1" s="1190" t="s">
        <v>67</v>
      </c>
      <c r="S1" s="1191"/>
      <c r="T1" s="11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2"/>
      <c r="R2" s="1192"/>
      <c r="S2" s="1192"/>
      <c r="T2" s="1192"/>
      <c r="U2" s="1192"/>
      <c r="V2" s="1192"/>
      <c r="W2" s="119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2"/>
      <c r="Q3" s="1192"/>
      <c r="R3" s="1192"/>
      <c r="S3" s="1192"/>
      <c r="T3" s="1192"/>
      <c r="U3" s="1192"/>
      <c r="V3" s="1192"/>
      <c r="W3" s="119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93" t="s">
        <v>8</v>
      </c>
      <c r="B5" s="1193"/>
      <c r="C5" s="1193"/>
      <c r="D5" s="1194"/>
      <c r="E5" s="1194"/>
      <c r="F5" s="1195" t="s">
        <v>14</v>
      </c>
      <c r="G5" s="1195"/>
      <c r="H5" s="1194"/>
      <c r="I5" s="1194"/>
      <c r="J5" s="1194"/>
      <c r="K5" s="1194"/>
      <c r="L5" s="1194"/>
      <c r="M5" s="1194"/>
      <c r="N5" s="69"/>
      <c r="P5" s="26" t="s">
        <v>4</v>
      </c>
      <c r="Q5" s="1196">
        <v>45627</v>
      </c>
      <c r="R5" s="1196"/>
      <c r="T5" s="1197" t="s">
        <v>3</v>
      </c>
      <c r="U5" s="1198"/>
      <c r="V5" s="1199" t="s">
        <v>1064</v>
      </c>
      <c r="W5" s="1200"/>
      <c r="AB5" s="57"/>
      <c r="AC5" s="57"/>
      <c r="AD5" s="57"/>
      <c r="AE5" s="57"/>
    </row>
    <row r="6" spans="1:32" s="17" customFormat="1" ht="24" customHeight="1" x14ac:dyDescent="0.2">
      <c r="A6" s="1193" t="s">
        <v>1</v>
      </c>
      <c r="B6" s="1193"/>
      <c r="C6" s="1193"/>
      <c r="D6" s="1201" t="s">
        <v>75</v>
      </c>
      <c r="E6" s="1201"/>
      <c r="F6" s="1201"/>
      <c r="G6" s="1201"/>
      <c r="H6" s="1201"/>
      <c r="I6" s="1201"/>
      <c r="J6" s="1201"/>
      <c r="K6" s="1201"/>
      <c r="L6" s="1201"/>
      <c r="M6" s="1201"/>
      <c r="N6" s="70"/>
      <c r="P6" s="26" t="s">
        <v>27</v>
      </c>
      <c r="Q6" s="1202" t="str">
        <f>IF(Q5=0," ",CHOOSE(WEEKDAY(Q5,2),"Понедельник","Вторник","Среда","Четверг","Пятница","Суббота","Воскресенье"))</f>
        <v>Воскресенье</v>
      </c>
      <c r="R6" s="1202"/>
      <c r="T6" s="1203" t="s">
        <v>5</v>
      </c>
      <c r="U6" s="1204"/>
      <c r="V6" s="1205" t="s">
        <v>69</v>
      </c>
      <c r="W6" s="120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11" t="str">
        <f>IFERROR(VLOOKUP(DeliveryAddress,Table,3,0),1)</f>
        <v>1</v>
      </c>
      <c r="E7" s="1212"/>
      <c r="F7" s="1212"/>
      <c r="G7" s="1212"/>
      <c r="H7" s="1212"/>
      <c r="I7" s="1212"/>
      <c r="J7" s="1212"/>
      <c r="K7" s="1212"/>
      <c r="L7" s="1212"/>
      <c r="M7" s="1213"/>
      <c r="N7" s="71"/>
      <c r="P7" s="26"/>
      <c r="Q7" s="46"/>
      <c r="R7" s="46"/>
      <c r="T7" s="1203"/>
      <c r="U7" s="1204"/>
      <c r="V7" s="1207"/>
      <c r="W7" s="1208"/>
      <c r="AB7" s="57"/>
      <c r="AC7" s="57"/>
      <c r="AD7" s="57"/>
      <c r="AE7" s="57"/>
    </row>
    <row r="8" spans="1:32" s="17" customFormat="1" ht="25.5" customHeight="1" x14ac:dyDescent="0.2">
      <c r="A8" s="1214" t="s">
        <v>57</v>
      </c>
      <c r="B8" s="1214"/>
      <c r="C8" s="1214"/>
      <c r="D8" s="1215" t="s">
        <v>76</v>
      </c>
      <c r="E8" s="1215"/>
      <c r="F8" s="1215"/>
      <c r="G8" s="1215"/>
      <c r="H8" s="1215"/>
      <c r="I8" s="1215"/>
      <c r="J8" s="1215"/>
      <c r="K8" s="1215"/>
      <c r="L8" s="1215"/>
      <c r="M8" s="1215"/>
      <c r="N8" s="72"/>
      <c r="P8" s="26" t="s">
        <v>11</v>
      </c>
      <c r="Q8" s="1174">
        <v>0.41666666666666669</v>
      </c>
      <c r="R8" s="1174"/>
      <c r="T8" s="1203"/>
      <c r="U8" s="1204"/>
      <c r="V8" s="1207"/>
      <c r="W8" s="1208"/>
      <c r="AB8" s="57"/>
      <c r="AC8" s="57"/>
      <c r="AD8" s="57"/>
      <c r="AE8" s="57"/>
    </row>
    <row r="9" spans="1:32" s="17" customFormat="1" ht="39.950000000000003" customHeight="1" x14ac:dyDescent="0.2">
      <c r="A9" s="11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4"/>
      <c r="C9" s="1164"/>
      <c r="D9" s="1165" t="s">
        <v>45</v>
      </c>
      <c r="E9" s="1166"/>
      <c r="F9" s="11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4"/>
      <c r="H9" s="1216" t="str">
        <f>IF(AND($A$9="Тип доверенности/получателя при получении в адресе перегруза:",$D$9="Разовая доверенность"),"Введите ФИО","")</f>
        <v/>
      </c>
      <c r="I9" s="1216"/>
      <c r="J9" s="1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6"/>
      <c r="L9" s="1216"/>
      <c r="M9" s="1216"/>
      <c r="N9" s="67"/>
      <c r="P9" s="29" t="s">
        <v>15</v>
      </c>
      <c r="Q9" s="1217"/>
      <c r="R9" s="1217"/>
      <c r="T9" s="1203"/>
      <c r="U9" s="1204"/>
      <c r="V9" s="1209"/>
      <c r="W9" s="121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4"/>
      <c r="C10" s="1164"/>
      <c r="D10" s="1165"/>
      <c r="E10" s="1166"/>
      <c r="F10" s="11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4"/>
      <c r="H10" s="1167" t="str">
        <f>IFERROR(VLOOKUP($D$10,Proxy,2,FALSE),"")</f>
        <v/>
      </c>
      <c r="I10" s="1167"/>
      <c r="J10" s="1167"/>
      <c r="K10" s="1167"/>
      <c r="L10" s="1167"/>
      <c r="M10" s="1167"/>
      <c r="N10" s="68"/>
      <c r="P10" s="29" t="s">
        <v>32</v>
      </c>
      <c r="Q10" s="1168"/>
      <c r="R10" s="1168"/>
      <c r="U10" s="26" t="s">
        <v>12</v>
      </c>
      <c r="V10" s="1169" t="s">
        <v>70</v>
      </c>
      <c r="W10" s="117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71"/>
      <c r="R11" s="1171"/>
      <c r="U11" s="26" t="s">
        <v>28</v>
      </c>
      <c r="V11" s="1172" t="s">
        <v>54</v>
      </c>
      <c r="W11" s="117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73" t="s">
        <v>71</v>
      </c>
      <c r="B12" s="1173"/>
      <c r="C12" s="1173"/>
      <c r="D12" s="1173"/>
      <c r="E12" s="1173"/>
      <c r="F12" s="1173"/>
      <c r="G12" s="1173"/>
      <c r="H12" s="1173"/>
      <c r="I12" s="1173"/>
      <c r="J12" s="1173"/>
      <c r="K12" s="1173"/>
      <c r="L12" s="1173"/>
      <c r="M12" s="1173"/>
      <c r="N12" s="73"/>
      <c r="P12" s="26" t="s">
        <v>30</v>
      </c>
      <c r="Q12" s="1174"/>
      <c r="R12" s="1174"/>
      <c r="S12" s="27"/>
      <c r="T12"/>
      <c r="U12" s="26" t="s">
        <v>45</v>
      </c>
      <c r="V12" s="1175"/>
      <c r="W12" s="1175"/>
      <c r="X12"/>
      <c r="AB12" s="57"/>
      <c r="AC12" s="57"/>
      <c r="AD12" s="57"/>
      <c r="AE12" s="57"/>
    </row>
    <row r="13" spans="1:32" s="17" customFormat="1" ht="23.25" customHeight="1" x14ac:dyDescent="0.2">
      <c r="A13" s="1173" t="s">
        <v>72</v>
      </c>
      <c r="B13" s="1173"/>
      <c r="C13" s="1173"/>
      <c r="D13" s="1173"/>
      <c r="E13" s="1173"/>
      <c r="F13" s="1173"/>
      <c r="G13" s="1173"/>
      <c r="H13" s="1173"/>
      <c r="I13" s="1173"/>
      <c r="J13" s="1173"/>
      <c r="K13" s="1173"/>
      <c r="L13" s="1173"/>
      <c r="M13" s="1173"/>
      <c r="N13" s="73"/>
      <c r="O13" s="29"/>
      <c r="P13" s="29" t="s">
        <v>31</v>
      </c>
      <c r="Q13" s="1172"/>
      <c r="R13" s="117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73" t="s">
        <v>73</v>
      </c>
      <c r="B14" s="1173"/>
      <c r="C14" s="1173"/>
      <c r="D14" s="1173"/>
      <c r="E14" s="1173"/>
      <c r="F14" s="1173"/>
      <c r="G14" s="1173"/>
      <c r="H14" s="1173"/>
      <c r="I14" s="1173"/>
      <c r="J14" s="1173"/>
      <c r="K14" s="1173"/>
      <c r="L14" s="1173"/>
      <c r="M14" s="1173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6" t="s">
        <v>74</v>
      </c>
      <c r="B15" s="1176"/>
      <c r="C15" s="1176"/>
      <c r="D15" s="1176"/>
      <c r="E15" s="1176"/>
      <c r="F15" s="1176"/>
      <c r="G15" s="1176"/>
      <c r="H15" s="1176"/>
      <c r="I15" s="1176"/>
      <c r="J15" s="1176"/>
      <c r="K15" s="1176"/>
      <c r="L15" s="1176"/>
      <c r="M15" s="1176"/>
      <c r="N15" s="74"/>
      <c r="O15"/>
      <c r="P15" s="1177" t="s">
        <v>60</v>
      </c>
      <c r="Q15" s="1177"/>
      <c r="R15" s="1177"/>
      <c r="S15" s="1177"/>
      <c r="T15" s="117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78"/>
      <c r="Q16" s="1178"/>
      <c r="R16" s="1178"/>
      <c r="S16" s="1178"/>
      <c r="T16" s="11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49" t="s">
        <v>58</v>
      </c>
      <c r="B17" s="1149" t="s">
        <v>48</v>
      </c>
      <c r="C17" s="1181" t="s">
        <v>47</v>
      </c>
      <c r="D17" s="1183" t="s">
        <v>49</v>
      </c>
      <c r="E17" s="1184"/>
      <c r="F17" s="1149" t="s">
        <v>21</v>
      </c>
      <c r="G17" s="1149" t="s">
        <v>24</v>
      </c>
      <c r="H17" s="1149" t="s">
        <v>22</v>
      </c>
      <c r="I17" s="1149" t="s">
        <v>23</v>
      </c>
      <c r="J17" s="1149" t="s">
        <v>16</v>
      </c>
      <c r="K17" s="1149" t="s">
        <v>62</v>
      </c>
      <c r="L17" s="1149" t="s">
        <v>64</v>
      </c>
      <c r="M17" s="1149" t="s">
        <v>2</v>
      </c>
      <c r="N17" s="1149" t="s">
        <v>63</v>
      </c>
      <c r="O17" s="1149" t="s">
        <v>25</v>
      </c>
      <c r="P17" s="1183" t="s">
        <v>17</v>
      </c>
      <c r="Q17" s="1187"/>
      <c r="R17" s="1187"/>
      <c r="S17" s="1187"/>
      <c r="T17" s="1184"/>
      <c r="U17" s="1179" t="s">
        <v>55</v>
      </c>
      <c r="V17" s="1180"/>
      <c r="W17" s="1149" t="s">
        <v>6</v>
      </c>
      <c r="X17" s="1149" t="s">
        <v>41</v>
      </c>
      <c r="Y17" s="1151" t="s">
        <v>53</v>
      </c>
      <c r="Z17" s="1153" t="s">
        <v>18</v>
      </c>
      <c r="AA17" s="1155" t="s">
        <v>59</v>
      </c>
      <c r="AB17" s="1155" t="s">
        <v>19</v>
      </c>
      <c r="AC17" s="1155" t="s">
        <v>65</v>
      </c>
      <c r="AD17" s="1157" t="s">
        <v>56</v>
      </c>
      <c r="AE17" s="1158"/>
      <c r="AF17" s="1159"/>
      <c r="AG17" s="77"/>
      <c r="BD17" s="76" t="s">
        <v>61</v>
      </c>
    </row>
    <row r="18" spans="1:68" ht="14.25" customHeight="1" x14ac:dyDescent="0.2">
      <c r="A18" s="1150"/>
      <c r="B18" s="1150"/>
      <c r="C18" s="1182"/>
      <c r="D18" s="1185"/>
      <c r="E18" s="1186"/>
      <c r="F18" s="1150"/>
      <c r="G18" s="1150"/>
      <c r="H18" s="1150"/>
      <c r="I18" s="1150"/>
      <c r="J18" s="1150"/>
      <c r="K18" s="1150"/>
      <c r="L18" s="1150"/>
      <c r="M18" s="1150"/>
      <c r="N18" s="1150"/>
      <c r="O18" s="1150"/>
      <c r="P18" s="1185"/>
      <c r="Q18" s="1188"/>
      <c r="R18" s="1188"/>
      <c r="S18" s="1188"/>
      <c r="T18" s="1186"/>
      <c r="U18" s="78" t="s">
        <v>44</v>
      </c>
      <c r="V18" s="78" t="s">
        <v>43</v>
      </c>
      <c r="W18" s="1150"/>
      <c r="X18" s="1150"/>
      <c r="Y18" s="1152"/>
      <c r="Z18" s="1154"/>
      <c r="AA18" s="1156"/>
      <c r="AB18" s="1156"/>
      <c r="AC18" s="1156"/>
      <c r="AD18" s="1160"/>
      <c r="AE18" s="1161"/>
      <c r="AF18" s="1162"/>
      <c r="AG18" s="77"/>
      <c r="BD18" s="76"/>
    </row>
    <row r="19" spans="1:68" ht="27.75" customHeight="1" x14ac:dyDescent="0.2">
      <c r="A19" s="833" t="s">
        <v>77</v>
      </c>
      <c r="B19" s="833"/>
      <c r="C19" s="833"/>
      <c r="D19" s="833"/>
      <c r="E19" s="833"/>
      <c r="F19" s="833"/>
      <c r="G19" s="833"/>
      <c r="H19" s="833"/>
      <c r="I19" s="833"/>
      <c r="J19" s="833"/>
      <c r="K19" s="833"/>
      <c r="L19" s="833"/>
      <c r="M19" s="833"/>
      <c r="N19" s="833"/>
      <c r="O19" s="833"/>
      <c r="P19" s="833"/>
      <c r="Q19" s="833"/>
      <c r="R19" s="833"/>
      <c r="S19" s="833"/>
      <c r="T19" s="833"/>
      <c r="U19" s="833"/>
      <c r="V19" s="833"/>
      <c r="W19" s="833"/>
      <c r="X19" s="833"/>
      <c r="Y19" s="833"/>
      <c r="Z19" s="833"/>
      <c r="AA19" s="52"/>
      <c r="AB19" s="52"/>
      <c r="AC19" s="52"/>
    </row>
    <row r="20" spans="1:68" ht="16.5" customHeight="1" x14ac:dyDescent="0.25">
      <c r="A20" s="799" t="s">
        <v>77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62"/>
      <c r="AB20" s="62"/>
      <c r="AC20" s="62"/>
    </row>
    <row r="21" spans="1:68" ht="14.25" customHeight="1" x14ac:dyDescent="0.25">
      <c r="A21" s="789" t="s">
        <v>78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90">
        <v>4680115885004</v>
      </c>
      <c r="E22" s="790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6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87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4" t="s">
        <v>40</v>
      </c>
      <c r="Q23" s="785"/>
      <c r="R23" s="785"/>
      <c r="S23" s="785"/>
      <c r="T23" s="785"/>
      <c r="U23" s="785"/>
      <c r="V23" s="786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4" t="s">
        <v>40</v>
      </c>
      <c r="Q24" s="785"/>
      <c r="R24" s="785"/>
      <c r="S24" s="785"/>
      <c r="T24" s="785"/>
      <c r="U24" s="785"/>
      <c r="V24" s="786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89" t="s">
        <v>84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790">
        <v>4607091383881</v>
      </c>
      <c r="E26" s="790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11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7" si="0">IFERROR(IF(X26="",0,CEILING((X26/$H26),1)*$H26),"")</f>
        <v>0</v>
      </c>
      <c r="Z26" s="39" t="str">
        <f t="shared" ref="Z26:Z37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7" si="2">IFERROR(X26*I26/H26,"0")</f>
        <v>0</v>
      </c>
      <c r="BN26" s="75">
        <f t="shared" ref="BN26:BN37" si="3">IFERROR(Y26*I26/H26,"0")</f>
        <v>0</v>
      </c>
      <c r="BO26" s="75">
        <f t="shared" ref="BO26:BO37" si="4">IFERROR(1/J26*(X26/H26),"0")</f>
        <v>0</v>
      </c>
      <c r="BP26" s="75">
        <f t="shared" ref="BP26:BP37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790">
        <v>4680115885912</v>
      </c>
      <c r="E27" s="790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90">
        <v>4607091388237</v>
      </c>
      <c r="E28" s="790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790">
        <v>4680115886230</v>
      </c>
      <c r="E29" s="790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1143" t="s">
        <v>97</v>
      </c>
      <c r="Q29" s="792"/>
      <c r="R29" s="792"/>
      <c r="S29" s="792"/>
      <c r="T29" s="793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4301051692</v>
      </c>
      <c r="D30" s="790">
        <v>4607091383935</v>
      </c>
      <c r="E30" s="790"/>
      <c r="F30" s="59">
        <v>0.33</v>
      </c>
      <c r="G30" s="35">
        <v>6</v>
      </c>
      <c r="H30" s="59">
        <v>1.98</v>
      </c>
      <c r="I30" s="59">
        <v>2.246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35</v>
      </c>
      <c r="P30" s="11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2"/>
      <c r="R30" s="792"/>
      <c r="S30" s="792"/>
      <c r="T30" s="793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101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102</v>
      </c>
      <c r="B31" s="60" t="s">
        <v>103</v>
      </c>
      <c r="C31" s="34">
        <v>4301051908</v>
      </c>
      <c r="D31" s="790">
        <v>4680115886278</v>
      </c>
      <c r="E31" s="790"/>
      <c r="F31" s="59">
        <v>0.3</v>
      </c>
      <c r="G31" s="35">
        <v>6</v>
      </c>
      <c r="H31" s="59">
        <v>1.8</v>
      </c>
      <c r="I31" s="59">
        <v>2.0659999999999998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45" t="s">
        <v>104</v>
      </c>
      <c r="Q31" s="792"/>
      <c r="R31" s="792"/>
      <c r="S31" s="792"/>
      <c r="T31" s="793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106</v>
      </c>
      <c r="B32" s="60" t="s">
        <v>107</v>
      </c>
      <c r="C32" s="34">
        <v>4301051783</v>
      </c>
      <c r="D32" s="790">
        <v>4680115881990</v>
      </c>
      <c r="E32" s="790"/>
      <c r="F32" s="59">
        <v>0.42</v>
      </c>
      <c r="G32" s="35">
        <v>6</v>
      </c>
      <c r="H32" s="59">
        <v>2.52</v>
      </c>
      <c r="I32" s="59">
        <v>2.786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2"/>
      <c r="R32" s="792"/>
      <c r="S32" s="792"/>
      <c r="T32" s="793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109</v>
      </c>
      <c r="B33" s="60" t="s">
        <v>110</v>
      </c>
      <c r="C33" s="34">
        <v>4301051909</v>
      </c>
      <c r="D33" s="790">
        <v>4680115886247</v>
      </c>
      <c r="E33" s="790"/>
      <c r="F33" s="59">
        <v>0.3</v>
      </c>
      <c r="G33" s="35">
        <v>6</v>
      </c>
      <c r="H33" s="59">
        <v>1.8</v>
      </c>
      <c r="I33" s="59">
        <v>2.0659999999999998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47" t="s">
        <v>111</v>
      </c>
      <c r="Q33" s="792"/>
      <c r="R33" s="792"/>
      <c r="S33" s="792"/>
      <c r="T33" s="793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customHeight="1" x14ac:dyDescent="0.25">
      <c r="A34" s="60" t="s">
        <v>113</v>
      </c>
      <c r="B34" s="60" t="s">
        <v>114</v>
      </c>
      <c r="C34" s="34">
        <v>4301051786</v>
      </c>
      <c r="D34" s="790">
        <v>4680115881853</v>
      </c>
      <c r="E34" s="790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114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92"/>
      <c r="R34" s="792"/>
      <c r="S34" s="792"/>
      <c r="T34" s="793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115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27" customHeight="1" x14ac:dyDescent="0.25">
      <c r="A35" s="60" t="s">
        <v>116</v>
      </c>
      <c r="B35" s="60" t="s">
        <v>117</v>
      </c>
      <c r="C35" s="34">
        <v>4301051593</v>
      </c>
      <c r="D35" s="790">
        <v>4607091383911</v>
      </c>
      <c r="E35" s="790"/>
      <c r="F35" s="59">
        <v>0.33</v>
      </c>
      <c r="G35" s="35">
        <v>6</v>
      </c>
      <c r="H35" s="59">
        <v>1.98</v>
      </c>
      <c r="I35" s="59">
        <v>2.246</v>
      </c>
      <c r="J35" s="35">
        <v>156</v>
      </c>
      <c r="K35" s="35" t="s">
        <v>89</v>
      </c>
      <c r="L35" s="35" t="s">
        <v>45</v>
      </c>
      <c r="M35" s="36" t="s">
        <v>82</v>
      </c>
      <c r="N35" s="36"/>
      <c r="O35" s="35">
        <v>40</v>
      </c>
      <c r="P35" s="113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2"/>
      <c r="R35" s="792"/>
      <c r="S35" s="792"/>
      <c r="T35" s="793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118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ht="27" customHeight="1" x14ac:dyDescent="0.25">
      <c r="A36" s="60" t="s">
        <v>119</v>
      </c>
      <c r="B36" s="60" t="s">
        <v>120</v>
      </c>
      <c r="C36" s="34">
        <v>4301051861</v>
      </c>
      <c r="D36" s="790">
        <v>4680115885905</v>
      </c>
      <c r="E36" s="790"/>
      <c r="F36" s="59">
        <v>0.3</v>
      </c>
      <c r="G36" s="35">
        <v>6</v>
      </c>
      <c r="H36" s="59">
        <v>1.8</v>
      </c>
      <c r="I36" s="59">
        <v>3.2</v>
      </c>
      <c r="J36" s="35">
        <v>156</v>
      </c>
      <c r="K36" s="35" t="s">
        <v>89</v>
      </c>
      <c r="L36" s="35" t="s">
        <v>45</v>
      </c>
      <c r="M36" s="36" t="s">
        <v>82</v>
      </c>
      <c r="N36" s="36"/>
      <c r="O36" s="35">
        <v>40</v>
      </c>
      <c r="P36" s="11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92"/>
      <c r="R36" s="792"/>
      <c r="S36" s="792"/>
      <c r="T36" s="793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 t="shared" si="1"/>
        <v/>
      </c>
      <c r="AA36" s="65" t="s">
        <v>45</v>
      </c>
      <c r="AB36" s="66" t="s">
        <v>45</v>
      </c>
      <c r="AC36" s="103" t="s">
        <v>118</v>
      </c>
      <c r="AG36" s="75"/>
      <c r="AJ36" s="79" t="s">
        <v>45</v>
      </c>
      <c r="AK36" s="79">
        <v>0</v>
      </c>
      <c r="BB36" s="104" t="s">
        <v>66</v>
      </c>
      <c r="BM36" s="75">
        <f t="shared" si="2"/>
        <v>0</v>
      </c>
      <c r="BN36" s="75">
        <f t="shared" si="3"/>
        <v>0</v>
      </c>
      <c r="BO36" s="75">
        <f t="shared" si="4"/>
        <v>0</v>
      </c>
      <c r="BP36" s="75">
        <f t="shared" si="5"/>
        <v>0</v>
      </c>
    </row>
    <row r="37" spans="1:68" ht="37.5" customHeight="1" x14ac:dyDescent="0.25">
      <c r="A37" s="60" t="s">
        <v>121</v>
      </c>
      <c r="B37" s="60" t="s">
        <v>122</v>
      </c>
      <c r="C37" s="34">
        <v>4301051592</v>
      </c>
      <c r="D37" s="790">
        <v>4607091388244</v>
      </c>
      <c r="E37" s="790"/>
      <c r="F37" s="59">
        <v>0.42</v>
      </c>
      <c r="G37" s="35">
        <v>6</v>
      </c>
      <c r="H37" s="59">
        <v>2.52</v>
      </c>
      <c r="I37" s="59">
        <v>2.786</v>
      </c>
      <c r="J37" s="35">
        <v>156</v>
      </c>
      <c r="K37" s="35" t="s">
        <v>89</v>
      </c>
      <c r="L37" s="35" t="s">
        <v>45</v>
      </c>
      <c r="M37" s="36" t="s">
        <v>82</v>
      </c>
      <c r="N37" s="36"/>
      <c r="O37" s="35">
        <v>40</v>
      </c>
      <c r="P37" s="11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2"/>
      <c r="R37" s="792"/>
      <c r="S37" s="792"/>
      <c r="T37" s="793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 t="shared" si="1"/>
        <v/>
      </c>
      <c r="AA37" s="65" t="s">
        <v>45</v>
      </c>
      <c r="AB37" s="66" t="s">
        <v>45</v>
      </c>
      <c r="AC37" s="105" t="s">
        <v>123</v>
      </c>
      <c r="AG37" s="75"/>
      <c r="AJ37" s="79" t="s">
        <v>45</v>
      </c>
      <c r="AK37" s="79">
        <v>0</v>
      </c>
      <c r="BB37" s="106" t="s">
        <v>66</v>
      </c>
      <c r="BM37" s="75">
        <f t="shared" si="2"/>
        <v>0</v>
      </c>
      <c r="BN37" s="75">
        <f t="shared" si="3"/>
        <v>0</v>
      </c>
      <c r="BO37" s="75">
        <f t="shared" si="4"/>
        <v>0</v>
      </c>
      <c r="BP37" s="75">
        <f t="shared" si="5"/>
        <v>0</v>
      </c>
    </row>
    <row r="38" spans="1:68" x14ac:dyDescent="0.2">
      <c r="A38" s="787"/>
      <c r="B38" s="787"/>
      <c r="C38" s="787"/>
      <c r="D38" s="787"/>
      <c r="E38" s="787"/>
      <c r="F38" s="787"/>
      <c r="G38" s="787"/>
      <c r="H38" s="787"/>
      <c r="I38" s="787"/>
      <c r="J38" s="787"/>
      <c r="K38" s="787"/>
      <c r="L38" s="787"/>
      <c r="M38" s="787"/>
      <c r="N38" s="787"/>
      <c r="O38" s="788"/>
      <c r="P38" s="784" t="s">
        <v>40</v>
      </c>
      <c r="Q38" s="785"/>
      <c r="R38" s="785"/>
      <c r="S38" s="785"/>
      <c r="T38" s="785"/>
      <c r="U38" s="785"/>
      <c r="V38" s="786"/>
      <c r="W38" s="40" t="s">
        <v>39</v>
      </c>
      <c r="X38" s="41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1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787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4" t="s">
        <v>40</v>
      </c>
      <c r="Q39" s="785"/>
      <c r="R39" s="785"/>
      <c r="S39" s="785"/>
      <c r="T39" s="785"/>
      <c r="U39" s="785"/>
      <c r="V39" s="786"/>
      <c r="W39" s="40" t="s">
        <v>0</v>
      </c>
      <c r="X39" s="41">
        <f>IFERROR(SUM(X26:X37),"0")</f>
        <v>0</v>
      </c>
      <c r="Y39" s="41">
        <f>IFERROR(SUM(Y26:Y37),"0")</f>
        <v>0</v>
      </c>
      <c r="Z39" s="40"/>
      <c r="AA39" s="64"/>
      <c r="AB39" s="64"/>
      <c r="AC39" s="64"/>
    </row>
    <row r="40" spans="1:68" ht="14.25" customHeight="1" x14ac:dyDescent="0.25">
      <c r="A40" s="789" t="s">
        <v>124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63"/>
      <c r="AB40" s="63"/>
      <c r="AC40" s="63"/>
    </row>
    <row r="41" spans="1:68" ht="27" customHeight="1" x14ac:dyDescent="0.25">
      <c r="A41" s="60" t="s">
        <v>125</v>
      </c>
      <c r="B41" s="60" t="s">
        <v>126</v>
      </c>
      <c r="C41" s="34">
        <v>4301032013</v>
      </c>
      <c r="D41" s="790">
        <v>4607091388503</v>
      </c>
      <c r="E41" s="790"/>
      <c r="F41" s="59">
        <v>0.05</v>
      </c>
      <c r="G41" s="35">
        <v>12</v>
      </c>
      <c r="H41" s="59">
        <v>0.6</v>
      </c>
      <c r="I41" s="59">
        <v>0.84199999999999997</v>
      </c>
      <c r="J41" s="35">
        <v>156</v>
      </c>
      <c r="K41" s="35" t="s">
        <v>89</v>
      </c>
      <c r="L41" s="35" t="s">
        <v>45</v>
      </c>
      <c r="M41" s="36" t="s">
        <v>129</v>
      </c>
      <c r="N41" s="36"/>
      <c r="O41" s="35">
        <v>120</v>
      </c>
      <c r="P41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2"/>
      <c r="R41" s="792"/>
      <c r="S41" s="792"/>
      <c r="T41" s="793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IFERROR(IF(Y41=0,"",ROUNDUP(Y41/H41,0)*0.00753),"")</f>
        <v/>
      </c>
      <c r="AA41" s="65" t="s">
        <v>45</v>
      </c>
      <c r="AB41" s="66" t="s">
        <v>45</v>
      </c>
      <c r="AC41" s="107" t="s">
        <v>127</v>
      </c>
      <c r="AG41" s="75"/>
      <c r="AJ41" s="79" t="s">
        <v>45</v>
      </c>
      <c r="AK41" s="79">
        <v>0</v>
      </c>
      <c r="BB41" s="108" t="s">
        <v>128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787"/>
      <c r="B42" s="787"/>
      <c r="C42" s="787"/>
      <c r="D42" s="787"/>
      <c r="E42" s="787"/>
      <c r="F42" s="787"/>
      <c r="G42" s="787"/>
      <c r="H42" s="787"/>
      <c r="I42" s="787"/>
      <c r="J42" s="787"/>
      <c r="K42" s="787"/>
      <c r="L42" s="787"/>
      <c r="M42" s="787"/>
      <c r="N42" s="787"/>
      <c r="O42" s="788"/>
      <c r="P42" s="784" t="s">
        <v>40</v>
      </c>
      <c r="Q42" s="785"/>
      <c r="R42" s="785"/>
      <c r="S42" s="785"/>
      <c r="T42" s="785"/>
      <c r="U42" s="785"/>
      <c r="V42" s="786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787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4" t="s">
        <v>40</v>
      </c>
      <c r="Q43" s="785"/>
      <c r="R43" s="785"/>
      <c r="S43" s="785"/>
      <c r="T43" s="785"/>
      <c r="U43" s="785"/>
      <c r="V43" s="786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14.25" customHeight="1" x14ac:dyDescent="0.25">
      <c r="A44" s="789" t="s">
        <v>130</v>
      </c>
      <c r="B44" s="789"/>
      <c r="C44" s="789"/>
      <c r="D44" s="789"/>
      <c r="E44" s="789"/>
      <c r="F44" s="789"/>
      <c r="G44" s="789"/>
      <c r="H44" s="789"/>
      <c r="I44" s="789"/>
      <c r="J44" s="789"/>
      <c r="K44" s="789"/>
      <c r="L44" s="789"/>
      <c r="M44" s="789"/>
      <c r="N44" s="789"/>
      <c r="O44" s="789"/>
      <c r="P44" s="789"/>
      <c r="Q44" s="789"/>
      <c r="R44" s="789"/>
      <c r="S44" s="789"/>
      <c r="T44" s="789"/>
      <c r="U44" s="789"/>
      <c r="V44" s="789"/>
      <c r="W44" s="789"/>
      <c r="X44" s="789"/>
      <c r="Y44" s="789"/>
      <c r="Z44" s="789"/>
      <c r="AA44" s="63"/>
      <c r="AB44" s="63"/>
      <c r="AC44" s="63"/>
    </row>
    <row r="45" spans="1:68" ht="27" customHeight="1" x14ac:dyDescent="0.25">
      <c r="A45" s="60" t="s">
        <v>131</v>
      </c>
      <c r="B45" s="60" t="s">
        <v>132</v>
      </c>
      <c r="C45" s="34">
        <v>4301170002</v>
      </c>
      <c r="D45" s="790">
        <v>4607091389111</v>
      </c>
      <c r="E45" s="790"/>
      <c r="F45" s="59">
        <v>2.5000000000000001E-2</v>
      </c>
      <c r="G45" s="35">
        <v>10</v>
      </c>
      <c r="H45" s="59">
        <v>0.25</v>
      </c>
      <c r="I45" s="59">
        <v>0.49199999999999999</v>
      </c>
      <c r="J45" s="35">
        <v>156</v>
      </c>
      <c r="K45" s="35" t="s">
        <v>89</v>
      </c>
      <c r="L45" s="35" t="s">
        <v>45</v>
      </c>
      <c r="M45" s="36" t="s">
        <v>129</v>
      </c>
      <c r="N45" s="36"/>
      <c r="O45" s="35">
        <v>120</v>
      </c>
      <c r="P45" s="113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2"/>
      <c r="R45" s="792"/>
      <c r="S45" s="792"/>
      <c r="T45" s="793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IFERROR(IF(Y45=0,"",ROUNDUP(Y45/H45,0)*0.00753),"")</f>
        <v/>
      </c>
      <c r="AA45" s="65" t="s">
        <v>45</v>
      </c>
      <c r="AB45" s="66" t="s">
        <v>45</v>
      </c>
      <c r="AC45" s="109" t="s">
        <v>127</v>
      </c>
      <c r="AG45" s="75"/>
      <c r="AJ45" s="79" t="s">
        <v>45</v>
      </c>
      <c r="AK45" s="79">
        <v>0</v>
      </c>
      <c r="BB45" s="110" t="s">
        <v>128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787"/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8"/>
      <c r="P46" s="784" t="s">
        <v>40</v>
      </c>
      <c r="Q46" s="785"/>
      <c r="R46" s="785"/>
      <c r="S46" s="785"/>
      <c r="T46" s="785"/>
      <c r="U46" s="785"/>
      <c r="V46" s="786"/>
      <c r="W46" s="40" t="s">
        <v>39</v>
      </c>
      <c r="X46" s="41">
        <f>IFERROR(X45/H45,"0")</f>
        <v>0</v>
      </c>
      <c r="Y46" s="41">
        <f>IFERROR(Y45/H45,"0")</f>
        <v>0</v>
      </c>
      <c r="Z46" s="41">
        <f>IFERROR(IF(Z45="",0,Z45),"0")</f>
        <v>0</v>
      </c>
      <c r="AA46" s="64"/>
      <c r="AB46" s="64"/>
      <c r="AC46" s="64"/>
    </row>
    <row r="47" spans="1:68" x14ac:dyDescent="0.2">
      <c r="A47" s="787"/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8"/>
      <c r="P47" s="784" t="s">
        <v>40</v>
      </c>
      <c r="Q47" s="785"/>
      <c r="R47" s="785"/>
      <c r="S47" s="785"/>
      <c r="T47" s="785"/>
      <c r="U47" s="785"/>
      <c r="V47" s="786"/>
      <c r="W47" s="40" t="s">
        <v>0</v>
      </c>
      <c r="X47" s="41">
        <f>IFERROR(SUM(X45:X45),"0")</f>
        <v>0</v>
      </c>
      <c r="Y47" s="41">
        <f>IFERROR(SUM(Y45:Y45),"0")</f>
        <v>0</v>
      </c>
      <c r="Z47" s="40"/>
      <c r="AA47" s="64"/>
      <c r="AB47" s="64"/>
      <c r="AC47" s="64"/>
    </row>
    <row r="48" spans="1:68" ht="27.75" customHeight="1" x14ac:dyDescent="0.2">
      <c r="A48" s="833" t="s">
        <v>133</v>
      </c>
      <c r="B48" s="833"/>
      <c r="C48" s="833"/>
      <c r="D48" s="833"/>
      <c r="E48" s="833"/>
      <c r="F48" s="833"/>
      <c r="G48" s="833"/>
      <c r="H48" s="833"/>
      <c r="I48" s="833"/>
      <c r="J48" s="833"/>
      <c r="K48" s="833"/>
      <c r="L48" s="833"/>
      <c r="M48" s="833"/>
      <c r="N48" s="833"/>
      <c r="O48" s="833"/>
      <c r="P48" s="833"/>
      <c r="Q48" s="833"/>
      <c r="R48" s="833"/>
      <c r="S48" s="833"/>
      <c r="T48" s="833"/>
      <c r="U48" s="833"/>
      <c r="V48" s="833"/>
      <c r="W48" s="833"/>
      <c r="X48" s="833"/>
      <c r="Y48" s="833"/>
      <c r="Z48" s="833"/>
      <c r="AA48" s="52"/>
      <c r="AB48" s="52"/>
      <c r="AC48" s="52"/>
    </row>
    <row r="49" spans="1:68" ht="16.5" customHeight="1" x14ac:dyDescent="0.25">
      <c r="A49" s="799" t="s">
        <v>134</v>
      </c>
      <c r="B49" s="799"/>
      <c r="C49" s="799"/>
      <c r="D49" s="799"/>
      <c r="E49" s="799"/>
      <c r="F49" s="799"/>
      <c r="G49" s="799"/>
      <c r="H49" s="799"/>
      <c r="I49" s="799"/>
      <c r="J49" s="799"/>
      <c r="K49" s="799"/>
      <c r="L49" s="799"/>
      <c r="M49" s="799"/>
      <c r="N49" s="799"/>
      <c r="O49" s="799"/>
      <c r="P49" s="799"/>
      <c r="Q49" s="799"/>
      <c r="R49" s="799"/>
      <c r="S49" s="799"/>
      <c r="T49" s="799"/>
      <c r="U49" s="799"/>
      <c r="V49" s="799"/>
      <c r="W49" s="799"/>
      <c r="X49" s="799"/>
      <c r="Y49" s="799"/>
      <c r="Z49" s="799"/>
      <c r="AA49" s="62"/>
      <c r="AB49" s="62"/>
      <c r="AC49" s="62"/>
    </row>
    <row r="50" spans="1:68" ht="14.25" customHeight="1" x14ac:dyDescent="0.25">
      <c r="A50" s="789" t="s">
        <v>135</v>
      </c>
      <c r="B50" s="789"/>
      <c r="C50" s="789"/>
      <c r="D50" s="789"/>
      <c r="E50" s="789"/>
      <c r="F50" s="789"/>
      <c r="G50" s="789"/>
      <c r="H50" s="789"/>
      <c r="I50" s="789"/>
      <c r="J50" s="789"/>
      <c r="K50" s="789"/>
      <c r="L50" s="789"/>
      <c r="M50" s="789"/>
      <c r="N50" s="789"/>
      <c r="O50" s="789"/>
      <c r="P50" s="789"/>
      <c r="Q50" s="789"/>
      <c r="R50" s="789"/>
      <c r="S50" s="789"/>
      <c r="T50" s="789"/>
      <c r="U50" s="789"/>
      <c r="V50" s="789"/>
      <c r="W50" s="789"/>
      <c r="X50" s="789"/>
      <c r="Y50" s="789"/>
      <c r="Z50" s="789"/>
      <c r="AA50" s="63"/>
      <c r="AB50" s="63"/>
      <c r="AC50" s="63"/>
    </row>
    <row r="51" spans="1:68" ht="16.5" customHeight="1" x14ac:dyDescent="0.25">
      <c r="A51" s="60" t="s">
        <v>136</v>
      </c>
      <c r="B51" s="60" t="s">
        <v>137</v>
      </c>
      <c r="C51" s="34">
        <v>4301011380</v>
      </c>
      <c r="D51" s="790">
        <v>4607091385670</v>
      </c>
      <c r="E51" s="790"/>
      <c r="F51" s="59">
        <v>1.35</v>
      </c>
      <c r="G51" s="35">
        <v>8</v>
      </c>
      <c r="H51" s="59">
        <v>10.8</v>
      </c>
      <c r="I51" s="59">
        <v>11.28</v>
      </c>
      <c r="J51" s="35">
        <v>56</v>
      </c>
      <c r="K51" s="35" t="s">
        <v>140</v>
      </c>
      <c r="L51" s="35" t="s">
        <v>45</v>
      </c>
      <c r="M51" s="36" t="s">
        <v>139</v>
      </c>
      <c r="N51" s="36"/>
      <c r="O51" s="35">
        <v>50</v>
      </c>
      <c r="P51" s="11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2"/>
      <c r="R51" s="792"/>
      <c r="S51" s="792"/>
      <c r="T51" s="793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ref="Y51:Y56" si="6">IFERROR(IF(X51="",0,CEILING((X51/$H51),1)*$H51),"")</f>
        <v>0</v>
      </c>
      <c r="Z51" s="39" t="str">
        <f>IFERROR(IF(Y51=0,"",ROUNDUP(Y51/H51,0)*0.02175),"")</f>
        <v/>
      </c>
      <c r="AA51" s="65" t="s">
        <v>45</v>
      </c>
      <c r="AB51" s="66" t="s">
        <v>45</v>
      </c>
      <c r="AC51" s="111" t="s">
        <v>138</v>
      </c>
      <c r="AG51" s="75"/>
      <c r="AJ51" s="79" t="s">
        <v>45</v>
      </c>
      <c r="AK51" s="79">
        <v>0</v>
      </c>
      <c r="BB51" s="112" t="s">
        <v>66</v>
      </c>
      <c r="BM51" s="75">
        <f t="shared" ref="BM51:BM56" si="7">IFERROR(X51*I51/H51,"0")</f>
        <v>0</v>
      </c>
      <c r="BN51" s="75">
        <f t="shared" ref="BN51:BN56" si="8">IFERROR(Y51*I51/H51,"0")</f>
        <v>0</v>
      </c>
      <c r="BO51" s="75">
        <f t="shared" ref="BO51:BO56" si="9">IFERROR(1/J51*(X51/H51),"0")</f>
        <v>0</v>
      </c>
      <c r="BP51" s="75">
        <f t="shared" ref="BP51:BP56" si="10">IFERROR(1/J51*(Y51/H51),"0")</f>
        <v>0</v>
      </c>
    </row>
    <row r="52" spans="1:68" ht="16.5" customHeight="1" x14ac:dyDescent="0.25">
      <c r="A52" s="60" t="s">
        <v>136</v>
      </c>
      <c r="B52" s="60" t="s">
        <v>141</v>
      </c>
      <c r="C52" s="34">
        <v>4301011540</v>
      </c>
      <c r="D52" s="790">
        <v>4607091385670</v>
      </c>
      <c r="E52" s="790"/>
      <c r="F52" s="59">
        <v>1.4</v>
      </c>
      <c r="G52" s="35">
        <v>8</v>
      </c>
      <c r="H52" s="59">
        <v>11.2</v>
      </c>
      <c r="I52" s="59">
        <v>11.68</v>
      </c>
      <c r="J52" s="35">
        <v>56</v>
      </c>
      <c r="K52" s="35" t="s">
        <v>140</v>
      </c>
      <c r="L52" s="35" t="s">
        <v>45</v>
      </c>
      <c r="M52" s="36" t="s">
        <v>88</v>
      </c>
      <c r="N52" s="36"/>
      <c r="O52" s="35">
        <v>50</v>
      </c>
      <c r="P52" s="113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2"/>
      <c r="R52" s="792"/>
      <c r="S52" s="792"/>
      <c r="T52" s="793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IFERROR(IF(Y52=0,"",ROUNDUP(Y52/H52,0)*0.02175),"")</f>
        <v/>
      </c>
      <c r="AA52" s="65" t="s">
        <v>45</v>
      </c>
      <c r="AB52" s="66" t="s">
        <v>45</v>
      </c>
      <c r="AC52" s="113" t="s">
        <v>142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16.5" customHeight="1" x14ac:dyDescent="0.25">
      <c r="A53" s="60" t="s">
        <v>143</v>
      </c>
      <c r="B53" s="60" t="s">
        <v>144</v>
      </c>
      <c r="C53" s="34">
        <v>4301011625</v>
      </c>
      <c r="D53" s="790">
        <v>4680115883956</v>
      </c>
      <c r="E53" s="790"/>
      <c r="F53" s="59">
        <v>1.4</v>
      </c>
      <c r="G53" s="35">
        <v>8</v>
      </c>
      <c r="H53" s="59">
        <v>11.2</v>
      </c>
      <c r="I53" s="59">
        <v>11.68</v>
      </c>
      <c r="J53" s="35">
        <v>56</v>
      </c>
      <c r="K53" s="35" t="s">
        <v>140</v>
      </c>
      <c r="L53" s="35" t="s">
        <v>45</v>
      </c>
      <c r="M53" s="36" t="s">
        <v>139</v>
      </c>
      <c r="N53" s="36"/>
      <c r="O53" s="35">
        <v>50</v>
      </c>
      <c r="P53" s="113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2"/>
      <c r="R53" s="792"/>
      <c r="S53" s="792"/>
      <c r="T53" s="793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IFERROR(IF(Y53=0,"",ROUNDUP(Y53/H53,0)*0.02175),"")</f>
        <v/>
      </c>
      <c r="AA53" s="65" t="s">
        <v>45</v>
      </c>
      <c r="AB53" s="66" t="s">
        <v>45</v>
      </c>
      <c r="AC53" s="115" t="s">
        <v>145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146</v>
      </c>
      <c r="B54" s="60" t="s">
        <v>147</v>
      </c>
      <c r="C54" s="34">
        <v>4301011382</v>
      </c>
      <c r="D54" s="790">
        <v>4607091385687</v>
      </c>
      <c r="E54" s="790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89</v>
      </c>
      <c r="L54" s="35" t="s">
        <v>148</v>
      </c>
      <c r="M54" s="36" t="s">
        <v>88</v>
      </c>
      <c r="N54" s="36"/>
      <c r="O54" s="35">
        <v>50</v>
      </c>
      <c r="P54" s="11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2"/>
      <c r="R54" s="792"/>
      <c r="S54" s="792"/>
      <c r="T54" s="793"/>
      <c r="U54" s="37" t="s">
        <v>45</v>
      </c>
      <c r="V54" s="37" t="s">
        <v>45</v>
      </c>
      <c r="W54" s="38" t="s">
        <v>0</v>
      </c>
      <c r="X54" s="56">
        <v>144</v>
      </c>
      <c r="Y54" s="53">
        <f t="shared" si="6"/>
        <v>144</v>
      </c>
      <c r="Z54" s="39">
        <f>IFERROR(IF(Y54=0,"",ROUNDUP(Y54/H54,0)*0.00902),"")</f>
        <v>0.32472000000000001</v>
      </c>
      <c r="AA54" s="65" t="s">
        <v>45</v>
      </c>
      <c r="AB54" s="66" t="s">
        <v>45</v>
      </c>
      <c r="AC54" s="117" t="s">
        <v>138</v>
      </c>
      <c r="AG54" s="75"/>
      <c r="AJ54" s="79" t="s">
        <v>149</v>
      </c>
      <c r="AK54" s="79">
        <v>48</v>
      </c>
      <c r="BB54" s="118" t="s">
        <v>66</v>
      </c>
      <c r="BM54" s="75">
        <f t="shared" si="7"/>
        <v>151.56</v>
      </c>
      <c r="BN54" s="75">
        <f t="shared" si="8"/>
        <v>151.56</v>
      </c>
      <c r="BO54" s="75">
        <f t="shared" si="9"/>
        <v>0.27272727272727271</v>
      </c>
      <c r="BP54" s="75">
        <f t="shared" si="10"/>
        <v>0.27272727272727271</v>
      </c>
    </row>
    <row r="55" spans="1:68" ht="27" customHeight="1" x14ac:dyDescent="0.25">
      <c r="A55" s="60" t="s">
        <v>150</v>
      </c>
      <c r="B55" s="60" t="s">
        <v>151</v>
      </c>
      <c r="C55" s="34">
        <v>4301011565</v>
      </c>
      <c r="D55" s="790">
        <v>4680115882539</v>
      </c>
      <c r="E55" s="790"/>
      <c r="F55" s="59">
        <v>0.37</v>
      </c>
      <c r="G55" s="35">
        <v>10</v>
      </c>
      <c r="H55" s="59">
        <v>3.7</v>
      </c>
      <c r="I55" s="59">
        <v>3.91</v>
      </c>
      <c r="J55" s="35">
        <v>132</v>
      </c>
      <c r="K55" s="35" t="s">
        <v>89</v>
      </c>
      <c r="L55" s="35" t="s">
        <v>45</v>
      </c>
      <c r="M55" s="36" t="s">
        <v>88</v>
      </c>
      <c r="N55" s="36"/>
      <c r="O55" s="35">
        <v>50</v>
      </c>
      <c r="P55" s="11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2"/>
      <c r="R55" s="792"/>
      <c r="S55" s="792"/>
      <c r="T55" s="793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9" t="s">
        <v>138</v>
      </c>
      <c r="AG55" s="75"/>
      <c r="AJ55" s="79" t="s">
        <v>45</v>
      </c>
      <c r="AK55" s="79">
        <v>0</v>
      </c>
      <c r="BB55" s="120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152</v>
      </c>
      <c r="B56" s="60" t="s">
        <v>153</v>
      </c>
      <c r="C56" s="34">
        <v>4301011624</v>
      </c>
      <c r="D56" s="790">
        <v>4680115883949</v>
      </c>
      <c r="E56" s="790"/>
      <c r="F56" s="59">
        <v>0.37</v>
      </c>
      <c r="G56" s="35">
        <v>10</v>
      </c>
      <c r="H56" s="59">
        <v>3.7</v>
      </c>
      <c r="I56" s="59">
        <v>3.91</v>
      </c>
      <c r="J56" s="35">
        <v>132</v>
      </c>
      <c r="K56" s="35" t="s">
        <v>89</v>
      </c>
      <c r="L56" s="35" t="s">
        <v>45</v>
      </c>
      <c r="M56" s="36" t="s">
        <v>139</v>
      </c>
      <c r="N56" s="36"/>
      <c r="O56" s="35">
        <v>50</v>
      </c>
      <c r="P56" s="11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2"/>
      <c r="R56" s="792"/>
      <c r="S56" s="792"/>
      <c r="T56" s="793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21" t="s">
        <v>145</v>
      </c>
      <c r="AG56" s="75"/>
      <c r="AJ56" s="79" t="s">
        <v>45</v>
      </c>
      <c r="AK56" s="79">
        <v>0</v>
      </c>
      <c r="BB56" s="122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x14ac:dyDescent="0.2">
      <c r="A57" s="787"/>
      <c r="B57" s="787"/>
      <c r="C57" s="787"/>
      <c r="D57" s="787"/>
      <c r="E57" s="787"/>
      <c r="F57" s="787"/>
      <c r="G57" s="787"/>
      <c r="H57" s="787"/>
      <c r="I57" s="787"/>
      <c r="J57" s="787"/>
      <c r="K57" s="787"/>
      <c r="L57" s="787"/>
      <c r="M57" s="787"/>
      <c r="N57" s="787"/>
      <c r="O57" s="788"/>
      <c r="P57" s="784" t="s">
        <v>40</v>
      </c>
      <c r="Q57" s="785"/>
      <c r="R57" s="785"/>
      <c r="S57" s="785"/>
      <c r="T57" s="785"/>
      <c r="U57" s="785"/>
      <c r="V57" s="786"/>
      <c r="W57" s="40" t="s">
        <v>39</v>
      </c>
      <c r="X57" s="41">
        <f>IFERROR(X51/H51,"0")+IFERROR(X52/H52,"0")+IFERROR(X53/H53,"0")+IFERROR(X54/H54,"0")+IFERROR(X55/H55,"0")+IFERROR(X56/H56,"0")</f>
        <v>36</v>
      </c>
      <c r="Y57" s="41">
        <f>IFERROR(Y51/H51,"0")+IFERROR(Y52/H52,"0")+IFERROR(Y53/H53,"0")+IFERROR(Y54/H54,"0")+IFERROR(Y55/H55,"0")+IFERROR(Y56/H56,"0")</f>
        <v>36</v>
      </c>
      <c r="Z57" s="41">
        <f>IFERROR(IF(Z51="",0,Z51),"0")+IFERROR(IF(Z52="",0,Z52),"0")+IFERROR(IF(Z53="",0,Z53),"0")+IFERROR(IF(Z54="",0,Z54),"0")+IFERROR(IF(Z55="",0,Z55),"0")+IFERROR(IF(Z56="",0,Z56),"0")</f>
        <v>0.32472000000000001</v>
      </c>
      <c r="AA57" s="64"/>
      <c r="AB57" s="64"/>
      <c r="AC57" s="64"/>
    </row>
    <row r="58" spans="1:68" x14ac:dyDescent="0.2">
      <c r="A58" s="787"/>
      <c r="B58" s="787"/>
      <c r="C58" s="787"/>
      <c r="D58" s="787"/>
      <c r="E58" s="787"/>
      <c r="F58" s="787"/>
      <c r="G58" s="787"/>
      <c r="H58" s="787"/>
      <c r="I58" s="787"/>
      <c r="J58" s="787"/>
      <c r="K58" s="787"/>
      <c r="L58" s="787"/>
      <c r="M58" s="787"/>
      <c r="N58" s="787"/>
      <c r="O58" s="788"/>
      <c r="P58" s="784" t="s">
        <v>40</v>
      </c>
      <c r="Q58" s="785"/>
      <c r="R58" s="785"/>
      <c r="S58" s="785"/>
      <c r="T58" s="785"/>
      <c r="U58" s="785"/>
      <c r="V58" s="786"/>
      <c r="W58" s="40" t="s">
        <v>0</v>
      </c>
      <c r="X58" s="41">
        <f>IFERROR(SUM(X51:X56),"0")</f>
        <v>144</v>
      </c>
      <c r="Y58" s="41">
        <f>IFERROR(SUM(Y51:Y56),"0")</f>
        <v>144</v>
      </c>
      <c r="Z58" s="40"/>
      <c r="AA58" s="64"/>
      <c r="AB58" s="64"/>
      <c r="AC58" s="64"/>
    </row>
    <row r="59" spans="1:68" ht="14.25" customHeight="1" x14ac:dyDescent="0.25">
      <c r="A59" s="789" t="s">
        <v>84</v>
      </c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89"/>
      <c r="P59" s="789"/>
      <c r="Q59" s="789"/>
      <c r="R59" s="789"/>
      <c r="S59" s="789"/>
      <c r="T59" s="789"/>
      <c r="U59" s="789"/>
      <c r="V59" s="789"/>
      <c r="W59" s="789"/>
      <c r="X59" s="789"/>
      <c r="Y59" s="789"/>
      <c r="Z59" s="789"/>
      <c r="AA59" s="63"/>
      <c r="AB59" s="63"/>
      <c r="AC59" s="63"/>
    </row>
    <row r="60" spans="1:68" ht="27" customHeight="1" x14ac:dyDescent="0.25">
      <c r="A60" s="60" t="s">
        <v>154</v>
      </c>
      <c r="B60" s="60" t="s">
        <v>155</v>
      </c>
      <c r="C60" s="34">
        <v>4301051842</v>
      </c>
      <c r="D60" s="790">
        <v>4680115885233</v>
      </c>
      <c r="E60" s="790"/>
      <c r="F60" s="59">
        <v>0.2</v>
      </c>
      <c r="G60" s="35">
        <v>6</v>
      </c>
      <c r="H60" s="59">
        <v>1.2</v>
      </c>
      <c r="I60" s="59">
        <v>1.3</v>
      </c>
      <c r="J60" s="35">
        <v>234</v>
      </c>
      <c r="K60" s="35" t="s">
        <v>83</v>
      </c>
      <c r="L60" s="35" t="s">
        <v>45</v>
      </c>
      <c r="M60" s="36" t="s">
        <v>88</v>
      </c>
      <c r="N60" s="36"/>
      <c r="O60" s="35">
        <v>40</v>
      </c>
      <c r="P60" s="112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2"/>
      <c r="R60" s="792"/>
      <c r="S60" s="792"/>
      <c r="T60" s="793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IFERROR(IF(Y60=0,"",ROUNDUP(Y60/H60,0)*0.00502),"")</f>
        <v/>
      </c>
      <c r="AA60" s="65" t="s">
        <v>45</v>
      </c>
      <c r="AB60" s="66" t="s">
        <v>45</v>
      </c>
      <c r="AC60" s="123" t="s">
        <v>156</v>
      </c>
      <c r="AG60" s="75"/>
      <c r="AJ60" s="79" t="s">
        <v>45</v>
      </c>
      <c r="AK60" s="79">
        <v>0</v>
      </c>
      <c r="BB60" s="124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157</v>
      </c>
      <c r="B61" s="60" t="s">
        <v>158</v>
      </c>
      <c r="C61" s="34">
        <v>4301051820</v>
      </c>
      <c r="D61" s="790">
        <v>4680115884915</v>
      </c>
      <c r="E61" s="790"/>
      <c r="F61" s="59">
        <v>0.3</v>
      </c>
      <c r="G61" s="35">
        <v>6</v>
      </c>
      <c r="H61" s="59">
        <v>1.8</v>
      </c>
      <c r="I61" s="59">
        <v>2</v>
      </c>
      <c r="J61" s="35">
        <v>156</v>
      </c>
      <c r="K61" s="35" t="s">
        <v>89</v>
      </c>
      <c r="L61" s="35" t="s">
        <v>45</v>
      </c>
      <c r="M61" s="36" t="s">
        <v>88</v>
      </c>
      <c r="N61" s="36"/>
      <c r="O61" s="35">
        <v>40</v>
      </c>
      <c r="P61" s="11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2"/>
      <c r="R61" s="792"/>
      <c r="S61" s="792"/>
      <c r="T61" s="793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IFERROR(IF(Y61=0,"",ROUNDUP(Y61/H61,0)*0.00753),"")</f>
        <v/>
      </c>
      <c r="AA61" s="65" t="s">
        <v>45</v>
      </c>
      <c r="AB61" s="66" t="s">
        <v>45</v>
      </c>
      <c r="AC61" s="125" t="s">
        <v>159</v>
      </c>
      <c r="AG61" s="75"/>
      <c r="AJ61" s="79" t="s">
        <v>45</v>
      </c>
      <c r="AK61" s="79">
        <v>0</v>
      </c>
      <c r="BB61" s="126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87"/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8"/>
      <c r="P62" s="784" t="s">
        <v>40</v>
      </c>
      <c r="Q62" s="785"/>
      <c r="R62" s="785"/>
      <c r="S62" s="785"/>
      <c r="T62" s="785"/>
      <c r="U62" s="785"/>
      <c r="V62" s="786"/>
      <c r="W62" s="40" t="s">
        <v>39</v>
      </c>
      <c r="X62" s="41">
        <f>IFERROR(X60/H60,"0")+IFERROR(X61/H61,"0")</f>
        <v>0</v>
      </c>
      <c r="Y62" s="41">
        <f>IFERROR(Y60/H60,"0")+IFERROR(Y61/H61,"0")</f>
        <v>0</v>
      </c>
      <c r="Z62" s="41">
        <f>IFERROR(IF(Z60="",0,Z60),"0")+IFERROR(IF(Z61="",0,Z61),"0")</f>
        <v>0</v>
      </c>
      <c r="AA62" s="64"/>
      <c r="AB62" s="64"/>
      <c r="AC62" s="64"/>
    </row>
    <row r="63" spans="1:68" x14ac:dyDescent="0.2">
      <c r="A63" s="787"/>
      <c r="B63" s="787"/>
      <c r="C63" s="787"/>
      <c r="D63" s="787"/>
      <c r="E63" s="787"/>
      <c r="F63" s="787"/>
      <c r="G63" s="787"/>
      <c r="H63" s="787"/>
      <c r="I63" s="787"/>
      <c r="J63" s="787"/>
      <c r="K63" s="787"/>
      <c r="L63" s="787"/>
      <c r="M63" s="787"/>
      <c r="N63" s="787"/>
      <c r="O63" s="788"/>
      <c r="P63" s="784" t="s">
        <v>40</v>
      </c>
      <c r="Q63" s="785"/>
      <c r="R63" s="785"/>
      <c r="S63" s="785"/>
      <c r="T63" s="785"/>
      <c r="U63" s="785"/>
      <c r="V63" s="786"/>
      <c r="W63" s="40" t="s">
        <v>0</v>
      </c>
      <c r="X63" s="41">
        <f>IFERROR(SUM(X60:X61),"0")</f>
        <v>0</v>
      </c>
      <c r="Y63" s="41">
        <f>IFERROR(SUM(Y60:Y61),"0")</f>
        <v>0</v>
      </c>
      <c r="Z63" s="40"/>
      <c r="AA63" s="64"/>
      <c r="AB63" s="64"/>
      <c r="AC63" s="64"/>
    </row>
    <row r="64" spans="1:68" ht="16.5" customHeight="1" x14ac:dyDescent="0.25">
      <c r="A64" s="799" t="s">
        <v>160</v>
      </c>
      <c r="B64" s="799"/>
      <c r="C64" s="799"/>
      <c r="D64" s="799"/>
      <c r="E64" s="799"/>
      <c r="F64" s="799"/>
      <c r="G64" s="799"/>
      <c r="H64" s="799"/>
      <c r="I64" s="799"/>
      <c r="J64" s="799"/>
      <c r="K64" s="799"/>
      <c r="L64" s="799"/>
      <c r="M64" s="799"/>
      <c r="N64" s="799"/>
      <c r="O64" s="799"/>
      <c r="P64" s="799"/>
      <c r="Q64" s="799"/>
      <c r="R64" s="799"/>
      <c r="S64" s="799"/>
      <c r="T64" s="799"/>
      <c r="U64" s="799"/>
      <c r="V64" s="799"/>
      <c r="W64" s="799"/>
      <c r="X64" s="799"/>
      <c r="Y64" s="799"/>
      <c r="Z64" s="799"/>
      <c r="AA64" s="62"/>
      <c r="AB64" s="62"/>
      <c r="AC64" s="62"/>
    </row>
    <row r="65" spans="1:68" ht="14.25" customHeight="1" x14ac:dyDescent="0.25">
      <c r="A65" s="789" t="s">
        <v>135</v>
      </c>
      <c r="B65" s="789"/>
      <c r="C65" s="789"/>
      <c r="D65" s="789"/>
      <c r="E65" s="789"/>
      <c r="F65" s="789"/>
      <c r="G65" s="789"/>
      <c r="H65" s="789"/>
      <c r="I65" s="789"/>
      <c r="J65" s="789"/>
      <c r="K65" s="789"/>
      <c r="L65" s="789"/>
      <c r="M65" s="789"/>
      <c r="N65" s="789"/>
      <c r="O65" s="789"/>
      <c r="P65" s="789"/>
      <c r="Q65" s="789"/>
      <c r="R65" s="789"/>
      <c r="S65" s="789"/>
      <c r="T65" s="789"/>
      <c r="U65" s="789"/>
      <c r="V65" s="789"/>
      <c r="W65" s="789"/>
      <c r="X65" s="789"/>
      <c r="Y65" s="789"/>
      <c r="Z65" s="789"/>
      <c r="AA65" s="63"/>
      <c r="AB65" s="63"/>
      <c r="AC65" s="63"/>
    </row>
    <row r="66" spans="1:68" ht="27" customHeight="1" x14ac:dyDescent="0.25">
      <c r="A66" s="60" t="s">
        <v>161</v>
      </c>
      <c r="B66" s="60" t="s">
        <v>162</v>
      </c>
      <c r="C66" s="34">
        <v>4301012030</v>
      </c>
      <c r="D66" s="790">
        <v>4680115885882</v>
      </c>
      <c r="E66" s="790"/>
      <c r="F66" s="59">
        <v>1.4</v>
      </c>
      <c r="G66" s="35">
        <v>8</v>
      </c>
      <c r="H66" s="59">
        <v>11.2</v>
      </c>
      <c r="I66" s="59">
        <v>11.68</v>
      </c>
      <c r="J66" s="35">
        <v>56</v>
      </c>
      <c r="K66" s="35" t="s">
        <v>140</v>
      </c>
      <c r="L66" s="35" t="s">
        <v>45</v>
      </c>
      <c r="M66" s="36" t="s">
        <v>88</v>
      </c>
      <c r="N66" s="36"/>
      <c r="O66" s="35">
        <v>50</v>
      </c>
      <c r="P66" s="11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92"/>
      <c r="R66" s="792"/>
      <c r="S66" s="792"/>
      <c r="T66" s="793"/>
      <c r="U66" s="37" t="s">
        <v>45</v>
      </c>
      <c r="V66" s="37" t="s">
        <v>45</v>
      </c>
      <c r="W66" s="38" t="s">
        <v>0</v>
      </c>
      <c r="X66" s="56">
        <v>100</v>
      </c>
      <c r="Y66" s="53">
        <f t="shared" ref="Y66:Y74" si="11">IFERROR(IF(X66="",0,CEILING((X66/$H66),1)*$H66),"")</f>
        <v>100.8</v>
      </c>
      <c r="Z66" s="39">
        <f>IFERROR(IF(Y66=0,"",ROUNDUP(Y66/H66,0)*0.02175),"")</f>
        <v>0.19574999999999998</v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4" si="12">IFERROR(X66*I66/H66,"0")</f>
        <v>104.28571428571429</v>
      </c>
      <c r="BN66" s="75">
        <f t="shared" ref="BN66:BN74" si="13">IFERROR(Y66*I66/H66,"0")</f>
        <v>105.12</v>
      </c>
      <c r="BO66" s="75">
        <f t="shared" ref="BO66:BO74" si="14">IFERROR(1/J66*(X66/H66),"0")</f>
        <v>0.15943877551020408</v>
      </c>
      <c r="BP66" s="75">
        <f t="shared" ref="BP66:BP74" si="15">IFERROR(1/J66*(Y66/H66),"0")</f>
        <v>0.1607142857142857</v>
      </c>
    </row>
    <row r="67" spans="1:68" ht="27" customHeight="1" x14ac:dyDescent="0.25">
      <c r="A67" s="60" t="s">
        <v>164</v>
      </c>
      <c r="B67" s="60" t="s">
        <v>165</v>
      </c>
      <c r="C67" s="34">
        <v>4301011948</v>
      </c>
      <c r="D67" s="790">
        <v>4680115881426</v>
      </c>
      <c r="E67" s="790"/>
      <c r="F67" s="59">
        <v>1.35</v>
      </c>
      <c r="G67" s="35">
        <v>8</v>
      </c>
      <c r="H67" s="59">
        <v>10.8</v>
      </c>
      <c r="I67" s="59">
        <v>11.28</v>
      </c>
      <c r="J67" s="35">
        <v>48</v>
      </c>
      <c r="K67" s="35" t="s">
        <v>140</v>
      </c>
      <c r="L67" s="35" t="s">
        <v>45</v>
      </c>
      <c r="M67" s="36" t="s">
        <v>167</v>
      </c>
      <c r="N67" s="36"/>
      <c r="O67" s="35">
        <v>55</v>
      </c>
      <c r="P67" s="112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2"/>
      <c r="R67" s="792"/>
      <c r="S67" s="792"/>
      <c r="T67" s="793"/>
      <c r="U67" s="37" t="s">
        <v>45</v>
      </c>
      <c r="V67" s="37" t="s">
        <v>45</v>
      </c>
      <c r="W67" s="38" t="s">
        <v>0</v>
      </c>
      <c r="X67" s="56">
        <v>3600</v>
      </c>
      <c r="Y67" s="53">
        <f t="shared" si="11"/>
        <v>3607.2000000000003</v>
      </c>
      <c r="Z67" s="39">
        <f>IFERROR(IF(Y67=0,"",ROUNDUP(Y67/H67,0)*0.02039),"")</f>
        <v>6.8102599999999995</v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3759.9999999999995</v>
      </c>
      <c r="BN67" s="75">
        <f t="shared" si="13"/>
        <v>3767.52</v>
      </c>
      <c r="BO67" s="75">
        <f t="shared" si="14"/>
        <v>6.9444444444444438</v>
      </c>
      <c r="BP67" s="75">
        <f t="shared" si="15"/>
        <v>6.958333333333333</v>
      </c>
    </row>
    <row r="68" spans="1:68" ht="27" customHeight="1" x14ac:dyDescent="0.25">
      <c r="A68" s="60" t="s">
        <v>164</v>
      </c>
      <c r="B68" s="60" t="s">
        <v>168</v>
      </c>
      <c r="C68" s="34">
        <v>4301011816</v>
      </c>
      <c r="D68" s="790">
        <v>4680115881426</v>
      </c>
      <c r="E68" s="790"/>
      <c r="F68" s="59">
        <v>1.35</v>
      </c>
      <c r="G68" s="35">
        <v>8</v>
      </c>
      <c r="H68" s="59">
        <v>10.8</v>
      </c>
      <c r="I68" s="59">
        <v>11.28</v>
      </c>
      <c r="J68" s="35">
        <v>56</v>
      </c>
      <c r="K68" s="35" t="s">
        <v>140</v>
      </c>
      <c r="L68" s="35" t="s">
        <v>170</v>
      </c>
      <c r="M68" s="36" t="s">
        <v>139</v>
      </c>
      <c r="N68" s="36"/>
      <c r="O68" s="35">
        <v>50</v>
      </c>
      <c r="P68" s="111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2"/>
      <c r="R68" s="792"/>
      <c r="S68" s="792"/>
      <c r="T68" s="793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IFERROR(IF(Y68=0,"",ROUNDUP(Y68/H68,0)*0.02175),"")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171</v>
      </c>
      <c r="AK68" s="79">
        <v>604.79999999999995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172</v>
      </c>
      <c r="B69" s="60" t="s">
        <v>173</v>
      </c>
      <c r="C69" s="34">
        <v>4301011192</v>
      </c>
      <c r="D69" s="790">
        <v>4607091382952</v>
      </c>
      <c r="E69" s="790"/>
      <c r="F69" s="59">
        <v>0.5</v>
      </c>
      <c r="G69" s="35">
        <v>6</v>
      </c>
      <c r="H69" s="59">
        <v>3</v>
      </c>
      <c r="I69" s="59">
        <v>3.2</v>
      </c>
      <c r="J69" s="35">
        <v>156</v>
      </c>
      <c r="K69" s="35" t="s">
        <v>89</v>
      </c>
      <c r="L69" s="35" t="s">
        <v>45</v>
      </c>
      <c r="M69" s="36" t="s">
        <v>139</v>
      </c>
      <c r="N69" s="36"/>
      <c r="O69" s="35">
        <v>50</v>
      </c>
      <c r="P69" s="111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7" t="s">
        <v>45</v>
      </c>
      <c r="V69" s="37" t="s">
        <v>45</v>
      </c>
      <c r="W69" s="38" t="s">
        <v>0</v>
      </c>
      <c r="X69" s="56">
        <v>30</v>
      </c>
      <c r="Y69" s="53">
        <f t="shared" si="11"/>
        <v>30</v>
      </c>
      <c r="Z69" s="39">
        <f>IFERROR(IF(Y69=0,"",ROUNDUP(Y69/H69,0)*0.00753),"")</f>
        <v>7.5300000000000006E-2</v>
      </c>
      <c r="AA69" s="65" t="s">
        <v>45</v>
      </c>
      <c r="AB69" s="66" t="s">
        <v>45</v>
      </c>
      <c r="AC69" s="133" t="s">
        <v>174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32</v>
      </c>
      <c r="BN69" s="75">
        <f t="shared" si="13"/>
        <v>32</v>
      </c>
      <c r="BO69" s="75">
        <f t="shared" si="14"/>
        <v>6.4102564102564097E-2</v>
      </c>
      <c r="BP69" s="75">
        <f t="shared" si="15"/>
        <v>6.4102564102564097E-2</v>
      </c>
    </row>
    <row r="70" spans="1:68" ht="37.5" customHeight="1" x14ac:dyDescent="0.25">
      <c r="A70" s="60" t="s">
        <v>175</v>
      </c>
      <c r="B70" s="60" t="s">
        <v>176</v>
      </c>
      <c r="C70" s="34">
        <v>4301011589</v>
      </c>
      <c r="D70" s="790">
        <v>4680115885899</v>
      </c>
      <c r="E70" s="790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89</v>
      </c>
      <c r="L70" s="35" t="s">
        <v>45</v>
      </c>
      <c r="M70" s="36" t="s">
        <v>178</v>
      </c>
      <c r="N70" s="36"/>
      <c r="O70" s="35">
        <v>50</v>
      </c>
      <c r="P70" s="112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2"/>
      <c r="R70" s="792"/>
      <c r="S70" s="792"/>
      <c r="T70" s="793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177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179</v>
      </c>
      <c r="B71" s="60" t="s">
        <v>180</v>
      </c>
      <c r="C71" s="34">
        <v>4301011386</v>
      </c>
      <c r="D71" s="790">
        <v>4680115880283</v>
      </c>
      <c r="E71" s="790"/>
      <c r="F71" s="59">
        <v>0.6</v>
      </c>
      <c r="G71" s="35">
        <v>8</v>
      </c>
      <c r="H71" s="59">
        <v>4.8</v>
      </c>
      <c r="I71" s="59">
        <v>5.01</v>
      </c>
      <c r="J71" s="35">
        <v>132</v>
      </c>
      <c r="K71" s="35" t="s">
        <v>89</v>
      </c>
      <c r="L71" s="35" t="s">
        <v>45</v>
      </c>
      <c r="M71" s="36" t="s">
        <v>139</v>
      </c>
      <c r="N71" s="36"/>
      <c r="O71" s="35">
        <v>45</v>
      </c>
      <c r="P71" s="11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2"/>
      <c r="R71" s="792"/>
      <c r="S71" s="792"/>
      <c r="T71" s="793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181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customHeight="1" x14ac:dyDescent="0.25">
      <c r="A72" s="60" t="s">
        <v>182</v>
      </c>
      <c r="B72" s="60" t="s">
        <v>183</v>
      </c>
      <c r="C72" s="34">
        <v>4301011432</v>
      </c>
      <c r="D72" s="790">
        <v>4680115882720</v>
      </c>
      <c r="E72" s="790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89</v>
      </c>
      <c r="L72" s="35" t="s">
        <v>45</v>
      </c>
      <c r="M72" s="36" t="s">
        <v>139</v>
      </c>
      <c r="N72" s="36"/>
      <c r="O72" s="35">
        <v>90</v>
      </c>
      <c r="P72" s="11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2"/>
      <c r="R72" s="792"/>
      <c r="S72" s="792"/>
      <c r="T72" s="793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184</v>
      </c>
      <c r="AG72" s="75"/>
      <c r="AJ72" s="79" t="s">
        <v>45</v>
      </c>
      <c r="AK72" s="79">
        <v>0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16.5" customHeight="1" x14ac:dyDescent="0.25">
      <c r="A73" s="60" t="s">
        <v>185</v>
      </c>
      <c r="B73" s="60" t="s">
        <v>186</v>
      </c>
      <c r="C73" s="34">
        <v>4301012008</v>
      </c>
      <c r="D73" s="790">
        <v>4680115881525</v>
      </c>
      <c r="E73" s="790"/>
      <c r="F73" s="59">
        <v>0.4</v>
      </c>
      <c r="G73" s="35">
        <v>10</v>
      </c>
      <c r="H73" s="59">
        <v>4</v>
      </c>
      <c r="I73" s="59">
        <v>4.21</v>
      </c>
      <c r="J73" s="35">
        <v>132</v>
      </c>
      <c r="K73" s="35" t="s">
        <v>89</v>
      </c>
      <c r="L73" s="35" t="s">
        <v>45</v>
      </c>
      <c r="M73" s="36" t="s">
        <v>178</v>
      </c>
      <c r="N73" s="36"/>
      <c r="O73" s="35">
        <v>50</v>
      </c>
      <c r="P73" s="112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2"/>
      <c r="R73" s="792"/>
      <c r="S73" s="792"/>
      <c r="T73" s="793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IFERROR(IF(Y73=0,"",ROUNDUP(Y73/H73,0)*0.00902),"")</f>
        <v/>
      </c>
      <c r="AA73" s="65" t="s">
        <v>45</v>
      </c>
      <c r="AB73" s="66" t="s">
        <v>45</v>
      </c>
      <c r="AC73" s="141" t="s">
        <v>187</v>
      </c>
      <c r="AG73" s="75"/>
      <c r="AJ73" s="79" t="s">
        <v>45</v>
      </c>
      <c r="AK73" s="79">
        <v>0</v>
      </c>
      <c r="BB73" s="142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27" customHeight="1" x14ac:dyDescent="0.25">
      <c r="A74" s="60" t="s">
        <v>188</v>
      </c>
      <c r="B74" s="60" t="s">
        <v>189</v>
      </c>
      <c r="C74" s="34">
        <v>4301011802</v>
      </c>
      <c r="D74" s="790">
        <v>4680115881419</v>
      </c>
      <c r="E74" s="790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89</v>
      </c>
      <c r="L74" s="35" t="s">
        <v>170</v>
      </c>
      <c r="M74" s="36" t="s">
        <v>82</v>
      </c>
      <c r="N74" s="36"/>
      <c r="O74" s="35">
        <v>50</v>
      </c>
      <c r="P74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2"/>
      <c r="R74" s="792"/>
      <c r="S74" s="792"/>
      <c r="T74" s="793"/>
      <c r="U74" s="37" t="s">
        <v>45</v>
      </c>
      <c r="V74" s="37" t="s">
        <v>45</v>
      </c>
      <c r="W74" s="38" t="s">
        <v>0</v>
      </c>
      <c r="X74" s="56">
        <v>1782</v>
      </c>
      <c r="Y74" s="53">
        <f t="shared" si="11"/>
        <v>1782</v>
      </c>
      <c r="Z74" s="39">
        <f>IFERROR(IF(Y74=0,"",ROUNDUP(Y74/H74,0)*0.00902),"")</f>
        <v>3.57192</v>
      </c>
      <c r="AA74" s="65" t="s">
        <v>45</v>
      </c>
      <c r="AB74" s="66" t="s">
        <v>45</v>
      </c>
      <c r="AC74" s="143" t="s">
        <v>190</v>
      </c>
      <c r="AG74" s="75"/>
      <c r="AJ74" s="79" t="s">
        <v>171</v>
      </c>
      <c r="AK74" s="79">
        <v>594</v>
      </c>
      <c r="BB74" s="144" t="s">
        <v>66</v>
      </c>
      <c r="BM74" s="75">
        <f t="shared" si="12"/>
        <v>1865.1599999999999</v>
      </c>
      <c r="BN74" s="75">
        <f t="shared" si="13"/>
        <v>1865.1599999999999</v>
      </c>
      <c r="BO74" s="75">
        <f t="shared" si="14"/>
        <v>3</v>
      </c>
      <c r="BP74" s="75">
        <f t="shared" si="15"/>
        <v>3</v>
      </c>
    </row>
    <row r="75" spans="1:68" x14ac:dyDescent="0.2">
      <c r="A75" s="787"/>
      <c r="B75" s="787"/>
      <c r="C75" s="787"/>
      <c r="D75" s="787"/>
      <c r="E75" s="787"/>
      <c r="F75" s="787"/>
      <c r="G75" s="787"/>
      <c r="H75" s="787"/>
      <c r="I75" s="787"/>
      <c r="J75" s="787"/>
      <c r="K75" s="787"/>
      <c r="L75" s="787"/>
      <c r="M75" s="787"/>
      <c r="N75" s="787"/>
      <c r="O75" s="788"/>
      <c r="P75" s="784" t="s">
        <v>40</v>
      </c>
      <c r="Q75" s="785"/>
      <c r="R75" s="785"/>
      <c r="S75" s="785"/>
      <c r="T75" s="785"/>
      <c r="U75" s="785"/>
      <c r="V75" s="786"/>
      <c r="W75" s="40" t="s">
        <v>39</v>
      </c>
      <c r="X75" s="41">
        <f>IFERROR(X66/H66,"0")+IFERROR(X67/H67,"0")+IFERROR(X68/H68,"0")+IFERROR(X69/H69,"0")+IFERROR(X70/H70,"0")+IFERROR(X71/H71,"0")+IFERROR(X72/H72,"0")+IFERROR(X73/H73,"0")+IFERROR(X74/H74,"0")</f>
        <v>748.26190476190482</v>
      </c>
      <c r="Y75" s="41">
        <f>IFERROR(Y66/H66,"0")+IFERROR(Y67/H67,"0")+IFERROR(Y68/H68,"0")+IFERROR(Y69/H69,"0")+IFERROR(Y70/H70,"0")+IFERROR(Y71/H71,"0")+IFERROR(Y72/H72,"0")+IFERROR(Y73/H73,"0")+IFERROR(Y74/H74,"0")</f>
        <v>749</v>
      </c>
      <c r="Z75" s="41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10.653230000000001</v>
      </c>
      <c r="AA75" s="64"/>
      <c r="AB75" s="64"/>
      <c r="AC75" s="64"/>
    </row>
    <row r="76" spans="1:68" x14ac:dyDescent="0.2">
      <c r="A76" s="787"/>
      <c r="B76" s="787"/>
      <c r="C76" s="787"/>
      <c r="D76" s="787"/>
      <c r="E76" s="787"/>
      <c r="F76" s="787"/>
      <c r="G76" s="787"/>
      <c r="H76" s="787"/>
      <c r="I76" s="787"/>
      <c r="J76" s="787"/>
      <c r="K76" s="787"/>
      <c r="L76" s="787"/>
      <c r="M76" s="787"/>
      <c r="N76" s="787"/>
      <c r="O76" s="788"/>
      <c r="P76" s="784" t="s">
        <v>40</v>
      </c>
      <c r="Q76" s="785"/>
      <c r="R76" s="785"/>
      <c r="S76" s="785"/>
      <c r="T76" s="785"/>
      <c r="U76" s="785"/>
      <c r="V76" s="786"/>
      <c r="W76" s="40" t="s">
        <v>0</v>
      </c>
      <c r="X76" s="41">
        <f>IFERROR(SUM(X66:X74),"0")</f>
        <v>5512</v>
      </c>
      <c r="Y76" s="41">
        <f>IFERROR(SUM(Y66:Y74),"0")</f>
        <v>5520</v>
      </c>
      <c r="Z76" s="40"/>
      <c r="AA76" s="64"/>
      <c r="AB76" s="64"/>
      <c r="AC76" s="64"/>
    </row>
    <row r="77" spans="1:68" ht="14.25" customHeight="1" x14ac:dyDescent="0.25">
      <c r="A77" s="789" t="s">
        <v>191</v>
      </c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89"/>
      <c r="P77" s="789"/>
      <c r="Q77" s="789"/>
      <c r="R77" s="789"/>
      <c r="S77" s="789"/>
      <c r="T77" s="789"/>
      <c r="U77" s="789"/>
      <c r="V77" s="789"/>
      <c r="W77" s="789"/>
      <c r="X77" s="789"/>
      <c r="Y77" s="789"/>
      <c r="Z77" s="789"/>
      <c r="AA77" s="63"/>
      <c r="AB77" s="63"/>
      <c r="AC77" s="63"/>
    </row>
    <row r="78" spans="1:68" ht="27" customHeight="1" x14ac:dyDescent="0.25">
      <c r="A78" s="60" t="s">
        <v>192</v>
      </c>
      <c r="B78" s="60" t="s">
        <v>193</v>
      </c>
      <c r="C78" s="34">
        <v>4301020298</v>
      </c>
      <c r="D78" s="790">
        <v>4680115881440</v>
      </c>
      <c r="E78" s="790"/>
      <c r="F78" s="59">
        <v>1.35</v>
      </c>
      <c r="G78" s="35">
        <v>8</v>
      </c>
      <c r="H78" s="59">
        <v>10.8</v>
      </c>
      <c r="I78" s="59">
        <v>11.28</v>
      </c>
      <c r="J78" s="35">
        <v>56</v>
      </c>
      <c r="K78" s="35" t="s">
        <v>140</v>
      </c>
      <c r="L78" s="35" t="s">
        <v>45</v>
      </c>
      <c r="M78" s="36" t="s">
        <v>139</v>
      </c>
      <c r="N78" s="36"/>
      <c r="O78" s="35">
        <v>50</v>
      </c>
      <c r="P78" s="111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2"/>
      <c r="R78" s="792"/>
      <c r="S78" s="792"/>
      <c r="T78" s="793"/>
      <c r="U78" s="37" t="s">
        <v>45</v>
      </c>
      <c r="V78" s="37" t="s">
        <v>45</v>
      </c>
      <c r="W78" s="38" t="s">
        <v>0</v>
      </c>
      <c r="X78" s="56">
        <v>1200</v>
      </c>
      <c r="Y78" s="53">
        <f>IFERROR(IF(X78="",0,CEILING((X78/$H78),1)*$H78),"")</f>
        <v>1209.6000000000001</v>
      </c>
      <c r="Z78" s="39">
        <f>IFERROR(IF(Y78=0,"",ROUNDUP(Y78/H78,0)*0.02175),"")</f>
        <v>2.4359999999999999</v>
      </c>
      <c r="AA78" s="65" t="s">
        <v>45</v>
      </c>
      <c r="AB78" s="66" t="s">
        <v>45</v>
      </c>
      <c r="AC78" s="145" t="s">
        <v>194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1253.3333333333333</v>
      </c>
      <c r="BN78" s="75">
        <f>IFERROR(Y78*I78/H78,"0")</f>
        <v>1263.3599999999999</v>
      </c>
      <c r="BO78" s="75">
        <f>IFERROR(1/J78*(X78/H78),"0")</f>
        <v>1.9841269841269837</v>
      </c>
      <c r="BP78" s="75">
        <f>IFERROR(1/J78*(Y78/H78),"0")</f>
        <v>2</v>
      </c>
    </row>
    <row r="79" spans="1:68" ht="27" customHeight="1" x14ac:dyDescent="0.25">
      <c r="A79" s="60" t="s">
        <v>195</v>
      </c>
      <c r="B79" s="60" t="s">
        <v>196</v>
      </c>
      <c r="C79" s="34">
        <v>4301020228</v>
      </c>
      <c r="D79" s="790">
        <v>4680115882751</v>
      </c>
      <c r="E79" s="790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89</v>
      </c>
      <c r="L79" s="35" t="s">
        <v>45</v>
      </c>
      <c r="M79" s="36" t="s">
        <v>139</v>
      </c>
      <c r="N79" s="36"/>
      <c r="O79" s="35">
        <v>90</v>
      </c>
      <c r="P79" s="11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2"/>
      <c r="R79" s="792"/>
      <c r="S79" s="792"/>
      <c r="T79" s="793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7" t="s">
        <v>197</v>
      </c>
      <c r="AG79" s="75"/>
      <c r="AJ79" s="79" t="s">
        <v>45</v>
      </c>
      <c r="AK79" s="79">
        <v>0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ht="16.5" customHeight="1" x14ac:dyDescent="0.25">
      <c r="A80" s="60" t="s">
        <v>198</v>
      </c>
      <c r="B80" s="60" t="s">
        <v>199</v>
      </c>
      <c r="C80" s="34">
        <v>4301020358</v>
      </c>
      <c r="D80" s="790">
        <v>4680115885950</v>
      </c>
      <c r="E80" s="790"/>
      <c r="F80" s="59">
        <v>0.37</v>
      </c>
      <c r="G80" s="35">
        <v>6</v>
      </c>
      <c r="H80" s="59">
        <v>2.2200000000000002</v>
      </c>
      <c r="I80" s="59">
        <v>2.42</v>
      </c>
      <c r="J80" s="35">
        <v>156</v>
      </c>
      <c r="K80" s="35" t="s">
        <v>89</v>
      </c>
      <c r="L80" s="35" t="s">
        <v>45</v>
      </c>
      <c r="M80" s="36" t="s">
        <v>88</v>
      </c>
      <c r="N80" s="36"/>
      <c r="O80" s="35">
        <v>50</v>
      </c>
      <c r="P80" s="11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92"/>
      <c r="R80" s="792"/>
      <c r="S80" s="792"/>
      <c r="T80" s="793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IFERROR(IF(Y80=0,"",ROUNDUP(Y80/H80,0)*0.00753),"")</f>
        <v/>
      </c>
      <c r="AA80" s="65" t="s">
        <v>45</v>
      </c>
      <c r="AB80" s="66" t="s">
        <v>45</v>
      </c>
      <c r="AC80" s="149" t="s">
        <v>194</v>
      </c>
      <c r="AG80" s="75"/>
      <c r="AJ80" s="79" t="s">
        <v>45</v>
      </c>
      <c r="AK80" s="79">
        <v>0</v>
      </c>
      <c r="BB80" s="150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200</v>
      </c>
      <c r="B81" s="60" t="s">
        <v>201</v>
      </c>
      <c r="C81" s="34">
        <v>4301020296</v>
      </c>
      <c r="D81" s="790">
        <v>4680115881433</v>
      </c>
      <c r="E81" s="790"/>
      <c r="F81" s="59">
        <v>0.45</v>
      </c>
      <c r="G81" s="35">
        <v>6</v>
      </c>
      <c r="H81" s="59">
        <v>2.7</v>
      </c>
      <c r="I81" s="59">
        <v>2.88</v>
      </c>
      <c r="J81" s="35">
        <v>182</v>
      </c>
      <c r="K81" s="35" t="s">
        <v>202</v>
      </c>
      <c r="L81" s="35" t="s">
        <v>170</v>
      </c>
      <c r="M81" s="36" t="s">
        <v>139</v>
      </c>
      <c r="N81" s="36"/>
      <c r="O81" s="35">
        <v>50</v>
      </c>
      <c r="P81" s="11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2"/>
      <c r="R81" s="792"/>
      <c r="S81" s="792"/>
      <c r="T81" s="793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194</v>
      </c>
      <c r="AG81" s="75"/>
      <c r="AJ81" s="79" t="s">
        <v>171</v>
      </c>
      <c r="AK81" s="79">
        <v>491.4</v>
      </c>
      <c r="BB81" s="152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87"/>
      <c r="B82" s="787"/>
      <c r="C82" s="787"/>
      <c r="D82" s="787"/>
      <c r="E82" s="787"/>
      <c r="F82" s="787"/>
      <c r="G82" s="787"/>
      <c r="H82" s="787"/>
      <c r="I82" s="787"/>
      <c r="J82" s="787"/>
      <c r="K82" s="787"/>
      <c r="L82" s="787"/>
      <c r="M82" s="787"/>
      <c r="N82" s="787"/>
      <c r="O82" s="788"/>
      <c r="P82" s="784" t="s">
        <v>40</v>
      </c>
      <c r="Q82" s="785"/>
      <c r="R82" s="785"/>
      <c r="S82" s="785"/>
      <c r="T82" s="785"/>
      <c r="U82" s="785"/>
      <c r="V82" s="786"/>
      <c r="W82" s="40" t="s">
        <v>39</v>
      </c>
      <c r="X82" s="41">
        <f>IFERROR(X78/H78,"0")+IFERROR(X79/H79,"0")+IFERROR(X80/H80,"0")+IFERROR(X81/H81,"0")</f>
        <v>111.1111111111111</v>
      </c>
      <c r="Y82" s="41">
        <f>IFERROR(Y78/H78,"0")+IFERROR(Y79/H79,"0")+IFERROR(Y80/H80,"0")+IFERROR(Y81/H81,"0")</f>
        <v>112</v>
      </c>
      <c r="Z82" s="41">
        <f>IFERROR(IF(Z78="",0,Z78),"0")+IFERROR(IF(Z79="",0,Z79),"0")+IFERROR(IF(Z80="",0,Z80),"0")+IFERROR(IF(Z81="",0,Z81),"0")</f>
        <v>2.4359999999999999</v>
      </c>
      <c r="AA82" s="64"/>
      <c r="AB82" s="64"/>
      <c r="AC82" s="64"/>
    </row>
    <row r="83" spans="1:68" x14ac:dyDescent="0.2">
      <c r="A83" s="787"/>
      <c r="B83" s="787"/>
      <c r="C83" s="787"/>
      <c r="D83" s="787"/>
      <c r="E83" s="787"/>
      <c r="F83" s="787"/>
      <c r="G83" s="787"/>
      <c r="H83" s="787"/>
      <c r="I83" s="787"/>
      <c r="J83" s="787"/>
      <c r="K83" s="787"/>
      <c r="L83" s="787"/>
      <c r="M83" s="787"/>
      <c r="N83" s="787"/>
      <c r="O83" s="788"/>
      <c r="P83" s="784" t="s">
        <v>40</v>
      </c>
      <c r="Q83" s="785"/>
      <c r="R83" s="785"/>
      <c r="S83" s="785"/>
      <c r="T83" s="785"/>
      <c r="U83" s="785"/>
      <c r="V83" s="786"/>
      <c r="W83" s="40" t="s">
        <v>0</v>
      </c>
      <c r="X83" s="41">
        <f>IFERROR(SUM(X78:X81),"0")</f>
        <v>1200</v>
      </c>
      <c r="Y83" s="41">
        <f>IFERROR(SUM(Y78:Y81),"0")</f>
        <v>1209.6000000000001</v>
      </c>
      <c r="Z83" s="40"/>
      <c r="AA83" s="64"/>
      <c r="AB83" s="64"/>
      <c r="AC83" s="64"/>
    </row>
    <row r="84" spans="1:68" ht="14.25" customHeight="1" x14ac:dyDescent="0.25">
      <c r="A84" s="789" t="s">
        <v>78</v>
      </c>
      <c r="B84" s="789"/>
      <c r="C84" s="789"/>
      <c r="D84" s="789"/>
      <c r="E84" s="789"/>
      <c r="F84" s="789"/>
      <c r="G84" s="789"/>
      <c r="H84" s="789"/>
      <c r="I84" s="789"/>
      <c r="J84" s="789"/>
      <c r="K84" s="789"/>
      <c r="L84" s="789"/>
      <c r="M84" s="789"/>
      <c r="N84" s="789"/>
      <c r="O84" s="789"/>
      <c r="P84" s="789"/>
      <c r="Q84" s="789"/>
      <c r="R84" s="789"/>
      <c r="S84" s="789"/>
      <c r="T84" s="789"/>
      <c r="U84" s="789"/>
      <c r="V84" s="789"/>
      <c r="W84" s="789"/>
      <c r="X84" s="789"/>
      <c r="Y84" s="789"/>
      <c r="Z84" s="789"/>
      <c r="AA84" s="63"/>
      <c r="AB84" s="63"/>
      <c r="AC84" s="63"/>
    </row>
    <row r="85" spans="1:68" ht="16.5" customHeight="1" x14ac:dyDescent="0.25">
      <c r="A85" s="60" t="s">
        <v>203</v>
      </c>
      <c r="B85" s="60" t="s">
        <v>204</v>
      </c>
      <c r="C85" s="34">
        <v>4301031242</v>
      </c>
      <c r="D85" s="790">
        <v>4680115885066</v>
      </c>
      <c r="E85" s="790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89</v>
      </c>
      <c r="L85" s="35" t="s">
        <v>45</v>
      </c>
      <c r="M85" s="36" t="s">
        <v>82</v>
      </c>
      <c r="N85" s="36"/>
      <c r="O85" s="35">
        <v>40</v>
      </c>
      <c r="P85" s="111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2"/>
      <c r="R85" s="792"/>
      <c r="S85" s="792"/>
      <c r="T85" s="793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ref="Y85:Y90" si="16"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205</v>
      </c>
      <c r="AG85" s="75"/>
      <c r="AJ85" s="79" t="s">
        <v>45</v>
      </c>
      <c r="AK85" s="79">
        <v>0</v>
      </c>
      <c r="BB85" s="154" t="s">
        <v>66</v>
      </c>
      <c r="BM85" s="75">
        <f t="shared" ref="BM85:BM90" si="17">IFERROR(X85*I85/H85,"0")</f>
        <v>0</v>
      </c>
      <c r="BN85" s="75">
        <f t="shared" ref="BN85:BN90" si="18">IFERROR(Y85*I85/H85,"0")</f>
        <v>0</v>
      </c>
      <c r="BO85" s="75">
        <f t="shared" ref="BO85:BO90" si="19">IFERROR(1/J85*(X85/H85),"0")</f>
        <v>0</v>
      </c>
      <c r="BP85" s="75">
        <f t="shared" ref="BP85:BP90" si="20">IFERROR(1/J85*(Y85/H85),"0")</f>
        <v>0</v>
      </c>
    </row>
    <row r="86" spans="1:68" ht="16.5" customHeight="1" x14ac:dyDescent="0.25">
      <c r="A86" s="60" t="s">
        <v>206</v>
      </c>
      <c r="B86" s="60" t="s">
        <v>207</v>
      </c>
      <c r="C86" s="34">
        <v>4301031240</v>
      </c>
      <c r="D86" s="790">
        <v>4680115885042</v>
      </c>
      <c r="E86" s="790"/>
      <c r="F86" s="59">
        <v>0.7</v>
      </c>
      <c r="G86" s="35">
        <v>6</v>
      </c>
      <c r="H86" s="59">
        <v>4.2</v>
      </c>
      <c r="I86" s="59">
        <v>4.41</v>
      </c>
      <c r="J86" s="35">
        <v>132</v>
      </c>
      <c r="K86" s="35" t="s">
        <v>89</v>
      </c>
      <c r="L86" s="35" t="s">
        <v>45</v>
      </c>
      <c r="M86" s="36" t="s">
        <v>82</v>
      </c>
      <c r="N86" s="36"/>
      <c r="O86" s="35">
        <v>40</v>
      </c>
      <c r="P86" s="111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2"/>
      <c r="R86" s="792"/>
      <c r="S86" s="792"/>
      <c r="T86" s="793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208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16.5" customHeight="1" x14ac:dyDescent="0.25">
      <c r="A87" s="60" t="s">
        <v>209</v>
      </c>
      <c r="B87" s="60" t="s">
        <v>210</v>
      </c>
      <c r="C87" s="34">
        <v>4301031315</v>
      </c>
      <c r="D87" s="790">
        <v>4680115885080</v>
      </c>
      <c r="E87" s="790"/>
      <c r="F87" s="59">
        <v>0.7</v>
      </c>
      <c r="G87" s="35">
        <v>6</v>
      </c>
      <c r="H87" s="59">
        <v>4.2</v>
      </c>
      <c r="I87" s="59">
        <v>4.41</v>
      </c>
      <c r="J87" s="35">
        <v>132</v>
      </c>
      <c r="K87" s="35" t="s">
        <v>89</v>
      </c>
      <c r="L87" s="35" t="s">
        <v>45</v>
      </c>
      <c r="M87" s="36" t="s">
        <v>82</v>
      </c>
      <c r="N87" s="36"/>
      <c r="O87" s="35">
        <v>40</v>
      </c>
      <c r="P87" s="110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2"/>
      <c r="R87" s="792"/>
      <c r="S87" s="792"/>
      <c r="T87" s="793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211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customHeight="1" x14ac:dyDescent="0.25">
      <c r="A88" s="60" t="s">
        <v>212</v>
      </c>
      <c r="B88" s="60" t="s">
        <v>213</v>
      </c>
      <c r="C88" s="34">
        <v>4301031243</v>
      </c>
      <c r="D88" s="790">
        <v>4680115885073</v>
      </c>
      <c r="E88" s="790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11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2"/>
      <c r="R88" s="792"/>
      <c r="S88" s="792"/>
      <c r="T88" s="793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205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ht="27" customHeight="1" x14ac:dyDescent="0.25">
      <c r="A89" s="60" t="s">
        <v>214</v>
      </c>
      <c r="B89" s="60" t="s">
        <v>215</v>
      </c>
      <c r="C89" s="34">
        <v>4301031241</v>
      </c>
      <c r="D89" s="790">
        <v>4680115885059</v>
      </c>
      <c r="E89" s="790"/>
      <c r="F89" s="59">
        <v>0.3</v>
      </c>
      <c r="G89" s="35">
        <v>6</v>
      </c>
      <c r="H89" s="59">
        <v>1.8</v>
      </c>
      <c r="I89" s="59">
        <v>1.9</v>
      </c>
      <c r="J89" s="35">
        <v>234</v>
      </c>
      <c r="K89" s="35" t="s">
        <v>83</v>
      </c>
      <c r="L89" s="35" t="s">
        <v>45</v>
      </c>
      <c r="M89" s="36" t="s">
        <v>82</v>
      </c>
      <c r="N89" s="36"/>
      <c r="O89" s="35">
        <v>40</v>
      </c>
      <c r="P89" s="11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2"/>
      <c r="R89" s="792"/>
      <c r="S89" s="792"/>
      <c r="T89" s="793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si="16"/>
        <v>0</v>
      </c>
      <c r="Z89" s="39" t="str">
        <f>IFERROR(IF(Y89=0,"",ROUNDUP(Y89/H89,0)*0.00502),"")</f>
        <v/>
      </c>
      <c r="AA89" s="65" t="s">
        <v>45</v>
      </c>
      <c r="AB89" s="66" t="s">
        <v>45</v>
      </c>
      <c r="AC89" s="161" t="s">
        <v>208</v>
      </c>
      <c r="AG89" s="75"/>
      <c r="AJ89" s="79" t="s">
        <v>45</v>
      </c>
      <c r="AK89" s="79">
        <v>0</v>
      </c>
      <c r="BB89" s="162" t="s">
        <v>66</v>
      </c>
      <c r="BM89" s="75">
        <f t="shared" si="17"/>
        <v>0</v>
      </c>
      <c r="BN89" s="75">
        <f t="shared" si="18"/>
        <v>0</v>
      </c>
      <c r="BO89" s="75">
        <f t="shared" si="19"/>
        <v>0</v>
      </c>
      <c r="BP89" s="75">
        <f t="shared" si="20"/>
        <v>0</v>
      </c>
    </row>
    <row r="90" spans="1:68" ht="27" customHeight="1" x14ac:dyDescent="0.25">
      <c r="A90" s="60" t="s">
        <v>216</v>
      </c>
      <c r="B90" s="60" t="s">
        <v>217</v>
      </c>
      <c r="C90" s="34">
        <v>4301031316</v>
      </c>
      <c r="D90" s="790">
        <v>4680115885097</v>
      </c>
      <c r="E90" s="790"/>
      <c r="F90" s="59">
        <v>0.3</v>
      </c>
      <c r="G90" s="35">
        <v>6</v>
      </c>
      <c r="H90" s="59">
        <v>1.8</v>
      </c>
      <c r="I90" s="59">
        <v>1.9</v>
      </c>
      <c r="J90" s="35">
        <v>234</v>
      </c>
      <c r="K90" s="35" t="s">
        <v>83</v>
      </c>
      <c r="L90" s="35" t="s">
        <v>45</v>
      </c>
      <c r="M90" s="36" t="s">
        <v>82</v>
      </c>
      <c r="N90" s="36"/>
      <c r="O90" s="35">
        <v>40</v>
      </c>
      <c r="P90" s="11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2"/>
      <c r="R90" s="792"/>
      <c r="S90" s="792"/>
      <c r="T90" s="793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16"/>
        <v>0</v>
      </c>
      <c r="Z90" s="39" t="str">
        <f>IFERROR(IF(Y90=0,"",ROUNDUP(Y90/H90,0)*0.00502),"")</f>
        <v/>
      </c>
      <c r="AA90" s="65" t="s">
        <v>45</v>
      </c>
      <c r="AB90" s="66" t="s">
        <v>45</v>
      </c>
      <c r="AC90" s="163" t="s">
        <v>211</v>
      </c>
      <c r="AG90" s="75"/>
      <c r="AJ90" s="79" t="s">
        <v>45</v>
      </c>
      <c r="AK90" s="79">
        <v>0</v>
      </c>
      <c r="BB90" s="164" t="s">
        <v>66</v>
      </c>
      <c r="BM90" s="75">
        <f t="shared" si="17"/>
        <v>0</v>
      </c>
      <c r="BN90" s="75">
        <f t="shared" si="18"/>
        <v>0</v>
      </c>
      <c r="BO90" s="75">
        <f t="shared" si="19"/>
        <v>0</v>
      </c>
      <c r="BP90" s="75">
        <f t="shared" si="20"/>
        <v>0</v>
      </c>
    </row>
    <row r="91" spans="1:68" x14ac:dyDescent="0.2">
      <c r="A91" s="787"/>
      <c r="B91" s="787"/>
      <c r="C91" s="787"/>
      <c r="D91" s="787"/>
      <c r="E91" s="787"/>
      <c r="F91" s="787"/>
      <c r="G91" s="787"/>
      <c r="H91" s="787"/>
      <c r="I91" s="787"/>
      <c r="J91" s="787"/>
      <c r="K91" s="787"/>
      <c r="L91" s="787"/>
      <c r="M91" s="787"/>
      <c r="N91" s="787"/>
      <c r="O91" s="788"/>
      <c r="P91" s="784" t="s">
        <v>40</v>
      </c>
      <c r="Q91" s="785"/>
      <c r="R91" s="785"/>
      <c r="S91" s="785"/>
      <c r="T91" s="785"/>
      <c r="U91" s="785"/>
      <c r="V91" s="786"/>
      <c r="W91" s="40" t="s">
        <v>39</v>
      </c>
      <c r="X91" s="41">
        <f>IFERROR(X85/H85,"0")+IFERROR(X86/H86,"0")+IFERROR(X87/H87,"0")+IFERROR(X88/H88,"0")+IFERROR(X89/H89,"0")+IFERROR(X90/H90,"0")</f>
        <v>0</v>
      </c>
      <c r="Y91" s="41">
        <f>IFERROR(Y85/H85,"0")+IFERROR(Y86/H86,"0")+IFERROR(Y87/H87,"0")+IFERROR(Y88/H88,"0")+IFERROR(Y89/H89,"0")+IFERROR(Y90/H90,"0")</f>
        <v>0</v>
      </c>
      <c r="Z91" s="41">
        <f>IFERROR(IF(Z85="",0,Z85),"0")+IFERROR(IF(Z86="",0,Z86),"0")+IFERROR(IF(Z87="",0,Z87),"0")+IFERROR(IF(Z88="",0,Z88),"0")+IFERROR(IF(Z89="",0,Z89),"0")+IFERROR(IF(Z90="",0,Z90),"0")</f>
        <v>0</v>
      </c>
      <c r="AA91" s="64"/>
      <c r="AB91" s="64"/>
      <c r="AC91" s="64"/>
    </row>
    <row r="92" spans="1:68" x14ac:dyDescent="0.2">
      <c r="A92" s="787"/>
      <c r="B92" s="787"/>
      <c r="C92" s="787"/>
      <c r="D92" s="787"/>
      <c r="E92" s="787"/>
      <c r="F92" s="787"/>
      <c r="G92" s="787"/>
      <c r="H92" s="787"/>
      <c r="I92" s="787"/>
      <c r="J92" s="787"/>
      <c r="K92" s="787"/>
      <c r="L92" s="787"/>
      <c r="M92" s="787"/>
      <c r="N92" s="787"/>
      <c r="O92" s="788"/>
      <c r="P92" s="784" t="s">
        <v>40</v>
      </c>
      <c r="Q92" s="785"/>
      <c r="R92" s="785"/>
      <c r="S92" s="785"/>
      <c r="T92" s="785"/>
      <c r="U92" s="785"/>
      <c r="V92" s="786"/>
      <c r="W92" s="40" t="s">
        <v>0</v>
      </c>
      <c r="X92" s="41">
        <f>IFERROR(SUM(X85:X90),"0")</f>
        <v>0</v>
      </c>
      <c r="Y92" s="41">
        <f>IFERROR(SUM(Y85:Y90),"0")</f>
        <v>0</v>
      </c>
      <c r="Z92" s="40"/>
      <c r="AA92" s="64"/>
      <c r="AB92" s="64"/>
      <c r="AC92" s="64"/>
    </row>
    <row r="93" spans="1:68" ht="14.25" customHeight="1" x14ac:dyDescent="0.25">
      <c r="A93" s="789" t="s">
        <v>84</v>
      </c>
      <c r="B93" s="789"/>
      <c r="C93" s="789"/>
      <c r="D93" s="789"/>
      <c r="E93" s="789"/>
      <c r="F93" s="789"/>
      <c r="G93" s="789"/>
      <c r="H93" s="789"/>
      <c r="I93" s="789"/>
      <c r="J93" s="789"/>
      <c r="K93" s="789"/>
      <c r="L93" s="789"/>
      <c r="M93" s="789"/>
      <c r="N93" s="789"/>
      <c r="O93" s="789"/>
      <c r="P93" s="789"/>
      <c r="Q93" s="789"/>
      <c r="R93" s="789"/>
      <c r="S93" s="789"/>
      <c r="T93" s="789"/>
      <c r="U93" s="789"/>
      <c r="V93" s="789"/>
      <c r="W93" s="789"/>
      <c r="X93" s="789"/>
      <c r="Y93" s="789"/>
      <c r="Z93" s="789"/>
      <c r="AA93" s="63"/>
      <c r="AB93" s="63"/>
      <c r="AC93" s="63"/>
    </row>
    <row r="94" spans="1:68" ht="27" customHeight="1" x14ac:dyDescent="0.25">
      <c r="A94" s="60" t="s">
        <v>218</v>
      </c>
      <c r="B94" s="60" t="s">
        <v>219</v>
      </c>
      <c r="C94" s="34">
        <v>4301051823</v>
      </c>
      <c r="D94" s="790">
        <v>4680115881891</v>
      </c>
      <c r="E94" s="790"/>
      <c r="F94" s="59">
        <v>1.4</v>
      </c>
      <c r="G94" s="35">
        <v>6</v>
      </c>
      <c r="H94" s="59">
        <v>8.4</v>
      </c>
      <c r="I94" s="59">
        <v>8.9640000000000004</v>
      </c>
      <c r="J94" s="35">
        <v>56</v>
      </c>
      <c r="K94" s="35" t="s">
        <v>140</v>
      </c>
      <c r="L94" s="35" t="s">
        <v>45</v>
      </c>
      <c r="M94" s="36" t="s">
        <v>82</v>
      </c>
      <c r="N94" s="36"/>
      <c r="O94" s="35">
        <v>40</v>
      </c>
      <c r="P94" s="110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92"/>
      <c r="R94" s="792"/>
      <c r="S94" s="792"/>
      <c r="T94" s="793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ref="Y94:Y99" si="21">IFERROR(IF(X94="",0,CEILING((X94/$H94),1)*$H94),"")</f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220</v>
      </c>
      <c r="AG94" s="75"/>
      <c r="AJ94" s="79" t="s">
        <v>45</v>
      </c>
      <c r="AK94" s="79">
        <v>0</v>
      </c>
      <c r="BB94" s="166" t="s">
        <v>66</v>
      </c>
      <c r="BM94" s="75">
        <f t="shared" ref="BM94:BM99" si="22">IFERROR(X94*I94/H94,"0")</f>
        <v>0</v>
      </c>
      <c r="BN94" s="75">
        <f t="shared" ref="BN94:BN99" si="23">IFERROR(Y94*I94/H94,"0")</f>
        <v>0</v>
      </c>
      <c r="BO94" s="75">
        <f t="shared" ref="BO94:BO99" si="24">IFERROR(1/J94*(X94/H94),"0")</f>
        <v>0</v>
      </c>
      <c r="BP94" s="75">
        <f t="shared" ref="BP94:BP99" si="25">IFERROR(1/J94*(Y94/H94),"0")</f>
        <v>0</v>
      </c>
    </row>
    <row r="95" spans="1:68" ht="37.5" customHeight="1" x14ac:dyDescent="0.25">
      <c r="A95" s="60" t="s">
        <v>221</v>
      </c>
      <c r="B95" s="60" t="s">
        <v>222</v>
      </c>
      <c r="C95" s="34">
        <v>4301051846</v>
      </c>
      <c r="D95" s="790">
        <v>4680115885769</v>
      </c>
      <c r="E95" s="790"/>
      <c r="F95" s="59">
        <v>1.4</v>
      </c>
      <c r="G95" s="35">
        <v>6</v>
      </c>
      <c r="H95" s="59">
        <v>8.4</v>
      </c>
      <c r="I95" s="59">
        <v>8.8800000000000008</v>
      </c>
      <c r="J95" s="35">
        <v>56</v>
      </c>
      <c r="K95" s="35" t="s">
        <v>140</v>
      </c>
      <c r="L95" s="35" t="s">
        <v>45</v>
      </c>
      <c r="M95" s="36" t="s">
        <v>88</v>
      </c>
      <c r="N95" s="36"/>
      <c r="O95" s="35">
        <v>45</v>
      </c>
      <c r="P95" s="11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92"/>
      <c r="R95" s="792"/>
      <c r="S95" s="792"/>
      <c r="T95" s="793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IFERROR(IF(Y95=0,"",ROUNDUP(Y95/H95,0)*0.02175),"")</f>
        <v/>
      </c>
      <c r="AA95" s="65" t="s">
        <v>45</v>
      </c>
      <c r="AB95" s="66" t="s">
        <v>45</v>
      </c>
      <c r="AC95" s="167" t="s">
        <v>223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224</v>
      </c>
      <c r="B96" s="60" t="s">
        <v>225</v>
      </c>
      <c r="C96" s="34">
        <v>4301051822</v>
      </c>
      <c r="D96" s="790">
        <v>4680115884410</v>
      </c>
      <c r="E96" s="790"/>
      <c r="F96" s="59">
        <v>1.4</v>
      </c>
      <c r="G96" s="35">
        <v>6</v>
      </c>
      <c r="H96" s="59">
        <v>8.4</v>
      </c>
      <c r="I96" s="59">
        <v>8.952</v>
      </c>
      <c r="J96" s="35">
        <v>56</v>
      </c>
      <c r="K96" s="35" t="s">
        <v>140</v>
      </c>
      <c r="L96" s="35" t="s">
        <v>45</v>
      </c>
      <c r="M96" s="36" t="s">
        <v>82</v>
      </c>
      <c r="N96" s="36"/>
      <c r="O96" s="35">
        <v>40</v>
      </c>
      <c r="P96" s="111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92"/>
      <c r="R96" s="792"/>
      <c r="S96" s="792"/>
      <c r="T96" s="793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9" t="s">
        <v>226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37.5" customHeight="1" x14ac:dyDescent="0.25">
      <c r="A97" s="60" t="s">
        <v>227</v>
      </c>
      <c r="B97" s="60" t="s">
        <v>228</v>
      </c>
      <c r="C97" s="34">
        <v>4301051844</v>
      </c>
      <c r="D97" s="790">
        <v>4680115885929</v>
      </c>
      <c r="E97" s="790"/>
      <c r="F97" s="59">
        <v>0.42</v>
      </c>
      <c r="G97" s="35">
        <v>6</v>
      </c>
      <c r="H97" s="59">
        <v>2.52</v>
      </c>
      <c r="I97" s="59">
        <v>2.72</v>
      </c>
      <c r="J97" s="35">
        <v>156</v>
      </c>
      <c r="K97" s="35" t="s">
        <v>89</v>
      </c>
      <c r="L97" s="35" t="s">
        <v>45</v>
      </c>
      <c r="M97" s="36" t="s">
        <v>88</v>
      </c>
      <c r="N97" s="36"/>
      <c r="O97" s="35">
        <v>45</v>
      </c>
      <c r="P97" s="10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92"/>
      <c r="R97" s="792"/>
      <c r="S97" s="792"/>
      <c r="T97" s="793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IFERROR(IF(Y97=0,"",ROUNDUP(Y97/H97,0)*0.00753),"")</f>
        <v/>
      </c>
      <c r="AA97" s="65" t="s">
        <v>45</v>
      </c>
      <c r="AB97" s="66" t="s">
        <v>45</v>
      </c>
      <c r="AC97" s="171" t="s">
        <v>223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ht="37.5" customHeight="1" x14ac:dyDescent="0.25">
      <c r="A98" s="60" t="s">
        <v>229</v>
      </c>
      <c r="B98" s="60" t="s">
        <v>230</v>
      </c>
      <c r="C98" s="34">
        <v>4301051827</v>
      </c>
      <c r="D98" s="790">
        <v>4680115884403</v>
      </c>
      <c r="E98" s="790"/>
      <c r="F98" s="59">
        <v>0.3</v>
      </c>
      <c r="G98" s="35">
        <v>6</v>
      </c>
      <c r="H98" s="59">
        <v>1.8</v>
      </c>
      <c r="I98" s="59">
        <v>2</v>
      </c>
      <c r="J98" s="35">
        <v>156</v>
      </c>
      <c r="K98" s="35" t="s">
        <v>89</v>
      </c>
      <c r="L98" s="35" t="s">
        <v>45</v>
      </c>
      <c r="M98" s="36" t="s">
        <v>82</v>
      </c>
      <c r="N98" s="36"/>
      <c r="O98" s="35">
        <v>40</v>
      </c>
      <c r="P98" s="11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2"/>
      <c r="R98" s="792"/>
      <c r="S98" s="792"/>
      <c r="T98" s="793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21"/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73" t="s">
        <v>226</v>
      </c>
      <c r="AG98" s="75"/>
      <c r="AJ98" s="79" t="s">
        <v>45</v>
      </c>
      <c r="AK98" s="79">
        <v>0</v>
      </c>
      <c r="BB98" s="174" t="s">
        <v>66</v>
      </c>
      <c r="BM98" s="75">
        <f t="shared" si="22"/>
        <v>0</v>
      </c>
      <c r="BN98" s="75">
        <f t="shared" si="23"/>
        <v>0</v>
      </c>
      <c r="BO98" s="75">
        <f t="shared" si="24"/>
        <v>0</v>
      </c>
      <c r="BP98" s="75">
        <f t="shared" si="25"/>
        <v>0</v>
      </c>
    </row>
    <row r="99" spans="1:68" ht="27" customHeight="1" x14ac:dyDescent="0.25">
      <c r="A99" s="60" t="s">
        <v>231</v>
      </c>
      <c r="B99" s="60" t="s">
        <v>232</v>
      </c>
      <c r="C99" s="34">
        <v>4301051837</v>
      </c>
      <c r="D99" s="790">
        <v>4680115884311</v>
      </c>
      <c r="E99" s="790"/>
      <c r="F99" s="59">
        <v>0.3</v>
      </c>
      <c r="G99" s="35">
        <v>6</v>
      </c>
      <c r="H99" s="59">
        <v>1.8</v>
      </c>
      <c r="I99" s="59">
        <v>2.0659999999999998</v>
      </c>
      <c r="J99" s="35">
        <v>156</v>
      </c>
      <c r="K99" s="35" t="s">
        <v>89</v>
      </c>
      <c r="L99" s="35" t="s">
        <v>45</v>
      </c>
      <c r="M99" s="36" t="s">
        <v>88</v>
      </c>
      <c r="N99" s="36"/>
      <c r="O99" s="35">
        <v>40</v>
      </c>
      <c r="P99" s="11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2"/>
      <c r="R99" s="792"/>
      <c r="S99" s="792"/>
      <c r="T99" s="793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1"/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75" t="s">
        <v>220</v>
      </c>
      <c r="AG99" s="75"/>
      <c r="AJ99" s="79" t="s">
        <v>45</v>
      </c>
      <c r="AK99" s="79">
        <v>0</v>
      </c>
      <c r="BB99" s="176" t="s">
        <v>66</v>
      </c>
      <c r="BM99" s="75">
        <f t="shared" si="22"/>
        <v>0</v>
      </c>
      <c r="BN99" s="75">
        <f t="shared" si="23"/>
        <v>0</v>
      </c>
      <c r="BO99" s="75">
        <f t="shared" si="24"/>
        <v>0</v>
      </c>
      <c r="BP99" s="75">
        <f t="shared" si="25"/>
        <v>0</v>
      </c>
    </row>
    <row r="100" spans="1:68" x14ac:dyDescent="0.2">
      <c r="A100" s="787"/>
      <c r="B100" s="787"/>
      <c r="C100" s="787"/>
      <c r="D100" s="787"/>
      <c r="E100" s="787"/>
      <c r="F100" s="787"/>
      <c r="G100" s="787"/>
      <c r="H100" s="787"/>
      <c r="I100" s="787"/>
      <c r="J100" s="787"/>
      <c r="K100" s="787"/>
      <c r="L100" s="787"/>
      <c r="M100" s="787"/>
      <c r="N100" s="787"/>
      <c r="O100" s="788"/>
      <c r="P100" s="784" t="s">
        <v>40</v>
      </c>
      <c r="Q100" s="785"/>
      <c r="R100" s="785"/>
      <c r="S100" s="785"/>
      <c r="T100" s="785"/>
      <c r="U100" s="785"/>
      <c r="V100" s="786"/>
      <c r="W100" s="40" t="s">
        <v>39</v>
      </c>
      <c r="X100" s="41">
        <f>IFERROR(X94/H94,"0")+IFERROR(X95/H95,"0")+IFERROR(X96/H96,"0")+IFERROR(X97/H97,"0")+IFERROR(X98/H98,"0")+IFERROR(X99/H99,"0")</f>
        <v>0</v>
      </c>
      <c r="Y100" s="41">
        <f>IFERROR(Y94/H94,"0")+IFERROR(Y95/H95,"0")+IFERROR(Y96/H96,"0")+IFERROR(Y97/H97,"0")+IFERROR(Y98/H98,"0")+IFERROR(Y99/H99,"0")</f>
        <v>0</v>
      </c>
      <c r="Z100" s="41">
        <f>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787"/>
      <c r="B101" s="787"/>
      <c r="C101" s="787"/>
      <c r="D101" s="787"/>
      <c r="E101" s="787"/>
      <c r="F101" s="787"/>
      <c r="G101" s="787"/>
      <c r="H101" s="787"/>
      <c r="I101" s="787"/>
      <c r="J101" s="787"/>
      <c r="K101" s="787"/>
      <c r="L101" s="787"/>
      <c r="M101" s="787"/>
      <c r="N101" s="787"/>
      <c r="O101" s="788"/>
      <c r="P101" s="784" t="s">
        <v>40</v>
      </c>
      <c r="Q101" s="785"/>
      <c r="R101" s="785"/>
      <c r="S101" s="785"/>
      <c r="T101" s="785"/>
      <c r="U101" s="785"/>
      <c r="V101" s="786"/>
      <c r="W101" s="40" t="s">
        <v>0</v>
      </c>
      <c r="X101" s="41">
        <f>IFERROR(SUM(X94:X99),"0")</f>
        <v>0</v>
      </c>
      <c r="Y101" s="41">
        <f>IFERROR(SUM(Y94:Y99),"0")</f>
        <v>0</v>
      </c>
      <c r="Z101" s="40"/>
      <c r="AA101" s="64"/>
      <c r="AB101" s="64"/>
      <c r="AC101" s="64"/>
    </row>
    <row r="102" spans="1:68" ht="14.25" customHeight="1" x14ac:dyDescent="0.25">
      <c r="A102" s="789" t="s">
        <v>233</v>
      </c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89"/>
      <c r="P102" s="789"/>
      <c r="Q102" s="789"/>
      <c r="R102" s="789"/>
      <c r="S102" s="789"/>
      <c r="T102" s="789"/>
      <c r="U102" s="789"/>
      <c r="V102" s="789"/>
      <c r="W102" s="789"/>
      <c r="X102" s="789"/>
      <c r="Y102" s="789"/>
      <c r="Z102" s="789"/>
      <c r="AA102" s="63"/>
      <c r="AB102" s="63"/>
      <c r="AC102" s="63"/>
    </row>
    <row r="103" spans="1:68" ht="37.5" customHeight="1" x14ac:dyDescent="0.25">
      <c r="A103" s="60" t="s">
        <v>234</v>
      </c>
      <c r="B103" s="60" t="s">
        <v>235</v>
      </c>
      <c r="C103" s="34">
        <v>4301060366</v>
      </c>
      <c r="D103" s="790">
        <v>4680115881532</v>
      </c>
      <c r="E103" s="790"/>
      <c r="F103" s="59">
        <v>1.3</v>
      </c>
      <c r="G103" s="35">
        <v>6</v>
      </c>
      <c r="H103" s="59">
        <v>7.8</v>
      </c>
      <c r="I103" s="59">
        <v>8.2799999999999994</v>
      </c>
      <c r="J103" s="35">
        <v>56</v>
      </c>
      <c r="K103" s="35" t="s">
        <v>140</v>
      </c>
      <c r="L103" s="35" t="s">
        <v>45</v>
      </c>
      <c r="M103" s="36" t="s">
        <v>82</v>
      </c>
      <c r="N103" s="36"/>
      <c r="O103" s="35">
        <v>30</v>
      </c>
      <c r="P103" s="11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2"/>
      <c r="R103" s="792"/>
      <c r="S103" s="792"/>
      <c r="T103" s="793"/>
      <c r="U103" s="37" t="s">
        <v>45</v>
      </c>
      <c r="V103" s="37" t="s">
        <v>45</v>
      </c>
      <c r="W103" s="38" t="s">
        <v>0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IFERROR(IF(Y103=0,"",ROUNDUP(Y103/H103,0)*0.02175),"")</f>
        <v/>
      </c>
      <c r="AA103" s="65" t="s">
        <v>45</v>
      </c>
      <c r="AB103" s="66" t="s">
        <v>45</v>
      </c>
      <c r="AC103" s="177" t="s">
        <v>236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37.5" customHeight="1" x14ac:dyDescent="0.25">
      <c r="A104" s="60" t="s">
        <v>234</v>
      </c>
      <c r="B104" s="60" t="s">
        <v>237</v>
      </c>
      <c r="C104" s="34">
        <v>4301060371</v>
      </c>
      <c r="D104" s="790">
        <v>4680115881532</v>
      </c>
      <c r="E104" s="790"/>
      <c r="F104" s="59">
        <v>1.4</v>
      </c>
      <c r="G104" s="35">
        <v>6</v>
      </c>
      <c r="H104" s="59">
        <v>8.4</v>
      </c>
      <c r="I104" s="59">
        <v>8.9640000000000004</v>
      </c>
      <c r="J104" s="35">
        <v>56</v>
      </c>
      <c r="K104" s="35" t="s">
        <v>140</v>
      </c>
      <c r="L104" s="35" t="s">
        <v>45</v>
      </c>
      <c r="M104" s="36" t="s">
        <v>82</v>
      </c>
      <c r="N104" s="36"/>
      <c r="O104" s="35">
        <v>30</v>
      </c>
      <c r="P104" s="110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2"/>
      <c r="R104" s="792"/>
      <c r="S104" s="792"/>
      <c r="T104" s="793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9" t="s">
        <v>236</v>
      </c>
      <c r="AG104" s="75"/>
      <c r="AJ104" s="79" t="s">
        <v>45</v>
      </c>
      <c r="AK104" s="79">
        <v>0</v>
      </c>
      <c r="BB104" s="18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238</v>
      </c>
      <c r="B105" s="60" t="s">
        <v>239</v>
      </c>
      <c r="C105" s="34">
        <v>4301060351</v>
      </c>
      <c r="D105" s="790">
        <v>4680115881464</v>
      </c>
      <c r="E105" s="790"/>
      <c r="F105" s="59">
        <v>0.4</v>
      </c>
      <c r="G105" s="35">
        <v>6</v>
      </c>
      <c r="H105" s="59">
        <v>2.4</v>
      </c>
      <c r="I105" s="59">
        <v>2.61</v>
      </c>
      <c r="J105" s="35">
        <v>132</v>
      </c>
      <c r="K105" s="35" t="s">
        <v>89</v>
      </c>
      <c r="L105" s="35" t="s">
        <v>45</v>
      </c>
      <c r="M105" s="36" t="s">
        <v>88</v>
      </c>
      <c r="N105" s="36"/>
      <c r="O105" s="35">
        <v>30</v>
      </c>
      <c r="P105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2"/>
      <c r="R105" s="792"/>
      <c r="S105" s="792"/>
      <c r="T105" s="793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81" t="s">
        <v>240</v>
      </c>
      <c r="AG105" s="75"/>
      <c r="AJ105" s="79" t="s">
        <v>45</v>
      </c>
      <c r="AK105" s="79">
        <v>0</v>
      </c>
      <c r="BB105" s="18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787"/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8"/>
      <c r="P106" s="784" t="s">
        <v>40</v>
      </c>
      <c r="Q106" s="785"/>
      <c r="R106" s="785"/>
      <c r="S106" s="785"/>
      <c r="T106" s="785"/>
      <c r="U106" s="785"/>
      <c r="V106" s="786"/>
      <c r="W106" s="40" t="s">
        <v>39</v>
      </c>
      <c r="X106" s="41">
        <f>IFERROR(X103/H103,"0")+IFERROR(X104/H104,"0")+IFERROR(X105/H105,"0")</f>
        <v>0</v>
      </c>
      <c r="Y106" s="41">
        <f>IFERROR(Y103/H103,"0")+IFERROR(Y104/H104,"0")+IFERROR(Y105/H105,"0")</f>
        <v>0</v>
      </c>
      <c r="Z106" s="41">
        <f>IFERROR(IF(Z103="",0,Z103),"0")+IFERROR(IF(Z104="",0,Z104),"0")+IFERROR(IF(Z105="",0,Z105),"0")</f>
        <v>0</v>
      </c>
      <c r="AA106" s="64"/>
      <c r="AB106" s="64"/>
      <c r="AC106" s="64"/>
    </row>
    <row r="107" spans="1:68" x14ac:dyDescent="0.2">
      <c r="A107" s="787"/>
      <c r="B107" s="787"/>
      <c r="C107" s="787"/>
      <c r="D107" s="787"/>
      <c r="E107" s="787"/>
      <c r="F107" s="787"/>
      <c r="G107" s="787"/>
      <c r="H107" s="787"/>
      <c r="I107" s="787"/>
      <c r="J107" s="787"/>
      <c r="K107" s="787"/>
      <c r="L107" s="787"/>
      <c r="M107" s="787"/>
      <c r="N107" s="787"/>
      <c r="O107" s="788"/>
      <c r="P107" s="784" t="s">
        <v>40</v>
      </c>
      <c r="Q107" s="785"/>
      <c r="R107" s="785"/>
      <c r="S107" s="785"/>
      <c r="T107" s="785"/>
      <c r="U107" s="785"/>
      <c r="V107" s="786"/>
      <c r="W107" s="40" t="s">
        <v>0</v>
      </c>
      <c r="X107" s="41">
        <f>IFERROR(SUM(X103:X105),"0")</f>
        <v>0</v>
      </c>
      <c r="Y107" s="41">
        <f>IFERROR(SUM(Y103:Y105),"0")</f>
        <v>0</v>
      </c>
      <c r="Z107" s="40"/>
      <c r="AA107" s="64"/>
      <c r="AB107" s="64"/>
      <c r="AC107" s="64"/>
    </row>
    <row r="108" spans="1:68" ht="16.5" customHeight="1" x14ac:dyDescent="0.25">
      <c r="A108" s="799" t="s">
        <v>241</v>
      </c>
      <c r="B108" s="799"/>
      <c r="C108" s="799"/>
      <c r="D108" s="799"/>
      <c r="E108" s="799"/>
      <c r="F108" s="799"/>
      <c r="G108" s="799"/>
      <c r="H108" s="799"/>
      <c r="I108" s="799"/>
      <c r="J108" s="799"/>
      <c r="K108" s="799"/>
      <c r="L108" s="799"/>
      <c r="M108" s="799"/>
      <c r="N108" s="799"/>
      <c r="O108" s="799"/>
      <c r="P108" s="799"/>
      <c r="Q108" s="799"/>
      <c r="R108" s="799"/>
      <c r="S108" s="799"/>
      <c r="T108" s="799"/>
      <c r="U108" s="799"/>
      <c r="V108" s="799"/>
      <c r="W108" s="799"/>
      <c r="X108" s="799"/>
      <c r="Y108" s="799"/>
      <c r="Z108" s="799"/>
      <c r="AA108" s="62"/>
      <c r="AB108" s="62"/>
      <c r="AC108" s="62"/>
    </row>
    <row r="109" spans="1:68" ht="14.25" customHeight="1" x14ac:dyDescent="0.25">
      <c r="A109" s="789" t="s">
        <v>135</v>
      </c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89"/>
      <c r="P109" s="789"/>
      <c r="Q109" s="789"/>
      <c r="R109" s="789"/>
      <c r="S109" s="789"/>
      <c r="T109" s="789"/>
      <c r="U109" s="789"/>
      <c r="V109" s="789"/>
      <c r="W109" s="789"/>
      <c r="X109" s="789"/>
      <c r="Y109" s="789"/>
      <c r="Z109" s="789"/>
      <c r="AA109" s="63"/>
      <c r="AB109" s="63"/>
      <c r="AC109" s="63"/>
    </row>
    <row r="110" spans="1:68" ht="27" customHeight="1" x14ac:dyDescent="0.25">
      <c r="A110" s="60" t="s">
        <v>242</v>
      </c>
      <c r="B110" s="60" t="s">
        <v>243</v>
      </c>
      <c r="C110" s="34">
        <v>4301011468</v>
      </c>
      <c r="D110" s="790">
        <v>4680115881327</v>
      </c>
      <c r="E110" s="790"/>
      <c r="F110" s="59">
        <v>1.35</v>
      </c>
      <c r="G110" s="35">
        <v>8</v>
      </c>
      <c r="H110" s="59">
        <v>10.8</v>
      </c>
      <c r="I110" s="59">
        <v>11.28</v>
      </c>
      <c r="J110" s="35">
        <v>56</v>
      </c>
      <c r="K110" s="35" t="s">
        <v>140</v>
      </c>
      <c r="L110" s="35" t="s">
        <v>45</v>
      </c>
      <c r="M110" s="36" t="s">
        <v>178</v>
      </c>
      <c r="N110" s="36"/>
      <c r="O110" s="35">
        <v>50</v>
      </c>
      <c r="P110" s="10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2"/>
      <c r="R110" s="792"/>
      <c r="S110" s="792"/>
      <c r="T110" s="793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83" t="s">
        <v>244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245</v>
      </c>
      <c r="B111" s="60" t="s">
        <v>246</v>
      </c>
      <c r="C111" s="34">
        <v>4301011476</v>
      </c>
      <c r="D111" s="790">
        <v>4680115881518</v>
      </c>
      <c r="E111" s="790"/>
      <c r="F111" s="59">
        <v>0.4</v>
      </c>
      <c r="G111" s="35">
        <v>10</v>
      </c>
      <c r="H111" s="59">
        <v>4</v>
      </c>
      <c r="I111" s="59">
        <v>4.21</v>
      </c>
      <c r="J111" s="35">
        <v>132</v>
      </c>
      <c r="K111" s="35" t="s">
        <v>89</v>
      </c>
      <c r="L111" s="35" t="s">
        <v>45</v>
      </c>
      <c r="M111" s="36" t="s">
        <v>88</v>
      </c>
      <c r="N111" s="36"/>
      <c r="O111" s="35">
        <v>50</v>
      </c>
      <c r="P111" s="10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2"/>
      <c r="R111" s="792"/>
      <c r="S111" s="792"/>
      <c r="T111" s="793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5" t="s">
        <v>247</v>
      </c>
      <c r="AG111" s="75"/>
      <c r="AJ111" s="79" t="s">
        <v>45</v>
      </c>
      <c r="AK111" s="79">
        <v>0</v>
      </c>
      <c r="BB111" s="186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248</v>
      </c>
      <c r="B112" s="60" t="s">
        <v>249</v>
      </c>
      <c r="C112" s="34">
        <v>4301011443</v>
      </c>
      <c r="D112" s="790">
        <v>4680115881303</v>
      </c>
      <c r="E112" s="790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89</v>
      </c>
      <c r="L112" s="35" t="s">
        <v>148</v>
      </c>
      <c r="M112" s="36" t="s">
        <v>178</v>
      </c>
      <c r="N112" s="36"/>
      <c r="O112" s="35">
        <v>50</v>
      </c>
      <c r="P112" s="10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2"/>
      <c r="R112" s="792"/>
      <c r="S112" s="792"/>
      <c r="T112" s="793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7" t="s">
        <v>247</v>
      </c>
      <c r="AG112" s="75"/>
      <c r="AJ112" s="79" t="s">
        <v>149</v>
      </c>
      <c r="AK112" s="79">
        <v>54</v>
      </c>
      <c r="BB112" s="188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x14ac:dyDescent="0.2">
      <c r="A113" s="787"/>
      <c r="B113" s="787"/>
      <c r="C113" s="787"/>
      <c r="D113" s="787"/>
      <c r="E113" s="787"/>
      <c r="F113" s="787"/>
      <c r="G113" s="787"/>
      <c r="H113" s="787"/>
      <c r="I113" s="787"/>
      <c r="J113" s="787"/>
      <c r="K113" s="787"/>
      <c r="L113" s="787"/>
      <c r="M113" s="787"/>
      <c r="N113" s="787"/>
      <c r="O113" s="788"/>
      <c r="P113" s="784" t="s">
        <v>40</v>
      </c>
      <c r="Q113" s="785"/>
      <c r="R113" s="785"/>
      <c r="S113" s="785"/>
      <c r="T113" s="785"/>
      <c r="U113" s="785"/>
      <c r="V113" s="786"/>
      <c r="W113" s="40" t="s">
        <v>39</v>
      </c>
      <c r="X113" s="41">
        <f>IFERROR(X110/H110,"0")+IFERROR(X111/H111,"0")+IFERROR(X112/H112,"0")</f>
        <v>0</v>
      </c>
      <c r="Y113" s="41">
        <f>IFERROR(Y110/H110,"0")+IFERROR(Y111/H111,"0")+IFERROR(Y112/H112,"0")</f>
        <v>0</v>
      </c>
      <c r="Z113" s="41">
        <f>IFERROR(IF(Z110="",0,Z110),"0")+IFERROR(IF(Z111="",0,Z111),"0")+IFERROR(IF(Z112="",0,Z112),"0")</f>
        <v>0</v>
      </c>
      <c r="AA113" s="64"/>
      <c r="AB113" s="64"/>
      <c r="AC113" s="64"/>
    </row>
    <row r="114" spans="1:68" x14ac:dyDescent="0.2">
      <c r="A114" s="787"/>
      <c r="B114" s="787"/>
      <c r="C114" s="787"/>
      <c r="D114" s="787"/>
      <c r="E114" s="787"/>
      <c r="F114" s="787"/>
      <c r="G114" s="787"/>
      <c r="H114" s="787"/>
      <c r="I114" s="787"/>
      <c r="J114" s="787"/>
      <c r="K114" s="787"/>
      <c r="L114" s="787"/>
      <c r="M114" s="787"/>
      <c r="N114" s="787"/>
      <c r="O114" s="788"/>
      <c r="P114" s="784" t="s">
        <v>40</v>
      </c>
      <c r="Q114" s="785"/>
      <c r="R114" s="785"/>
      <c r="S114" s="785"/>
      <c r="T114" s="785"/>
      <c r="U114" s="785"/>
      <c r="V114" s="786"/>
      <c r="W114" s="40" t="s">
        <v>0</v>
      </c>
      <c r="X114" s="41">
        <f>IFERROR(SUM(X110:X112),"0")</f>
        <v>0</v>
      </c>
      <c r="Y114" s="41">
        <f>IFERROR(SUM(Y110:Y112),"0")</f>
        <v>0</v>
      </c>
      <c r="Z114" s="40"/>
      <c r="AA114" s="64"/>
      <c r="AB114" s="64"/>
      <c r="AC114" s="64"/>
    </row>
    <row r="115" spans="1:68" ht="14.25" customHeight="1" x14ac:dyDescent="0.25">
      <c r="A115" s="789" t="s">
        <v>84</v>
      </c>
      <c r="B115" s="789"/>
      <c r="C115" s="789"/>
      <c r="D115" s="789"/>
      <c r="E115" s="789"/>
      <c r="F115" s="789"/>
      <c r="G115" s="789"/>
      <c r="H115" s="789"/>
      <c r="I115" s="789"/>
      <c r="J115" s="789"/>
      <c r="K115" s="789"/>
      <c r="L115" s="789"/>
      <c r="M115" s="789"/>
      <c r="N115" s="789"/>
      <c r="O115" s="789"/>
      <c r="P115" s="789"/>
      <c r="Q115" s="789"/>
      <c r="R115" s="789"/>
      <c r="S115" s="789"/>
      <c r="T115" s="789"/>
      <c r="U115" s="789"/>
      <c r="V115" s="789"/>
      <c r="W115" s="789"/>
      <c r="X115" s="789"/>
      <c r="Y115" s="789"/>
      <c r="Z115" s="789"/>
      <c r="AA115" s="63"/>
      <c r="AB115" s="63"/>
      <c r="AC115" s="63"/>
    </row>
    <row r="116" spans="1:68" ht="27" customHeight="1" x14ac:dyDescent="0.25">
      <c r="A116" s="60" t="s">
        <v>250</v>
      </c>
      <c r="B116" s="60" t="s">
        <v>251</v>
      </c>
      <c r="C116" s="34">
        <v>4301051437</v>
      </c>
      <c r="D116" s="790">
        <v>4607091386967</v>
      </c>
      <c r="E116" s="790"/>
      <c r="F116" s="59">
        <v>1.35</v>
      </c>
      <c r="G116" s="35">
        <v>6</v>
      </c>
      <c r="H116" s="59">
        <v>8.1</v>
      </c>
      <c r="I116" s="59">
        <v>8.6639999999999997</v>
      </c>
      <c r="J116" s="35">
        <v>56</v>
      </c>
      <c r="K116" s="35" t="s">
        <v>140</v>
      </c>
      <c r="L116" s="35" t="s">
        <v>45</v>
      </c>
      <c r="M116" s="36" t="s">
        <v>88</v>
      </c>
      <c r="N116" s="36"/>
      <c r="O116" s="35">
        <v>45</v>
      </c>
      <c r="P116" s="10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2"/>
      <c r="R116" s="792"/>
      <c r="S116" s="792"/>
      <c r="T116" s="793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ref="Y116:Y121" si="26">IFERROR(IF(X116="",0,CEILING((X116/$H116),1)*$H116),"")</f>
        <v>0</v>
      </c>
      <c r="Z116" s="39" t="str">
        <f>IFERROR(IF(Y116=0,"",ROUNDUP(Y116/H116,0)*0.02175),"")</f>
        <v/>
      </c>
      <c r="AA116" s="65" t="s">
        <v>45</v>
      </c>
      <c r="AB116" s="66" t="s">
        <v>45</v>
      </c>
      <c r="AC116" s="189" t="s">
        <v>252</v>
      </c>
      <c r="AG116" s="75"/>
      <c r="AJ116" s="79" t="s">
        <v>45</v>
      </c>
      <c r="AK116" s="79">
        <v>0</v>
      </c>
      <c r="BB116" s="190" t="s">
        <v>66</v>
      </c>
      <c r="BM116" s="75">
        <f t="shared" ref="BM116:BM121" si="27">IFERROR(X116*I116/H116,"0")</f>
        <v>0</v>
      </c>
      <c r="BN116" s="75">
        <f t="shared" ref="BN116:BN121" si="28">IFERROR(Y116*I116/H116,"0")</f>
        <v>0</v>
      </c>
      <c r="BO116" s="75">
        <f t="shared" ref="BO116:BO121" si="29">IFERROR(1/J116*(X116/H116),"0")</f>
        <v>0</v>
      </c>
      <c r="BP116" s="75">
        <f t="shared" ref="BP116:BP121" si="30">IFERROR(1/J116*(Y116/H116),"0")</f>
        <v>0</v>
      </c>
    </row>
    <row r="117" spans="1:68" ht="27" customHeight="1" x14ac:dyDescent="0.25">
      <c r="A117" s="60" t="s">
        <v>250</v>
      </c>
      <c r="B117" s="60" t="s">
        <v>253</v>
      </c>
      <c r="C117" s="34">
        <v>4301051546</v>
      </c>
      <c r="D117" s="790">
        <v>4607091386967</v>
      </c>
      <c r="E117" s="790"/>
      <c r="F117" s="59">
        <v>1.4</v>
      </c>
      <c r="G117" s="35">
        <v>6</v>
      </c>
      <c r="H117" s="59">
        <v>8.4</v>
      </c>
      <c r="I117" s="59">
        <v>8.9640000000000004</v>
      </c>
      <c r="J117" s="35">
        <v>56</v>
      </c>
      <c r="K117" s="35" t="s">
        <v>140</v>
      </c>
      <c r="L117" s="35" t="s">
        <v>45</v>
      </c>
      <c r="M117" s="36" t="s">
        <v>88</v>
      </c>
      <c r="N117" s="36"/>
      <c r="O117" s="35">
        <v>45</v>
      </c>
      <c r="P117" s="10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2"/>
      <c r="R117" s="792"/>
      <c r="S117" s="792"/>
      <c r="T117" s="793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IFERROR(IF(Y117=0,"",ROUNDUP(Y117/H117,0)*0.02175),"")</f>
        <v/>
      </c>
      <c r="AA117" s="65" t="s">
        <v>45</v>
      </c>
      <c r="AB117" s="66" t="s">
        <v>45</v>
      </c>
      <c r="AC117" s="191" t="s">
        <v>252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254</v>
      </c>
      <c r="B118" s="60" t="s">
        <v>255</v>
      </c>
      <c r="C118" s="34">
        <v>4301051436</v>
      </c>
      <c r="D118" s="790">
        <v>4607091385731</v>
      </c>
      <c r="E118" s="790"/>
      <c r="F118" s="59">
        <v>0.45</v>
      </c>
      <c r="G118" s="35">
        <v>6</v>
      </c>
      <c r="H118" s="59">
        <v>2.7</v>
      </c>
      <c r="I118" s="59">
        <v>2.972</v>
      </c>
      <c r="J118" s="35">
        <v>156</v>
      </c>
      <c r="K118" s="35" t="s">
        <v>89</v>
      </c>
      <c r="L118" s="35" t="s">
        <v>170</v>
      </c>
      <c r="M118" s="36" t="s">
        <v>88</v>
      </c>
      <c r="N118" s="36"/>
      <c r="O118" s="35">
        <v>45</v>
      </c>
      <c r="P118" s="109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2"/>
      <c r="R118" s="792"/>
      <c r="S118" s="792"/>
      <c r="T118" s="793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IFERROR(IF(Y118=0,"",ROUNDUP(Y118/H118,0)*0.00753),"")</f>
        <v/>
      </c>
      <c r="AA118" s="65" t="s">
        <v>45</v>
      </c>
      <c r="AB118" s="66" t="s">
        <v>45</v>
      </c>
      <c r="AC118" s="193" t="s">
        <v>252</v>
      </c>
      <c r="AG118" s="75"/>
      <c r="AJ118" s="79" t="s">
        <v>171</v>
      </c>
      <c r="AK118" s="79">
        <v>421.2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customHeight="1" x14ac:dyDescent="0.25">
      <c r="A119" s="60" t="s">
        <v>256</v>
      </c>
      <c r="B119" s="60" t="s">
        <v>257</v>
      </c>
      <c r="C119" s="34">
        <v>4301051438</v>
      </c>
      <c r="D119" s="790">
        <v>4680115880894</v>
      </c>
      <c r="E119" s="790"/>
      <c r="F119" s="59">
        <v>0.33</v>
      </c>
      <c r="G119" s="35">
        <v>6</v>
      </c>
      <c r="H119" s="59">
        <v>1.98</v>
      </c>
      <c r="I119" s="59">
        <v>2.258</v>
      </c>
      <c r="J119" s="35">
        <v>156</v>
      </c>
      <c r="K119" s="35" t="s">
        <v>89</v>
      </c>
      <c r="L119" s="35" t="s">
        <v>45</v>
      </c>
      <c r="M119" s="36" t="s">
        <v>88</v>
      </c>
      <c r="N119" s="36"/>
      <c r="O119" s="35">
        <v>45</v>
      </c>
      <c r="P119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2"/>
      <c r="R119" s="792"/>
      <c r="S119" s="792"/>
      <c r="T119" s="793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258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ht="27" customHeight="1" x14ac:dyDescent="0.25">
      <c r="A120" s="60" t="s">
        <v>259</v>
      </c>
      <c r="B120" s="60" t="s">
        <v>260</v>
      </c>
      <c r="C120" s="34">
        <v>4301051439</v>
      </c>
      <c r="D120" s="790">
        <v>4680115880214</v>
      </c>
      <c r="E120" s="790"/>
      <c r="F120" s="59">
        <v>0.45</v>
      </c>
      <c r="G120" s="35">
        <v>6</v>
      </c>
      <c r="H120" s="59">
        <v>2.7</v>
      </c>
      <c r="I120" s="59">
        <v>2.988</v>
      </c>
      <c r="J120" s="35">
        <v>132</v>
      </c>
      <c r="K120" s="35" t="s">
        <v>89</v>
      </c>
      <c r="L120" s="35" t="s">
        <v>45</v>
      </c>
      <c r="M120" s="36" t="s">
        <v>88</v>
      </c>
      <c r="N120" s="36"/>
      <c r="O120" s="35">
        <v>45</v>
      </c>
      <c r="P120" s="108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2"/>
      <c r="R120" s="792"/>
      <c r="S120" s="792"/>
      <c r="T120" s="793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6"/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97" t="s">
        <v>261</v>
      </c>
      <c r="AG120" s="75"/>
      <c r="AJ120" s="79" t="s">
        <v>45</v>
      </c>
      <c r="AK120" s="79">
        <v>0</v>
      </c>
      <c r="BB120" s="198" t="s">
        <v>66</v>
      </c>
      <c r="BM120" s="75">
        <f t="shared" si="27"/>
        <v>0</v>
      </c>
      <c r="BN120" s="75">
        <f t="shared" si="28"/>
        <v>0</v>
      </c>
      <c r="BO120" s="75">
        <f t="shared" si="29"/>
        <v>0</v>
      </c>
      <c r="BP120" s="75">
        <f t="shared" si="30"/>
        <v>0</v>
      </c>
    </row>
    <row r="121" spans="1:68" ht="27" customHeight="1" x14ac:dyDescent="0.25">
      <c r="A121" s="60" t="s">
        <v>259</v>
      </c>
      <c r="B121" s="60" t="s">
        <v>262</v>
      </c>
      <c r="C121" s="34">
        <v>4301051687</v>
      </c>
      <c r="D121" s="790">
        <v>4680115880214</v>
      </c>
      <c r="E121" s="790"/>
      <c r="F121" s="59">
        <v>0.45</v>
      </c>
      <c r="G121" s="35">
        <v>4</v>
      </c>
      <c r="H121" s="59">
        <v>1.8</v>
      </c>
      <c r="I121" s="59">
        <v>2.052</v>
      </c>
      <c r="J121" s="35">
        <v>156</v>
      </c>
      <c r="K121" s="35" t="s">
        <v>89</v>
      </c>
      <c r="L121" s="35" t="s">
        <v>45</v>
      </c>
      <c r="M121" s="36" t="s">
        <v>88</v>
      </c>
      <c r="N121" s="36"/>
      <c r="O121" s="35">
        <v>45</v>
      </c>
      <c r="P121" s="1089" t="s">
        <v>263</v>
      </c>
      <c r="Q121" s="792"/>
      <c r="R121" s="792"/>
      <c r="S121" s="792"/>
      <c r="T121" s="793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6"/>
        <v>0</v>
      </c>
      <c r="Z121" s="39" t="str">
        <f>IFERROR(IF(Y121=0,"",ROUNDUP(Y121/H121,0)*0.00753),"")</f>
        <v/>
      </c>
      <c r="AA121" s="65" t="s">
        <v>45</v>
      </c>
      <c r="AB121" s="66" t="s">
        <v>45</v>
      </c>
      <c r="AC121" s="199" t="s">
        <v>264</v>
      </c>
      <c r="AG121" s="75"/>
      <c r="AJ121" s="79" t="s">
        <v>45</v>
      </c>
      <c r="AK121" s="79">
        <v>0</v>
      </c>
      <c r="BB121" s="200" t="s">
        <v>66</v>
      </c>
      <c r="BM121" s="75">
        <f t="shared" si="27"/>
        <v>0</v>
      </c>
      <c r="BN121" s="75">
        <f t="shared" si="28"/>
        <v>0</v>
      </c>
      <c r="BO121" s="75">
        <f t="shared" si="29"/>
        <v>0</v>
      </c>
      <c r="BP121" s="75">
        <f t="shared" si="30"/>
        <v>0</v>
      </c>
    </row>
    <row r="122" spans="1:68" x14ac:dyDescent="0.2">
      <c r="A122" s="787"/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8"/>
      <c r="P122" s="784" t="s">
        <v>40</v>
      </c>
      <c r="Q122" s="785"/>
      <c r="R122" s="785"/>
      <c r="S122" s="785"/>
      <c r="T122" s="785"/>
      <c r="U122" s="785"/>
      <c r="V122" s="786"/>
      <c r="W122" s="40" t="s">
        <v>39</v>
      </c>
      <c r="X122" s="41">
        <f>IFERROR(X116/H116,"0")+IFERROR(X117/H117,"0")+IFERROR(X118/H118,"0")+IFERROR(X119/H119,"0")+IFERROR(X120/H120,"0")+IFERROR(X121/H121,"0")</f>
        <v>0</v>
      </c>
      <c r="Y122" s="41">
        <f>IFERROR(Y116/H116,"0")+IFERROR(Y117/H117,"0")+IFERROR(Y118/H118,"0")+IFERROR(Y119/H119,"0")+IFERROR(Y120/H120,"0")+IFERROR(Y121/H121,"0")</f>
        <v>0</v>
      </c>
      <c r="Z122" s="41">
        <f>IFERROR(IF(Z116="",0,Z116),"0")+IFERROR(IF(Z117="",0,Z117),"0")+IFERROR(IF(Z118="",0,Z118),"0")+IFERROR(IF(Z119="",0,Z119),"0")+IFERROR(IF(Z120="",0,Z120),"0")+IFERROR(IF(Z121="",0,Z121),"0")</f>
        <v>0</v>
      </c>
      <c r="AA122" s="64"/>
      <c r="AB122" s="64"/>
      <c r="AC122" s="64"/>
    </row>
    <row r="123" spans="1:68" x14ac:dyDescent="0.2">
      <c r="A123" s="787"/>
      <c r="B123" s="787"/>
      <c r="C123" s="787"/>
      <c r="D123" s="787"/>
      <c r="E123" s="787"/>
      <c r="F123" s="787"/>
      <c r="G123" s="787"/>
      <c r="H123" s="787"/>
      <c r="I123" s="787"/>
      <c r="J123" s="787"/>
      <c r="K123" s="787"/>
      <c r="L123" s="787"/>
      <c r="M123" s="787"/>
      <c r="N123" s="787"/>
      <c r="O123" s="788"/>
      <c r="P123" s="784" t="s">
        <v>40</v>
      </c>
      <c r="Q123" s="785"/>
      <c r="R123" s="785"/>
      <c r="S123" s="785"/>
      <c r="T123" s="785"/>
      <c r="U123" s="785"/>
      <c r="V123" s="786"/>
      <c r="W123" s="40" t="s">
        <v>0</v>
      </c>
      <c r="X123" s="41">
        <f>IFERROR(SUM(X116:X121),"0")</f>
        <v>0</v>
      </c>
      <c r="Y123" s="41">
        <f>IFERROR(SUM(Y116:Y121),"0")</f>
        <v>0</v>
      </c>
      <c r="Z123" s="40"/>
      <c r="AA123" s="64"/>
      <c r="AB123" s="64"/>
      <c r="AC123" s="64"/>
    </row>
    <row r="124" spans="1:68" ht="16.5" customHeight="1" x14ac:dyDescent="0.25">
      <c r="A124" s="799" t="s">
        <v>265</v>
      </c>
      <c r="B124" s="799"/>
      <c r="C124" s="799"/>
      <c r="D124" s="799"/>
      <c r="E124" s="799"/>
      <c r="F124" s="799"/>
      <c r="G124" s="799"/>
      <c r="H124" s="799"/>
      <c r="I124" s="799"/>
      <c r="J124" s="799"/>
      <c r="K124" s="799"/>
      <c r="L124" s="799"/>
      <c r="M124" s="799"/>
      <c r="N124" s="799"/>
      <c r="O124" s="799"/>
      <c r="P124" s="799"/>
      <c r="Q124" s="799"/>
      <c r="R124" s="799"/>
      <c r="S124" s="799"/>
      <c r="T124" s="799"/>
      <c r="U124" s="799"/>
      <c r="V124" s="799"/>
      <c r="W124" s="799"/>
      <c r="X124" s="799"/>
      <c r="Y124" s="799"/>
      <c r="Z124" s="799"/>
      <c r="AA124" s="62"/>
      <c r="AB124" s="62"/>
      <c r="AC124" s="62"/>
    </row>
    <row r="125" spans="1:68" ht="14.25" customHeight="1" x14ac:dyDescent="0.25">
      <c r="A125" s="789" t="s">
        <v>135</v>
      </c>
      <c r="B125" s="789"/>
      <c r="C125" s="789"/>
      <c r="D125" s="789"/>
      <c r="E125" s="789"/>
      <c r="F125" s="789"/>
      <c r="G125" s="789"/>
      <c r="H125" s="789"/>
      <c r="I125" s="789"/>
      <c r="J125" s="789"/>
      <c r="K125" s="789"/>
      <c r="L125" s="789"/>
      <c r="M125" s="789"/>
      <c r="N125" s="789"/>
      <c r="O125" s="789"/>
      <c r="P125" s="789"/>
      <c r="Q125" s="789"/>
      <c r="R125" s="789"/>
      <c r="S125" s="789"/>
      <c r="T125" s="789"/>
      <c r="U125" s="789"/>
      <c r="V125" s="789"/>
      <c r="W125" s="789"/>
      <c r="X125" s="789"/>
      <c r="Y125" s="789"/>
      <c r="Z125" s="789"/>
      <c r="AA125" s="63"/>
      <c r="AB125" s="63"/>
      <c r="AC125" s="63"/>
    </row>
    <row r="126" spans="1:68" ht="27" customHeight="1" x14ac:dyDescent="0.25">
      <c r="A126" s="60" t="s">
        <v>266</v>
      </c>
      <c r="B126" s="60" t="s">
        <v>267</v>
      </c>
      <c r="C126" s="34">
        <v>4301011514</v>
      </c>
      <c r="D126" s="790">
        <v>4680115882133</v>
      </c>
      <c r="E126" s="790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140</v>
      </c>
      <c r="L126" s="35" t="s">
        <v>45</v>
      </c>
      <c r="M126" s="36" t="s">
        <v>139</v>
      </c>
      <c r="N126" s="36"/>
      <c r="O126" s="35">
        <v>50</v>
      </c>
      <c r="P126" s="10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2"/>
      <c r="R126" s="792"/>
      <c r="S126" s="792"/>
      <c r="T126" s="793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201" t="s">
        <v>268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customHeight="1" x14ac:dyDescent="0.25">
      <c r="A127" s="60" t="s">
        <v>266</v>
      </c>
      <c r="B127" s="60" t="s">
        <v>269</v>
      </c>
      <c r="C127" s="34">
        <v>4301011703</v>
      </c>
      <c r="D127" s="790">
        <v>4680115882133</v>
      </c>
      <c r="E127" s="790"/>
      <c r="F127" s="59">
        <v>1.4</v>
      </c>
      <c r="G127" s="35">
        <v>8</v>
      </c>
      <c r="H127" s="59">
        <v>11.2</v>
      </c>
      <c r="I127" s="59">
        <v>11.68</v>
      </c>
      <c r="J127" s="35">
        <v>56</v>
      </c>
      <c r="K127" s="35" t="s">
        <v>140</v>
      </c>
      <c r="L127" s="35" t="s">
        <v>45</v>
      </c>
      <c r="M127" s="36" t="s">
        <v>139</v>
      </c>
      <c r="N127" s="36"/>
      <c r="O127" s="35">
        <v>50</v>
      </c>
      <c r="P127" s="109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2"/>
      <c r="R127" s="792"/>
      <c r="S127" s="792"/>
      <c r="T127" s="793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203" t="s">
        <v>270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271</v>
      </c>
      <c r="B128" s="60" t="s">
        <v>272</v>
      </c>
      <c r="C128" s="34">
        <v>4301011417</v>
      </c>
      <c r="D128" s="790">
        <v>4680115880269</v>
      </c>
      <c r="E128" s="790"/>
      <c r="F128" s="59">
        <v>0.375</v>
      </c>
      <c r="G128" s="35">
        <v>10</v>
      </c>
      <c r="H128" s="59">
        <v>3.75</v>
      </c>
      <c r="I128" s="59">
        <v>3.96</v>
      </c>
      <c r="J128" s="35">
        <v>132</v>
      </c>
      <c r="K128" s="35" t="s">
        <v>89</v>
      </c>
      <c r="L128" s="35" t="s">
        <v>148</v>
      </c>
      <c r="M128" s="36" t="s">
        <v>88</v>
      </c>
      <c r="N128" s="36"/>
      <c r="O128" s="35">
        <v>50</v>
      </c>
      <c r="P128" s="109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2"/>
      <c r="R128" s="792"/>
      <c r="S128" s="792"/>
      <c r="T128" s="793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268</v>
      </c>
      <c r="AG128" s="75"/>
      <c r="AJ128" s="79" t="s">
        <v>149</v>
      </c>
      <c r="AK128" s="79">
        <v>45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27" customHeight="1" x14ac:dyDescent="0.25">
      <c r="A129" s="60" t="s">
        <v>273</v>
      </c>
      <c r="B129" s="60" t="s">
        <v>274</v>
      </c>
      <c r="C129" s="34">
        <v>4301011415</v>
      </c>
      <c r="D129" s="790">
        <v>4680115880429</v>
      </c>
      <c r="E129" s="790"/>
      <c r="F129" s="59">
        <v>0.45</v>
      </c>
      <c r="G129" s="35">
        <v>10</v>
      </c>
      <c r="H129" s="59">
        <v>4.5</v>
      </c>
      <c r="I129" s="59">
        <v>4.71</v>
      </c>
      <c r="J129" s="35">
        <v>132</v>
      </c>
      <c r="K129" s="35" t="s">
        <v>89</v>
      </c>
      <c r="L129" s="35" t="s">
        <v>45</v>
      </c>
      <c r="M129" s="36" t="s">
        <v>88</v>
      </c>
      <c r="N129" s="36"/>
      <c r="O129" s="35">
        <v>50</v>
      </c>
      <c r="P129" s="10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2"/>
      <c r="R129" s="792"/>
      <c r="S129" s="792"/>
      <c r="T129" s="793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IFERROR(IF(Y129=0,"",ROUNDUP(Y129/H129,0)*0.00902),"")</f>
        <v/>
      </c>
      <c r="AA129" s="65" t="s">
        <v>45</v>
      </c>
      <c r="AB129" s="66" t="s">
        <v>45</v>
      </c>
      <c r="AC129" s="207" t="s">
        <v>268</v>
      </c>
      <c r="AG129" s="75"/>
      <c r="AJ129" s="79" t="s">
        <v>45</v>
      </c>
      <c r="AK129" s="79">
        <v>0</v>
      </c>
      <c r="BB129" s="208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customHeight="1" x14ac:dyDescent="0.25">
      <c r="A130" s="60" t="s">
        <v>275</v>
      </c>
      <c r="B130" s="60" t="s">
        <v>276</v>
      </c>
      <c r="C130" s="34">
        <v>4301011462</v>
      </c>
      <c r="D130" s="790">
        <v>4680115881457</v>
      </c>
      <c r="E130" s="790"/>
      <c r="F130" s="59">
        <v>0.75</v>
      </c>
      <c r="G130" s="35">
        <v>6</v>
      </c>
      <c r="H130" s="59">
        <v>4.5</v>
      </c>
      <c r="I130" s="59">
        <v>4.71</v>
      </c>
      <c r="J130" s="35">
        <v>132</v>
      </c>
      <c r="K130" s="35" t="s">
        <v>89</v>
      </c>
      <c r="L130" s="35" t="s">
        <v>45</v>
      </c>
      <c r="M130" s="36" t="s">
        <v>88</v>
      </c>
      <c r="N130" s="36"/>
      <c r="O130" s="35">
        <v>50</v>
      </c>
      <c r="P130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2"/>
      <c r="R130" s="792"/>
      <c r="S130" s="792"/>
      <c r="T130" s="793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IFERROR(IF(Y130=0,"",ROUNDUP(Y130/H130,0)*0.00902),"")</f>
        <v/>
      </c>
      <c r="AA130" s="65" t="s">
        <v>45</v>
      </c>
      <c r="AB130" s="66" t="s">
        <v>45</v>
      </c>
      <c r="AC130" s="209" t="s">
        <v>268</v>
      </c>
      <c r="AG130" s="75"/>
      <c r="AJ130" s="79" t="s">
        <v>45</v>
      </c>
      <c r="AK130" s="79">
        <v>0</v>
      </c>
      <c r="BB130" s="21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787"/>
      <c r="B131" s="787"/>
      <c r="C131" s="787"/>
      <c r="D131" s="787"/>
      <c r="E131" s="787"/>
      <c r="F131" s="787"/>
      <c r="G131" s="787"/>
      <c r="H131" s="787"/>
      <c r="I131" s="787"/>
      <c r="J131" s="787"/>
      <c r="K131" s="787"/>
      <c r="L131" s="787"/>
      <c r="M131" s="787"/>
      <c r="N131" s="787"/>
      <c r="O131" s="788"/>
      <c r="P131" s="784" t="s">
        <v>40</v>
      </c>
      <c r="Q131" s="785"/>
      <c r="R131" s="785"/>
      <c r="S131" s="785"/>
      <c r="T131" s="785"/>
      <c r="U131" s="785"/>
      <c r="V131" s="786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787"/>
      <c r="B132" s="787"/>
      <c r="C132" s="787"/>
      <c r="D132" s="787"/>
      <c r="E132" s="787"/>
      <c r="F132" s="787"/>
      <c r="G132" s="787"/>
      <c r="H132" s="787"/>
      <c r="I132" s="787"/>
      <c r="J132" s="787"/>
      <c r="K132" s="787"/>
      <c r="L132" s="787"/>
      <c r="M132" s="787"/>
      <c r="N132" s="787"/>
      <c r="O132" s="788"/>
      <c r="P132" s="784" t="s">
        <v>40</v>
      </c>
      <c r="Q132" s="785"/>
      <c r="R132" s="785"/>
      <c r="S132" s="785"/>
      <c r="T132" s="785"/>
      <c r="U132" s="785"/>
      <c r="V132" s="786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customHeight="1" x14ac:dyDescent="0.25">
      <c r="A133" s="789" t="s">
        <v>191</v>
      </c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89"/>
      <c r="P133" s="789"/>
      <c r="Q133" s="789"/>
      <c r="R133" s="789"/>
      <c r="S133" s="789"/>
      <c r="T133" s="789"/>
      <c r="U133" s="789"/>
      <c r="V133" s="789"/>
      <c r="W133" s="789"/>
      <c r="X133" s="789"/>
      <c r="Y133" s="789"/>
      <c r="Z133" s="789"/>
      <c r="AA133" s="63"/>
      <c r="AB133" s="63"/>
      <c r="AC133" s="63"/>
    </row>
    <row r="134" spans="1:68" ht="16.5" customHeight="1" x14ac:dyDescent="0.25">
      <c r="A134" s="60" t="s">
        <v>277</v>
      </c>
      <c r="B134" s="60" t="s">
        <v>278</v>
      </c>
      <c r="C134" s="34">
        <v>4301020345</v>
      </c>
      <c r="D134" s="790">
        <v>4680115881488</v>
      </c>
      <c r="E134" s="790"/>
      <c r="F134" s="59">
        <v>1.35</v>
      </c>
      <c r="G134" s="35">
        <v>8</v>
      </c>
      <c r="H134" s="59">
        <v>10.8</v>
      </c>
      <c r="I134" s="59">
        <v>11.28</v>
      </c>
      <c r="J134" s="35">
        <v>56</v>
      </c>
      <c r="K134" s="35" t="s">
        <v>140</v>
      </c>
      <c r="L134" s="35" t="s">
        <v>45</v>
      </c>
      <c r="M134" s="36" t="s">
        <v>139</v>
      </c>
      <c r="N134" s="36"/>
      <c r="O134" s="35">
        <v>55</v>
      </c>
      <c r="P134" s="10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92"/>
      <c r="R134" s="792"/>
      <c r="S134" s="792"/>
      <c r="T134" s="793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11" t="s">
        <v>279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280</v>
      </c>
      <c r="B135" s="60" t="s">
        <v>281</v>
      </c>
      <c r="C135" s="34">
        <v>4301020258</v>
      </c>
      <c r="D135" s="790">
        <v>4680115882775</v>
      </c>
      <c r="E135" s="790"/>
      <c r="F135" s="59">
        <v>0.3</v>
      </c>
      <c r="G135" s="35">
        <v>8</v>
      </c>
      <c r="H135" s="59">
        <v>2.4</v>
      </c>
      <c r="I135" s="59">
        <v>2.5</v>
      </c>
      <c r="J135" s="35">
        <v>234</v>
      </c>
      <c r="K135" s="35" t="s">
        <v>83</v>
      </c>
      <c r="L135" s="35" t="s">
        <v>45</v>
      </c>
      <c r="M135" s="36" t="s">
        <v>88</v>
      </c>
      <c r="N135" s="36"/>
      <c r="O135" s="35">
        <v>50</v>
      </c>
      <c r="P135" s="108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2"/>
      <c r="R135" s="792"/>
      <c r="S135" s="792"/>
      <c r="T135" s="793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IFERROR(IF(Y135=0,"",ROUNDUP(Y135/H135,0)*0.00502),"")</f>
        <v/>
      </c>
      <c r="AA135" s="65" t="s">
        <v>45</v>
      </c>
      <c r="AB135" s="66" t="s">
        <v>45</v>
      </c>
      <c r="AC135" s="213" t="s">
        <v>282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280</v>
      </c>
      <c r="B136" s="60" t="s">
        <v>283</v>
      </c>
      <c r="C136" s="34">
        <v>4301020346</v>
      </c>
      <c r="D136" s="790">
        <v>4680115882775</v>
      </c>
      <c r="E136" s="790"/>
      <c r="F136" s="59">
        <v>0.3</v>
      </c>
      <c r="G136" s="35">
        <v>8</v>
      </c>
      <c r="H136" s="59">
        <v>2.4</v>
      </c>
      <c r="I136" s="59">
        <v>2.5</v>
      </c>
      <c r="J136" s="35">
        <v>234</v>
      </c>
      <c r="K136" s="35" t="s">
        <v>83</v>
      </c>
      <c r="L136" s="35" t="s">
        <v>45</v>
      </c>
      <c r="M136" s="36" t="s">
        <v>139</v>
      </c>
      <c r="N136" s="36"/>
      <c r="O136" s="35">
        <v>55</v>
      </c>
      <c r="P136" s="10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92"/>
      <c r="R136" s="792"/>
      <c r="S136" s="792"/>
      <c r="T136" s="793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IFERROR(IF(Y136=0,"",ROUNDUP(Y136/H136,0)*0.00502),"")</f>
        <v/>
      </c>
      <c r="AA136" s="65" t="s">
        <v>45</v>
      </c>
      <c r="AB136" s="66" t="s">
        <v>45</v>
      </c>
      <c r="AC136" s="215" t="s">
        <v>279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customHeight="1" x14ac:dyDescent="0.25">
      <c r="A137" s="60" t="s">
        <v>284</v>
      </c>
      <c r="B137" s="60" t="s">
        <v>285</v>
      </c>
      <c r="C137" s="34">
        <v>4301020344</v>
      </c>
      <c r="D137" s="790">
        <v>4680115880658</v>
      </c>
      <c r="E137" s="790"/>
      <c r="F137" s="59">
        <v>0.4</v>
      </c>
      <c r="G137" s="35">
        <v>6</v>
      </c>
      <c r="H137" s="59">
        <v>2.4</v>
      </c>
      <c r="I137" s="59">
        <v>2.58</v>
      </c>
      <c r="J137" s="35">
        <v>182</v>
      </c>
      <c r="K137" s="35" t="s">
        <v>202</v>
      </c>
      <c r="L137" s="35" t="s">
        <v>45</v>
      </c>
      <c r="M137" s="36" t="s">
        <v>139</v>
      </c>
      <c r="N137" s="36"/>
      <c r="O137" s="35">
        <v>55</v>
      </c>
      <c r="P137" s="10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92"/>
      <c r="R137" s="792"/>
      <c r="S137" s="792"/>
      <c r="T137" s="793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279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x14ac:dyDescent="0.2">
      <c r="A138" s="787"/>
      <c r="B138" s="787"/>
      <c r="C138" s="787"/>
      <c r="D138" s="787"/>
      <c r="E138" s="787"/>
      <c r="F138" s="787"/>
      <c r="G138" s="787"/>
      <c r="H138" s="787"/>
      <c r="I138" s="787"/>
      <c r="J138" s="787"/>
      <c r="K138" s="787"/>
      <c r="L138" s="787"/>
      <c r="M138" s="787"/>
      <c r="N138" s="787"/>
      <c r="O138" s="788"/>
      <c r="P138" s="784" t="s">
        <v>40</v>
      </c>
      <c r="Q138" s="785"/>
      <c r="R138" s="785"/>
      <c r="S138" s="785"/>
      <c r="T138" s="785"/>
      <c r="U138" s="785"/>
      <c r="V138" s="786"/>
      <c r="W138" s="40" t="s">
        <v>39</v>
      </c>
      <c r="X138" s="41">
        <f>IFERROR(X134/H134,"0")+IFERROR(X135/H135,"0")+IFERROR(X136/H136,"0")+IFERROR(X137/H137,"0")</f>
        <v>0</v>
      </c>
      <c r="Y138" s="41">
        <f>IFERROR(Y134/H134,"0")+IFERROR(Y135/H135,"0")+IFERROR(Y136/H136,"0")+IFERROR(Y137/H137,"0")</f>
        <v>0</v>
      </c>
      <c r="Z138" s="41">
        <f>IFERROR(IF(Z134="",0,Z134),"0")+IFERROR(IF(Z135="",0,Z135),"0")+IFERROR(IF(Z136="",0,Z136),"0")+IFERROR(IF(Z137="",0,Z137),"0")</f>
        <v>0</v>
      </c>
      <c r="AA138" s="64"/>
      <c r="AB138" s="64"/>
      <c r="AC138" s="64"/>
    </row>
    <row r="139" spans="1:68" x14ac:dyDescent="0.2">
      <c r="A139" s="787"/>
      <c r="B139" s="787"/>
      <c r="C139" s="787"/>
      <c r="D139" s="787"/>
      <c r="E139" s="787"/>
      <c r="F139" s="787"/>
      <c r="G139" s="787"/>
      <c r="H139" s="787"/>
      <c r="I139" s="787"/>
      <c r="J139" s="787"/>
      <c r="K139" s="787"/>
      <c r="L139" s="787"/>
      <c r="M139" s="787"/>
      <c r="N139" s="787"/>
      <c r="O139" s="788"/>
      <c r="P139" s="784" t="s">
        <v>40</v>
      </c>
      <c r="Q139" s="785"/>
      <c r="R139" s="785"/>
      <c r="S139" s="785"/>
      <c r="T139" s="785"/>
      <c r="U139" s="785"/>
      <c r="V139" s="786"/>
      <c r="W139" s="40" t="s">
        <v>0</v>
      </c>
      <c r="X139" s="41">
        <f>IFERROR(SUM(X134:X137),"0")</f>
        <v>0</v>
      </c>
      <c r="Y139" s="41">
        <f>IFERROR(SUM(Y134:Y137),"0")</f>
        <v>0</v>
      </c>
      <c r="Z139" s="40"/>
      <c r="AA139" s="64"/>
      <c r="AB139" s="64"/>
      <c r="AC139" s="64"/>
    </row>
    <row r="140" spans="1:68" ht="14.25" customHeight="1" x14ac:dyDescent="0.25">
      <c r="A140" s="789" t="s">
        <v>84</v>
      </c>
      <c r="B140" s="789"/>
      <c r="C140" s="789"/>
      <c r="D140" s="789"/>
      <c r="E140" s="789"/>
      <c r="F140" s="789"/>
      <c r="G140" s="789"/>
      <c r="H140" s="789"/>
      <c r="I140" s="789"/>
      <c r="J140" s="789"/>
      <c r="K140" s="789"/>
      <c r="L140" s="789"/>
      <c r="M140" s="789"/>
      <c r="N140" s="789"/>
      <c r="O140" s="789"/>
      <c r="P140" s="789"/>
      <c r="Q140" s="789"/>
      <c r="R140" s="789"/>
      <c r="S140" s="789"/>
      <c r="T140" s="789"/>
      <c r="U140" s="789"/>
      <c r="V140" s="789"/>
      <c r="W140" s="789"/>
      <c r="X140" s="789"/>
      <c r="Y140" s="789"/>
      <c r="Z140" s="789"/>
      <c r="AA140" s="63"/>
      <c r="AB140" s="63"/>
      <c r="AC140" s="63"/>
    </row>
    <row r="141" spans="1:68" ht="37.5" customHeight="1" x14ac:dyDescent="0.25">
      <c r="A141" s="60" t="s">
        <v>286</v>
      </c>
      <c r="B141" s="60" t="s">
        <v>287</v>
      </c>
      <c r="C141" s="34">
        <v>4301051360</v>
      </c>
      <c r="D141" s="790">
        <v>4607091385168</v>
      </c>
      <c r="E141" s="790"/>
      <c r="F141" s="59">
        <v>1.35</v>
      </c>
      <c r="G141" s="35">
        <v>6</v>
      </c>
      <c r="H141" s="59">
        <v>8.1</v>
      </c>
      <c r="I141" s="59">
        <v>8.6579999999999995</v>
      </c>
      <c r="J141" s="35">
        <v>56</v>
      </c>
      <c r="K141" s="35" t="s">
        <v>140</v>
      </c>
      <c r="L141" s="35" t="s">
        <v>45</v>
      </c>
      <c r="M141" s="36" t="s">
        <v>88</v>
      </c>
      <c r="N141" s="36"/>
      <c r="O141" s="35">
        <v>45</v>
      </c>
      <c r="P141" s="10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92"/>
      <c r="R141" s="792"/>
      <c r="S141" s="792"/>
      <c r="T141" s="793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ref="Y141:Y147" si="31">IFERROR(IF(X141="",0,CEILING((X141/$H141),1)*$H141),"")</f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288</v>
      </c>
      <c r="AG141" s="75"/>
      <c r="AJ141" s="79" t="s">
        <v>45</v>
      </c>
      <c r="AK141" s="79">
        <v>0</v>
      </c>
      <c r="BB141" s="220" t="s">
        <v>66</v>
      </c>
      <c r="BM141" s="75">
        <f t="shared" ref="BM141:BM147" si="32">IFERROR(X141*I141/H141,"0")</f>
        <v>0</v>
      </c>
      <c r="BN141" s="75">
        <f t="shared" ref="BN141:BN147" si="33">IFERROR(Y141*I141/H141,"0")</f>
        <v>0</v>
      </c>
      <c r="BO141" s="75">
        <f t="shared" ref="BO141:BO147" si="34">IFERROR(1/J141*(X141/H141),"0")</f>
        <v>0</v>
      </c>
      <c r="BP141" s="75">
        <f t="shared" ref="BP141:BP147" si="35">IFERROR(1/J141*(Y141/H141),"0")</f>
        <v>0</v>
      </c>
    </row>
    <row r="142" spans="1:68" ht="27" customHeight="1" x14ac:dyDescent="0.25">
      <c r="A142" s="60" t="s">
        <v>286</v>
      </c>
      <c r="B142" s="60" t="s">
        <v>289</v>
      </c>
      <c r="C142" s="34">
        <v>4301051625</v>
      </c>
      <c r="D142" s="790">
        <v>4607091385168</v>
      </c>
      <c r="E142" s="790"/>
      <c r="F142" s="59">
        <v>1.4</v>
      </c>
      <c r="G142" s="35">
        <v>6</v>
      </c>
      <c r="H142" s="59">
        <v>8.4</v>
      </c>
      <c r="I142" s="59">
        <v>8.9580000000000002</v>
      </c>
      <c r="J142" s="35">
        <v>56</v>
      </c>
      <c r="K142" s="35" t="s">
        <v>140</v>
      </c>
      <c r="L142" s="35" t="s">
        <v>45</v>
      </c>
      <c r="M142" s="36" t="s">
        <v>88</v>
      </c>
      <c r="N142" s="36"/>
      <c r="O142" s="35">
        <v>45</v>
      </c>
      <c r="P142" s="10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92"/>
      <c r="R142" s="792"/>
      <c r="S142" s="792"/>
      <c r="T142" s="793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290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customHeight="1" x14ac:dyDescent="0.25">
      <c r="A143" s="60" t="s">
        <v>291</v>
      </c>
      <c r="B143" s="60" t="s">
        <v>292</v>
      </c>
      <c r="C143" s="34">
        <v>4301051742</v>
      </c>
      <c r="D143" s="790">
        <v>4680115884540</v>
      </c>
      <c r="E143" s="790"/>
      <c r="F143" s="59">
        <v>1.4</v>
      </c>
      <c r="G143" s="35">
        <v>6</v>
      </c>
      <c r="H143" s="59">
        <v>8.4</v>
      </c>
      <c r="I143" s="59">
        <v>8.8800000000000008</v>
      </c>
      <c r="J143" s="35">
        <v>56</v>
      </c>
      <c r="K143" s="35" t="s">
        <v>140</v>
      </c>
      <c r="L143" s="35" t="s">
        <v>45</v>
      </c>
      <c r="M143" s="36" t="s">
        <v>88</v>
      </c>
      <c r="N143" s="36"/>
      <c r="O143" s="35">
        <v>45</v>
      </c>
      <c r="P143" s="107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92"/>
      <c r="R143" s="792"/>
      <c r="S143" s="792"/>
      <c r="T143" s="793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IFERROR(IF(Y143=0,"",ROUNDUP(Y143/H143,0)*0.02175),"")</f>
        <v/>
      </c>
      <c r="AA143" s="65" t="s">
        <v>45</v>
      </c>
      <c r="AB143" s="66" t="s">
        <v>45</v>
      </c>
      <c r="AC143" s="223" t="s">
        <v>293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48" customHeight="1" x14ac:dyDescent="0.25">
      <c r="A144" s="60" t="s">
        <v>294</v>
      </c>
      <c r="B144" s="60" t="s">
        <v>295</v>
      </c>
      <c r="C144" s="34">
        <v>4301051362</v>
      </c>
      <c r="D144" s="790">
        <v>4607091383256</v>
      </c>
      <c r="E144" s="790"/>
      <c r="F144" s="59">
        <v>0.33</v>
      </c>
      <c r="G144" s="35">
        <v>6</v>
      </c>
      <c r="H144" s="59">
        <v>1.98</v>
      </c>
      <c r="I144" s="59">
        <v>2.246</v>
      </c>
      <c r="J144" s="35">
        <v>156</v>
      </c>
      <c r="K144" s="35" t="s">
        <v>89</v>
      </c>
      <c r="L144" s="35" t="s">
        <v>45</v>
      </c>
      <c r="M144" s="36" t="s">
        <v>88</v>
      </c>
      <c r="N144" s="36"/>
      <c r="O144" s="35">
        <v>45</v>
      </c>
      <c r="P144" s="107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92"/>
      <c r="R144" s="792"/>
      <c r="S144" s="792"/>
      <c r="T144" s="793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296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48" customHeight="1" x14ac:dyDescent="0.25">
      <c r="A145" s="60" t="s">
        <v>297</v>
      </c>
      <c r="B145" s="60" t="s">
        <v>298</v>
      </c>
      <c r="C145" s="34">
        <v>4301051358</v>
      </c>
      <c r="D145" s="790">
        <v>4607091385748</v>
      </c>
      <c r="E145" s="790"/>
      <c r="F145" s="59">
        <v>0.45</v>
      </c>
      <c r="G145" s="35">
        <v>6</v>
      </c>
      <c r="H145" s="59">
        <v>2.7</v>
      </c>
      <c r="I145" s="59">
        <v>2.972</v>
      </c>
      <c r="J145" s="35">
        <v>156</v>
      </c>
      <c r="K145" s="35" t="s">
        <v>89</v>
      </c>
      <c r="L145" s="35" t="s">
        <v>170</v>
      </c>
      <c r="M145" s="36" t="s">
        <v>88</v>
      </c>
      <c r="N145" s="36"/>
      <c r="O145" s="35">
        <v>45</v>
      </c>
      <c r="P145" s="107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92"/>
      <c r="R145" s="792"/>
      <c r="S145" s="792"/>
      <c r="T145" s="793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296</v>
      </c>
      <c r="AG145" s="75"/>
      <c r="AJ145" s="79" t="s">
        <v>171</v>
      </c>
      <c r="AK145" s="79">
        <v>421.2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27" customHeight="1" x14ac:dyDescent="0.25">
      <c r="A146" s="60" t="s">
        <v>299</v>
      </c>
      <c r="B146" s="60" t="s">
        <v>300</v>
      </c>
      <c r="C146" s="34">
        <v>4301051740</v>
      </c>
      <c r="D146" s="790">
        <v>4680115884533</v>
      </c>
      <c r="E146" s="790"/>
      <c r="F146" s="59">
        <v>0.3</v>
      </c>
      <c r="G146" s="35">
        <v>6</v>
      </c>
      <c r="H146" s="59">
        <v>1.8</v>
      </c>
      <c r="I146" s="59">
        <v>2</v>
      </c>
      <c r="J146" s="35">
        <v>156</v>
      </c>
      <c r="K146" s="35" t="s">
        <v>89</v>
      </c>
      <c r="L146" s="35" t="s">
        <v>45</v>
      </c>
      <c r="M146" s="36" t="s">
        <v>88</v>
      </c>
      <c r="N146" s="36"/>
      <c r="O146" s="35">
        <v>45</v>
      </c>
      <c r="P146" s="10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92"/>
      <c r="R146" s="792"/>
      <c r="S146" s="792"/>
      <c r="T146" s="793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301</v>
      </c>
      <c r="AG146" s="75"/>
      <c r="AJ146" s="79" t="s">
        <v>45</v>
      </c>
      <c r="AK146" s="79">
        <v>0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ht="37.5" customHeight="1" x14ac:dyDescent="0.25">
      <c r="A147" s="60" t="s">
        <v>302</v>
      </c>
      <c r="B147" s="60" t="s">
        <v>303</v>
      </c>
      <c r="C147" s="34">
        <v>4301051480</v>
      </c>
      <c r="D147" s="790">
        <v>4680115882645</v>
      </c>
      <c r="E147" s="790"/>
      <c r="F147" s="59">
        <v>0.3</v>
      </c>
      <c r="G147" s="35">
        <v>6</v>
      </c>
      <c r="H147" s="59">
        <v>1.8</v>
      </c>
      <c r="I147" s="59">
        <v>2.66</v>
      </c>
      <c r="J147" s="35">
        <v>156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10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92"/>
      <c r="R147" s="792"/>
      <c r="S147" s="792"/>
      <c r="T147" s="793"/>
      <c r="U147" s="37" t="s">
        <v>45</v>
      </c>
      <c r="V147" s="37" t="s">
        <v>45</v>
      </c>
      <c r="W147" s="38" t="s">
        <v>0</v>
      </c>
      <c r="X147" s="56">
        <v>0</v>
      </c>
      <c r="Y147" s="53">
        <f t="shared" si="31"/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31" t="s">
        <v>304</v>
      </c>
      <c r="AG147" s="75"/>
      <c r="AJ147" s="79" t="s">
        <v>45</v>
      </c>
      <c r="AK147" s="79">
        <v>0</v>
      </c>
      <c r="BB147" s="232" t="s">
        <v>66</v>
      </c>
      <c r="BM147" s="75">
        <f t="shared" si="32"/>
        <v>0</v>
      </c>
      <c r="BN147" s="75">
        <f t="shared" si="33"/>
        <v>0</v>
      </c>
      <c r="BO147" s="75">
        <f t="shared" si="34"/>
        <v>0</v>
      </c>
      <c r="BP147" s="75">
        <f t="shared" si="35"/>
        <v>0</v>
      </c>
    </row>
    <row r="148" spans="1:68" x14ac:dyDescent="0.2">
      <c r="A148" s="787"/>
      <c r="B148" s="787"/>
      <c r="C148" s="787"/>
      <c r="D148" s="787"/>
      <c r="E148" s="787"/>
      <c r="F148" s="787"/>
      <c r="G148" s="787"/>
      <c r="H148" s="787"/>
      <c r="I148" s="787"/>
      <c r="J148" s="787"/>
      <c r="K148" s="787"/>
      <c r="L148" s="787"/>
      <c r="M148" s="787"/>
      <c r="N148" s="787"/>
      <c r="O148" s="788"/>
      <c r="P148" s="784" t="s">
        <v>40</v>
      </c>
      <c r="Q148" s="785"/>
      <c r="R148" s="785"/>
      <c r="S148" s="785"/>
      <c r="T148" s="785"/>
      <c r="U148" s="785"/>
      <c r="V148" s="786"/>
      <c r="W148" s="40" t="s">
        <v>39</v>
      </c>
      <c r="X148" s="41">
        <f>IFERROR(X141/H141,"0")+IFERROR(X142/H142,"0")+IFERROR(X143/H143,"0")+IFERROR(X144/H144,"0")+IFERROR(X145/H145,"0")+IFERROR(X146/H146,"0")+IFERROR(X147/H147,"0")</f>
        <v>0</v>
      </c>
      <c r="Y148" s="41">
        <f>IFERROR(Y141/H141,"0")+IFERROR(Y142/H142,"0")+IFERROR(Y143/H143,"0")+IFERROR(Y144/H144,"0")+IFERROR(Y145/H145,"0")+IFERROR(Y146/H146,"0")+IFERROR(Y147/H147,"0")</f>
        <v>0</v>
      </c>
      <c r="Z148" s="41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64"/>
      <c r="AB148" s="64"/>
      <c r="AC148" s="64"/>
    </row>
    <row r="149" spans="1:68" x14ac:dyDescent="0.2">
      <c r="A149" s="787"/>
      <c r="B149" s="787"/>
      <c r="C149" s="787"/>
      <c r="D149" s="787"/>
      <c r="E149" s="787"/>
      <c r="F149" s="787"/>
      <c r="G149" s="787"/>
      <c r="H149" s="787"/>
      <c r="I149" s="787"/>
      <c r="J149" s="787"/>
      <c r="K149" s="787"/>
      <c r="L149" s="787"/>
      <c r="M149" s="787"/>
      <c r="N149" s="787"/>
      <c r="O149" s="788"/>
      <c r="P149" s="784" t="s">
        <v>40</v>
      </c>
      <c r="Q149" s="785"/>
      <c r="R149" s="785"/>
      <c r="S149" s="785"/>
      <c r="T149" s="785"/>
      <c r="U149" s="785"/>
      <c r="V149" s="786"/>
      <c r="W149" s="40" t="s">
        <v>0</v>
      </c>
      <c r="X149" s="41">
        <f>IFERROR(SUM(X141:X147),"0")</f>
        <v>0</v>
      </c>
      <c r="Y149" s="41">
        <f>IFERROR(SUM(Y141:Y147),"0")</f>
        <v>0</v>
      </c>
      <c r="Z149" s="40"/>
      <c r="AA149" s="64"/>
      <c r="AB149" s="64"/>
      <c r="AC149" s="64"/>
    </row>
    <row r="150" spans="1:68" ht="14.25" customHeight="1" x14ac:dyDescent="0.25">
      <c r="A150" s="789" t="s">
        <v>233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63"/>
      <c r="AB150" s="63"/>
      <c r="AC150" s="63"/>
    </row>
    <row r="151" spans="1:68" ht="37.5" customHeight="1" x14ac:dyDescent="0.25">
      <c r="A151" s="60" t="s">
        <v>305</v>
      </c>
      <c r="B151" s="60" t="s">
        <v>306</v>
      </c>
      <c r="C151" s="34">
        <v>4301060356</v>
      </c>
      <c r="D151" s="790">
        <v>4680115882652</v>
      </c>
      <c r="E151" s="790"/>
      <c r="F151" s="59">
        <v>0.33</v>
      </c>
      <c r="G151" s="35">
        <v>6</v>
      </c>
      <c r="H151" s="59">
        <v>1.98</v>
      </c>
      <c r="I151" s="59">
        <v>2.84</v>
      </c>
      <c r="J151" s="35">
        <v>156</v>
      </c>
      <c r="K151" s="35" t="s">
        <v>89</v>
      </c>
      <c r="L151" s="35" t="s">
        <v>45</v>
      </c>
      <c r="M151" s="36" t="s">
        <v>82</v>
      </c>
      <c r="N151" s="36"/>
      <c r="O151" s="35">
        <v>40</v>
      </c>
      <c r="P151" s="107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92"/>
      <c r="R151" s="792"/>
      <c r="S151" s="792"/>
      <c r="T151" s="793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33" t="s">
        <v>307</v>
      </c>
      <c r="AG151" s="75"/>
      <c r="AJ151" s="79" t="s">
        <v>45</v>
      </c>
      <c r="AK151" s="79">
        <v>0</v>
      </c>
      <c r="BB151" s="234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308</v>
      </c>
      <c r="B152" s="60" t="s">
        <v>309</v>
      </c>
      <c r="C152" s="34">
        <v>4301060309</v>
      </c>
      <c r="D152" s="790">
        <v>4680115880238</v>
      </c>
      <c r="E152" s="790"/>
      <c r="F152" s="59">
        <v>0.33</v>
      </c>
      <c r="G152" s="35">
        <v>6</v>
      </c>
      <c r="H152" s="59">
        <v>1.98</v>
      </c>
      <c r="I152" s="59">
        <v>2.258</v>
      </c>
      <c r="J152" s="35">
        <v>156</v>
      </c>
      <c r="K152" s="35" t="s">
        <v>89</v>
      </c>
      <c r="L152" s="35" t="s">
        <v>45</v>
      </c>
      <c r="M152" s="36" t="s">
        <v>82</v>
      </c>
      <c r="N152" s="36"/>
      <c r="O152" s="35">
        <v>40</v>
      </c>
      <c r="P152" s="10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92"/>
      <c r="R152" s="792"/>
      <c r="S152" s="792"/>
      <c r="T152" s="793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IFERROR(IF(Y152=0,"",ROUNDUP(Y152/H152,0)*0.00753),"")</f>
        <v/>
      </c>
      <c r="AA152" s="65" t="s">
        <v>45</v>
      </c>
      <c r="AB152" s="66" t="s">
        <v>45</v>
      </c>
      <c r="AC152" s="235" t="s">
        <v>310</v>
      </c>
      <c r="AG152" s="75"/>
      <c r="AJ152" s="79" t="s">
        <v>45</v>
      </c>
      <c r="AK152" s="79">
        <v>0</v>
      </c>
      <c r="BB152" s="236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787"/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8"/>
      <c r="P153" s="784" t="s">
        <v>40</v>
      </c>
      <c r="Q153" s="785"/>
      <c r="R153" s="785"/>
      <c r="S153" s="785"/>
      <c r="T153" s="785"/>
      <c r="U153" s="785"/>
      <c r="V153" s="786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787"/>
      <c r="B154" s="787"/>
      <c r="C154" s="787"/>
      <c r="D154" s="787"/>
      <c r="E154" s="787"/>
      <c r="F154" s="787"/>
      <c r="G154" s="787"/>
      <c r="H154" s="787"/>
      <c r="I154" s="787"/>
      <c r="J154" s="787"/>
      <c r="K154" s="787"/>
      <c r="L154" s="787"/>
      <c r="M154" s="787"/>
      <c r="N154" s="787"/>
      <c r="O154" s="788"/>
      <c r="P154" s="784" t="s">
        <v>40</v>
      </c>
      <c r="Q154" s="785"/>
      <c r="R154" s="785"/>
      <c r="S154" s="785"/>
      <c r="T154" s="785"/>
      <c r="U154" s="785"/>
      <c r="V154" s="786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6.5" customHeight="1" x14ac:dyDescent="0.25">
      <c r="A155" s="799" t="s">
        <v>311</v>
      </c>
      <c r="B155" s="799"/>
      <c r="C155" s="799"/>
      <c r="D155" s="799"/>
      <c r="E155" s="799"/>
      <c r="F155" s="799"/>
      <c r="G155" s="799"/>
      <c r="H155" s="799"/>
      <c r="I155" s="799"/>
      <c r="J155" s="799"/>
      <c r="K155" s="799"/>
      <c r="L155" s="799"/>
      <c r="M155" s="799"/>
      <c r="N155" s="799"/>
      <c r="O155" s="799"/>
      <c r="P155" s="799"/>
      <c r="Q155" s="799"/>
      <c r="R155" s="799"/>
      <c r="S155" s="799"/>
      <c r="T155" s="799"/>
      <c r="U155" s="799"/>
      <c r="V155" s="799"/>
      <c r="W155" s="799"/>
      <c r="X155" s="799"/>
      <c r="Y155" s="799"/>
      <c r="Z155" s="799"/>
      <c r="AA155" s="62"/>
      <c r="AB155" s="62"/>
      <c r="AC155" s="62"/>
    </row>
    <row r="156" spans="1:68" ht="14.25" customHeight="1" x14ac:dyDescent="0.25">
      <c r="A156" s="789" t="s">
        <v>135</v>
      </c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89"/>
      <c r="P156" s="789"/>
      <c r="Q156" s="789"/>
      <c r="R156" s="789"/>
      <c r="S156" s="789"/>
      <c r="T156" s="789"/>
      <c r="U156" s="789"/>
      <c r="V156" s="789"/>
      <c r="W156" s="789"/>
      <c r="X156" s="789"/>
      <c r="Y156" s="789"/>
      <c r="Z156" s="789"/>
      <c r="AA156" s="63"/>
      <c r="AB156" s="63"/>
      <c r="AC156" s="63"/>
    </row>
    <row r="157" spans="1:68" ht="27" customHeight="1" x14ac:dyDescent="0.25">
      <c r="A157" s="60" t="s">
        <v>312</v>
      </c>
      <c r="B157" s="60" t="s">
        <v>313</v>
      </c>
      <c r="C157" s="34">
        <v>4301011562</v>
      </c>
      <c r="D157" s="790">
        <v>4680115882577</v>
      </c>
      <c r="E157" s="790"/>
      <c r="F157" s="59">
        <v>0.4</v>
      </c>
      <c r="G157" s="35">
        <v>8</v>
      </c>
      <c r="H157" s="59">
        <v>3.2</v>
      </c>
      <c r="I157" s="59">
        <v>3.4</v>
      </c>
      <c r="J157" s="35">
        <v>156</v>
      </c>
      <c r="K157" s="35" t="s">
        <v>89</v>
      </c>
      <c r="L157" s="35" t="s">
        <v>45</v>
      </c>
      <c r="M157" s="36" t="s">
        <v>129</v>
      </c>
      <c r="N157" s="36"/>
      <c r="O157" s="35">
        <v>90</v>
      </c>
      <c r="P157" s="10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2"/>
      <c r="R157" s="792"/>
      <c r="S157" s="792"/>
      <c r="T157" s="793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IFERROR(IF(Y157=0,"",ROUNDUP(Y157/H157,0)*0.00753),"")</f>
        <v/>
      </c>
      <c r="AA157" s="65" t="s">
        <v>45</v>
      </c>
      <c r="AB157" s="66" t="s">
        <v>45</v>
      </c>
      <c r="AC157" s="237" t="s">
        <v>314</v>
      </c>
      <c r="AG157" s="75"/>
      <c r="AJ157" s="79" t="s">
        <v>45</v>
      </c>
      <c r="AK157" s="79">
        <v>0</v>
      </c>
      <c r="BB157" s="238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27" customHeight="1" x14ac:dyDescent="0.25">
      <c r="A158" s="60" t="s">
        <v>312</v>
      </c>
      <c r="B158" s="60" t="s">
        <v>315</v>
      </c>
      <c r="C158" s="34">
        <v>4301011564</v>
      </c>
      <c r="D158" s="790">
        <v>4680115882577</v>
      </c>
      <c r="E158" s="790"/>
      <c r="F158" s="59">
        <v>0.4</v>
      </c>
      <c r="G158" s="35">
        <v>8</v>
      </c>
      <c r="H158" s="59">
        <v>3.2</v>
      </c>
      <c r="I158" s="59">
        <v>3.4</v>
      </c>
      <c r="J158" s="35">
        <v>156</v>
      </c>
      <c r="K158" s="35" t="s">
        <v>89</v>
      </c>
      <c r="L158" s="35" t="s">
        <v>45</v>
      </c>
      <c r="M158" s="36" t="s">
        <v>129</v>
      </c>
      <c r="N158" s="36"/>
      <c r="O158" s="35">
        <v>90</v>
      </c>
      <c r="P158" s="10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2"/>
      <c r="R158" s="792"/>
      <c r="S158" s="792"/>
      <c r="T158" s="793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9" t="s">
        <v>314</v>
      </c>
      <c r="AG158" s="75"/>
      <c r="AJ158" s="79" t="s">
        <v>45</v>
      </c>
      <c r="AK158" s="79">
        <v>0</v>
      </c>
      <c r="BB158" s="24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787"/>
      <c r="B159" s="787"/>
      <c r="C159" s="787"/>
      <c r="D159" s="787"/>
      <c r="E159" s="787"/>
      <c r="F159" s="787"/>
      <c r="G159" s="787"/>
      <c r="H159" s="787"/>
      <c r="I159" s="787"/>
      <c r="J159" s="787"/>
      <c r="K159" s="787"/>
      <c r="L159" s="787"/>
      <c r="M159" s="787"/>
      <c r="N159" s="787"/>
      <c r="O159" s="788"/>
      <c r="P159" s="784" t="s">
        <v>40</v>
      </c>
      <c r="Q159" s="785"/>
      <c r="R159" s="785"/>
      <c r="S159" s="785"/>
      <c r="T159" s="785"/>
      <c r="U159" s="785"/>
      <c r="V159" s="786"/>
      <c r="W159" s="40" t="s">
        <v>39</v>
      </c>
      <c r="X159" s="41">
        <f>IFERROR(X157/H157,"0")+IFERROR(X158/H158,"0")</f>
        <v>0</v>
      </c>
      <c r="Y159" s="41">
        <f>IFERROR(Y157/H157,"0")+IFERROR(Y158/H158,"0")</f>
        <v>0</v>
      </c>
      <c r="Z159" s="41">
        <f>IFERROR(IF(Z157="",0,Z157),"0")+IFERROR(IF(Z158="",0,Z158),"0")</f>
        <v>0</v>
      </c>
      <c r="AA159" s="64"/>
      <c r="AB159" s="64"/>
      <c r="AC159" s="64"/>
    </row>
    <row r="160" spans="1:68" x14ac:dyDescent="0.2">
      <c r="A160" s="787"/>
      <c r="B160" s="787"/>
      <c r="C160" s="787"/>
      <c r="D160" s="787"/>
      <c r="E160" s="787"/>
      <c r="F160" s="787"/>
      <c r="G160" s="787"/>
      <c r="H160" s="787"/>
      <c r="I160" s="787"/>
      <c r="J160" s="787"/>
      <c r="K160" s="787"/>
      <c r="L160" s="787"/>
      <c r="M160" s="787"/>
      <c r="N160" s="787"/>
      <c r="O160" s="788"/>
      <c r="P160" s="784" t="s">
        <v>40</v>
      </c>
      <c r="Q160" s="785"/>
      <c r="R160" s="785"/>
      <c r="S160" s="785"/>
      <c r="T160" s="785"/>
      <c r="U160" s="785"/>
      <c r="V160" s="786"/>
      <c r="W160" s="40" t="s">
        <v>0</v>
      </c>
      <c r="X160" s="41">
        <f>IFERROR(SUM(X157:X158),"0")</f>
        <v>0</v>
      </c>
      <c r="Y160" s="41">
        <f>IFERROR(SUM(Y157:Y158),"0")</f>
        <v>0</v>
      </c>
      <c r="Z160" s="40"/>
      <c r="AA160" s="64"/>
      <c r="AB160" s="64"/>
      <c r="AC160" s="64"/>
    </row>
    <row r="161" spans="1:68" ht="14.25" customHeight="1" x14ac:dyDescent="0.25">
      <c r="A161" s="789" t="s">
        <v>78</v>
      </c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89"/>
      <c r="P161" s="789"/>
      <c r="Q161" s="789"/>
      <c r="R161" s="789"/>
      <c r="S161" s="789"/>
      <c r="T161" s="789"/>
      <c r="U161" s="789"/>
      <c r="V161" s="789"/>
      <c r="W161" s="789"/>
      <c r="X161" s="789"/>
      <c r="Y161" s="789"/>
      <c r="Z161" s="789"/>
      <c r="AA161" s="63"/>
      <c r="AB161" s="63"/>
      <c r="AC161" s="63"/>
    </row>
    <row r="162" spans="1:68" ht="27" customHeight="1" x14ac:dyDescent="0.25">
      <c r="A162" s="60" t="s">
        <v>316</v>
      </c>
      <c r="B162" s="60" t="s">
        <v>317</v>
      </c>
      <c r="C162" s="34">
        <v>4301031235</v>
      </c>
      <c r="D162" s="790">
        <v>4680115883444</v>
      </c>
      <c r="E162" s="790"/>
      <c r="F162" s="59">
        <v>0.35</v>
      </c>
      <c r="G162" s="35">
        <v>8</v>
      </c>
      <c r="H162" s="59">
        <v>2.8</v>
      </c>
      <c r="I162" s="59">
        <v>3.0880000000000001</v>
      </c>
      <c r="J162" s="35">
        <v>156</v>
      </c>
      <c r="K162" s="35" t="s">
        <v>89</v>
      </c>
      <c r="L162" s="35" t="s">
        <v>45</v>
      </c>
      <c r="M162" s="36" t="s">
        <v>129</v>
      </c>
      <c r="N162" s="36"/>
      <c r="O162" s="35">
        <v>90</v>
      </c>
      <c r="P162" s="10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2"/>
      <c r="R162" s="792"/>
      <c r="S162" s="792"/>
      <c r="T162" s="793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IFERROR(IF(Y162=0,"",ROUNDUP(Y162/H162,0)*0.00753),"")</f>
        <v/>
      </c>
      <c r="AA162" s="65" t="s">
        <v>45</v>
      </c>
      <c r="AB162" s="66" t="s">
        <v>45</v>
      </c>
      <c r="AC162" s="241" t="s">
        <v>318</v>
      </c>
      <c r="AG162" s="75"/>
      <c r="AJ162" s="79" t="s">
        <v>45</v>
      </c>
      <c r="AK162" s="79">
        <v>0</v>
      </c>
      <c r="BB162" s="242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customHeight="1" x14ac:dyDescent="0.25">
      <c r="A163" s="60" t="s">
        <v>316</v>
      </c>
      <c r="B163" s="60" t="s">
        <v>319</v>
      </c>
      <c r="C163" s="34">
        <v>4301031234</v>
      </c>
      <c r="D163" s="790">
        <v>4680115883444</v>
      </c>
      <c r="E163" s="790"/>
      <c r="F163" s="59">
        <v>0.35</v>
      </c>
      <c r="G163" s="35">
        <v>8</v>
      </c>
      <c r="H163" s="59">
        <v>2.8</v>
      </c>
      <c r="I163" s="59">
        <v>3.0880000000000001</v>
      </c>
      <c r="J163" s="35">
        <v>156</v>
      </c>
      <c r="K163" s="35" t="s">
        <v>89</v>
      </c>
      <c r="L163" s="35" t="s">
        <v>45</v>
      </c>
      <c r="M163" s="36" t="s">
        <v>129</v>
      </c>
      <c r="N163" s="36"/>
      <c r="O163" s="35">
        <v>90</v>
      </c>
      <c r="P163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2"/>
      <c r="R163" s="792"/>
      <c r="S163" s="792"/>
      <c r="T163" s="793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43" t="s">
        <v>318</v>
      </c>
      <c r="AG163" s="75"/>
      <c r="AJ163" s="79" t="s">
        <v>45</v>
      </c>
      <c r="AK163" s="79">
        <v>0</v>
      </c>
      <c r="BB163" s="244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787"/>
      <c r="B164" s="787"/>
      <c r="C164" s="787"/>
      <c r="D164" s="787"/>
      <c r="E164" s="787"/>
      <c r="F164" s="787"/>
      <c r="G164" s="787"/>
      <c r="H164" s="787"/>
      <c r="I164" s="787"/>
      <c r="J164" s="787"/>
      <c r="K164" s="787"/>
      <c r="L164" s="787"/>
      <c r="M164" s="787"/>
      <c r="N164" s="787"/>
      <c r="O164" s="788"/>
      <c r="P164" s="784" t="s">
        <v>40</v>
      </c>
      <c r="Q164" s="785"/>
      <c r="R164" s="785"/>
      <c r="S164" s="785"/>
      <c r="T164" s="785"/>
      <c r="U164" s="785"/>
      <c r="V164" s="786"/>
      <c r="W164" s="40" t="s">
        <v>39</v>
      </c>
      <c r="X164" s="41">
        <f>IFERROR(X162/H162,"0")+IFERROR(X163/H163,"0")</f>
        <v>0</v>
      </c>
      <c r="Y164" s="41">
        <f>IFERROR(Y162/H162,"0")+IFERROR(Y163/H163,"0")</f>
        <v>0</v>
      </c>
      <c r="Z164" s="41">
        <f>IFERROR(IF(Z162="",0,Z162),"0")+IFERROR(IF(Z163="",0,Z163),"0")</f>
        <v>0</v>
      </c>
      <c r="AA164" s="64"/>
      <c r="AB164" s="64"/>
      <c r="AC164" s="64"/>
    </row>
    <row r="165" spans="1:68" x14ac:dyDescent="0.2">
      <c r="A165" s="787"/>
      <c r="B165" s="787"/>
      <c r="C165" s="787"/>
      <c r="D165" s="787"/>
      <c r="E165" s="787"/>
      <c r="F165" s="787"/>
      <c r="G165" s="787"/>
      <c r="H165" s="787"/>
      <c r="I165" s="787"/>
      <c r="J165" s="787"/>
      <c r="K165" s="787"/>
      <c r="L165" s="787"/>
      <c r="M165" s="787"/>
      <c r="N165" s="787"/>
      <c r="O165" s="788"/>
      <c r="P165" s="784" t="s">
        <v>40</v>
      </c>
      <c r="Q165" s="785"/>
      <c r="R165" s="785"/>
      <c r="S165" s="785"/>
      <c r="T165" s="785"/>
      <c r="U165" s="785"/>
      <c r="V165" s="786"/>
      <c r="W165" s="40" t="s">
        <v>0</v>
      </c>
      <c r="X165" s="41">
        <f>IFERROR(SUM(X162:X163),"0")</f>
        <v>0</v>
      </c>
      <c r="Y165" s="41">
        <f>IFERROR(SUM(Y162:Y163),"0")</f>
        <v>0</v>
      </c>
      <c r="Z165" s="40"/>
      <c r="AA165" s="64"/>
      <c r="AB165" s="64"/>
      <c r="AC165" s="64"/>
    </row>
    <row r="166" spans="1:68" ht="14.25" customHeight="1" x14ac:dyDescent="0.25">
      <c r="A166" s="789" t="s">
        <v>84</v>
      </c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89"/>
      <c r="P166" s="789"/>
      <c r="Q166" s="789"/>
      <c r="R166" s="789"/>
      <c r="S166" s="789"/>
      <c r="T166" s="789"/>
      <c r="U166" s="789"/>
      <c r="V166" s="789"/>
      <c r="W166" s="789"/>
      <c r="X166" s="789"/>
      <c r="Y166" s="789"/>
      <c r="Z166" s="789"/>
      <c r="AA166" s="63"/>
      <c r="AB166" s="63"/>
      <c r="AC166" s="63"/>
    </row>
    <row r="167" spans="1:68" ht="16.5" customHeight="1" x14ac:dyDescent="0.25">
      <c r="A167" s="60" t="s">
        <v>320</v>
      </c>
      <c r="B167" s="60" t="s">
        <v>321</v>
      </c>
      <c r="C167" s="34">
        <v>4301051477</v>
      </c>
      <c r="D167" s="790">
        <v>4680115882584</v>
      </c>
      <c r="E167" s="790"/>
      <c r="F167" s="59">
        <v>0.33</v>
      </c>
      <c r="G167" s="35">
        <v>8</v>
      </c>
      <c r="H167" s="59">
        <v>2.64</v>
      </c>
      <c r="I167" s="59">
        <v>2.9279999999999999</v>
      </c>
      <c r="J167" s="35">
        <v>156</v>
      </c>
      <c r="K167" s="35" t="s">
        <v>89</v>
      </c>
      <c r="L167" s="35" t="s">
        <v>45</v>
      </c>
      <c r="M167" s="36" t="s">
        <v>129</v>
      </c>
      <c r="N167" s="36"/>
      <c r="O167" s="35">
        <v>60</v>
      </c>
      <c r="P167" s="10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92"/>
      <c r="R167" s="792"/>
      <c r="S167" s="792"/>
      <c r="T167" s="793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45" t="s">
        <v>314</v>
      </c>
      <c r="AG167" s="75"/>
      <c r="AJ167" s="79" t="s">
        <v>45</v>
      </c>
      <c r="AK167" s="79">
        <v>0</v>
      </c>
      <c r="BB167" s="246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16.5" customHeight="1" x14ac:dyDescent="0.25">
      <c r="A168" s="60" t="s">
        <v>320</v>
      </c>
      <c r="B168" s="60" t="s">
        <v>322</v>
      </c>
      <c r="C168" s="34">
        <v>4301051476</v>
      </c>
      <c r="D168" s="790">
        <v>4680115882584</v>
      </c>
      <c r="E168" s="790"/>
      <c r="F168" s="59">
        <v>0.33</v>
      </c>
      <c r="G168" s="35">
        <v>8</v>
      </c>
      <c r="H168" s="59">
        <v>2.64</v>
      </c>
      <c r="I168" s="59">
        <v>2.9279999999999999</v>
      </c>
      <c r="J168" s="35">
        <v>156</v>
      </c>
      <c r="K168" s="35" t="s">
        <v>89</v>
      </c>
      <c r="L168" s="35" t="s">
        <v>45</v>
      </c>
      <c r="M168" s="36" t="s">
        <v>129</v>
      </c>
      <c r="N168" s="36"/>
      <c r="O168" s="35">
        <v>60</v>
      </c>
      <c r="P168" s="10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92"/>
      <c r="R168" s="792"/>
      <c r="S168" s="792"/>
      <c r="T168" s="793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IFERROR(IF(Y168=0,"",ROUNDUP(Y168/H168,0)*0.00753),"")</f>
        <v/>
      </c>
      <c r="AA168" s="65" t="s">
        <v>45</v>
      </c>
      <c r="AB168" s="66" t="s">
        <v>45</v>
      </c>
      <c r="AC168" s="247" t="s">
        <v>314</v>
      </c>
      <c r="AG168" s="75"/>
      <c r="AJ168" s="79" t="s">
        <v>45</v>
      </c>
      <c r="AK168" s="79">
        <v>0</v>
      </c>
      <c r="BB168" s="248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787"/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8"/>
      <c r="P169" s="784" t="s">
        <v>40</v>
      </c>
      <c r="Q169" s="785"/>
      <c r="R169" s="785"/>
      <c r="S169" s="785"/>
      <c r="T169" s="785"/>
      <c r="U169" s="785"/>
      <c r="V169" s="786"/>
      <c r="W169" s="40" t="s">
        <v>39</v>
      </c>
      <c r="X169" s="41">
        <f>IFERROR(X167/H167,"0")+IFERROR(X168/H168,"0")</f>
        <v>0</v>
      </c>
      <c r="Y169" s="41">
        <f>IFERROR(Y167/H167,"0")+IFERROR(Y168/H168,"0")</f>
        <v>0</v>
      </c>
      <c r="Z169" s="41">
        <f>IFERROR(IF(Z167="",0,Z167),"0")+IFERROR(IF(Z168="",0,Z168),"0")</f>
        <v>0</v>
      </c>
      <c r="AA169" s="64"/>
      <c r="AB169" s="64"/>
      <c r="AC169" s="64"/>
    </row>
    <row r="170" spans="1:68" x14ac:dyDescent="0.2">
      <c r="A170" s="787"/>
      <c r="B170" s="787"/>
      <c r="C170" s="787"/>
      <c r="D170" s="787"/>
      <c r="E170" s="787"/>
      <c r="F170" s="787"/>
      <c r="G170" s="787"/>
      <c r="H170" s="787"/>
      <c r="I170" s="787"/>
      <c r="J170" s="787"/>
      <c r="K170" s="787"/>
      <c r="L170" s="787"/>
      <c r="M170" s="787"/>
      <c r="N170" s="787"/>
      <c r="O170" s="788"/>
      <c r="P170" s="784" t="s">
        <v>40</v>
      </c>
      <c r="Q170" s="785"/>
      <c r="R170" s="785"/>
      <c r="S170" s="785"/>
      <c r="T170" s="785"/>
      <c r="U170" s="785"/>
      <c r="V170" s="786"/>
      <c r="W170" s="40" t="s">
        <v>0</v>
      </c>
      <c r="X170" s="41">
        <f>IFERROR(SUM(X167:X168),"0")</f>
        <v>0</v>
      </c>
      <c r="Y170" s="41">
        <f>IFERROR(SUM(Y167:Y168),"0")</f>
        <v>0</v>
      </c>
      <c r="Z170" s="40"/>
      <c r="AA170" s="64"/>
      <c r="AB170" s="64"/>
      <c r="AC170" s="64"/>
    </row>
    <row r="171" spans="1:68" ht="16.5" customHeight="1" x14ac:dyDescent="0.25">
      <c r="A171" s="799" t="s">
        <v>133</v>
      </c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799"/>
      <c r="P171" s="799"/>
      <c r="Q171" s="799"/>
      <c r="R171" s="799"/>
      <c r="S171" s="799"/>
      <c r="T171" s="799"/>
      <c r="U171" s="799"/>
      <c r="V171" s="799"/>
      <c r="W171" s="799"/>
      <c r="X171" s="799"/>
      <c r="Y171" s="799"/>
      <c r="Z171" s="799"/>
      <c r="AA171" s="62"/>
      <c r="AB171" s="62"/>
      <c r="AC171" s="62"/>
    </row>
    <row r="172" spans="1:68" ht="14.25" customHeight="1" x14ac:dyDescent="0.25">
      <c r="A172" s="789" t="s">
        <v>135</v>
      </c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89"/>
      <c r="P172" s="789"/>
      <c r="Q172" s="789"/>
      <c r="R172" s="789"/>
      <c r="S172" s="789"/>
      <c r="T172" s="789"/>
      <c r="U172" s="789"/>
      <c r="V172" s="789"/>
      <c r="W172" s="789"/>
      <c r="X172" s="789"/>
      <c r="Y172" s="789"/>
      <c r="Z172" s="789"/>
      <c r="AA172" s="63"/>
      <c r="AB172" s="63"/>
      <c r="AC172" s="63"/>
    </row>
    <row r="173" spans="1:68" ht="27" customHeight="1" x14ac:dyDescent="0.25">
      <c r="A173" s="60" t="s">
        <v>323</v>
      </c>
      <c r="B173" s="60" t="s">
        <v>324</v>
      </c>
      <c r="C173" s="34">
        <v>4301011705</v>
      </c>
      <c r="D173" s="790">
        <v>4607091384604</v>
      </c>
      <c r="E173" s="790"/>
      <c r="F173" s="59">
        <v>0.4</v>
      </c>
      <c r="G173" s="35">
        <v>10</v>
      </c>
      <c r="H173" s="59">
        <v>4</v>
      </c>
      <c r="I173" s="59">
        <v>4.21</v>
      </c>
      <c r="J173" s="35">
        <v>132</v>
      </c>
      <c r="K173" s="35" t="s">
        <v>89</v>
      </c>
      <c r="L173" s="35" t="s">
        <v>45</v>
      </c>
      <c r="M173" s="36" t="s">
        <v>139</v>
      </c>
      <c r="N173" s="36"/>
      <c r="O173" s="35">
        <v>50</v>
      </c>
      <c r="P173" s="10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92"/>
      <c r="R173" s="792"/>
      <c r="S173" s="792"/>
      <c r="T173" s="793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IFERROR(IF(Y173=0,"",ROUNDUP(Y173/H173,0)*0.00902),"")</f>
        <v/>
      </c>
      <c r="AA173" s="65" t="s">
        <v>45</v>
      </c>
      <c r="AB173" s="66" t="s">
        <v>45</v>
      </c>
      <c r="AC173" s="249" t="s">
        <v>325</v>
      </c>
      <c r="AG173" s="75"/>
      <c r="AJ173" s="79" t="s">
        <v>45</v>
      </c>
      <c r="AK173" s="79">
        <v>0</v>
      </c>
      <c r="BB173" s="25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787"/>
      <c r="B174" s="787"/>
      <c r="C174" s="787"/>
      <c r="D174" s="787"/>
      <c r="E174" s="787"/>
      <c r="F174" s="787"/>
      <c r="G174" s="787"/>
      <c r="H174" s="787"/>
      <c r="I174" s="787"/>
      <c r="J174" s="787"/>
      <c r="K174" s="787"/>
      <c r="L174" s="787"/>
      <c r="M174" s="787"/>
      <c r="N174" s="787"/>
      <c r="O174" s="788"/>
      <c r="P174" s="784" t="s">
        <v>40</v>
      </c>
      <c r="Q174" s="785"/>
      <c r="R174" s="785"/>
      <c r="S174" s="785"/>
      <c r="T174" s="785"/>
      <c r="U174" s="785"/>
      <c r="V174" s="786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787"/>
      <c r="B175" s="787"/>
      <c r="C175" s="787"/>
      <c r="D175" s="787"/>
      <c r="E175" s="787"/>
      <c r="F175" s="787"/>
      <c r="G175" s="787"/>
      <c r="H175" s="787"/>
      <c r="I175" s="787"/>
      <c r="J175" s="787"/>
      <c r="K175" s="787"/>
      <c r="L175" s="787"/>
      <c r="M175" s="787"/>
      <c r="N175" s="787"/>
      <c r="O175" s="788"/>
      <c r="P175" s="784" t="s">
        <v>40</v>
      </c>
      <c r="Q175" s="785"/>
      <c r="R175" s="785"/>
      <c r="S175" s="785"/>
      <c r="T175" s="785"/>
      <c r="U175" s="785"/>
      <c r="V175" s="786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789" t="s">
        <v>78</v>
      </c>
      <c r="B176" s="789"/>
      <c r="C176" s="789"/>
      <c r="D176" s="789"/>
      <c r="E176" s="789"/>
      <c r="F176" s="789"/>
      <c r="G176" s="789"/>
      <c r="H176" s="789"/>
      <c r="I176" s="789"/>
      <c r="J176" s="789"/>
      <c r="K176" s="789"/>
      <c r="L176" s="789"/>
      <c r="M176" s="789"/>
      <c r="N176" s="789"/>
      <c r="O176" s="789"/>
      <c r="P176" s="789"/>
      <c r="Q176" s="789"/>
      <c r="R176" s="789"/>
      <c r="S176" s="789"/>
      <c r="T176" s="789"/>
      <c r="U176" s="789"/>
      <c r="V176" s="789"/>
      <c r="W176" s="789"/>
      <c r="X176" s="789"/>
      <c r="Y176" s="789"/>
      <c r="Z176" s="789"/>
      <c r="AA176" s="63"/>
      <c r="AB176" s="63"/>
      <c r="AC176" s="63"/>
    </row>
    <row r="177" spans="1:68" ht="16.5" customHeight="1" x14ac:dyDescent="0.25">
      <c r="A177" s="60" t="s">
        <v>326</v>
      </c>
      <c r="B177" s="60" t="s">
        <v>327</v>
      </c>
      <c r="C177" s="34">
        <v>4301030895</v>
      </c>
      <c r="D177" s="790">
        <v>4607091387667</v>
      </c>
      <c r="E177" s="790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140</v>
      </c>
      <c r="L177" s="35" t="s">
        <v>45</v>
      </c>
      <c r="M177" s="36" t="s">
        <v>139</v>
      </c>
      <c r="N177" s="36"/>
      <c r="O177" s="35">
        <v>40</v>
      </c>
      <c r="P177" s="10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92"/>
      <c r="R177" s="792"/>
      <c r="S177" s="792"/>
      <c r="T177" s="793"/>
      <c r="U177" s="37" t="s">
        <v>45</v>
      </c>
      <c r="V177" s="37" t="s">
        <v>45</v>
      </c>
      <c r="W177" s="38" t="s">
        <v>0</v>
      </c>
      <c r="X177" s="56">
        <v>100</v>
      </c>
      <c r="Y177" s="53">
        <f>IFERROR(IF(X177="",0,CEILING((X177/$H177),1)*$H177),"")</f>
        <v>108</v>
      </c>
      <c r="Z177" s="39">
        <f>IFERROR(IF(Y177=0,"",ROUNDUP(Y177/H177,0)*0.02175),"")</f>
        <v>0.26100000000000001</v>
      </c>
      <c r="AA177" s="65" t="s">
        <v>45</v>
      </c>
      <c r="AB177" s="66" t="s">
        <v>45</v>
      </c>
      <c r="AC177" s="251" t="s">
        <v>328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107.00000000000001</v>
      </c>
      <c r="BN177" s="75">
        <f>IFERROR(Y177*I177/H177,"0")</f>
        <v>115.56000000000002</v>
      </c>
      <c r="BO177" s="75">
        <f>IFERROR(1/J177*(X177/H177),"0")</f>
        <v>0.1984126984126984</v>
      </c>
      <c r="BP177" s="75">
        <f>IFERROR(1/J177*(Y177/H177),"0")</f>
        <v>0.21428571428571427</v>
      </c>
    </row>
    <row r="178" spans="1:68" ht="27" customHeight="1" x14ac:dyDescent="0.25">
      <c r="A178" s="60" t="s">
        <v>329</v>
      </c>
      <c r="B178" s="60" t="s">
        <v>330</v>
      </c>
      <c r="C178" s="34">
        <v>4301030961</v>
      </c>
      <c r="D178" s="790">
        <v>4607091387636</v>
      </c>
      <c r="E178" s="790"/>
      <c r="F178" s="59">
        <v>0.7</v>
      </c>
      <c r="G178" s="35">
        <v>6</v>
      </c>
      <c r="H178" s="59">
        <v>4.2</v>
      </c>
      <c r="I178" s="59">
        <v>4.5</v>
      </c>
      <c r="J178" s="35">
        <v>132</v>
      </c>
      <c r="K178" s="35" t="s">
        <v>89</v>
      </c>
      <c r="L178" s="35" t="s">
        <v>45</v>
      </c>
      <c r="M178" s="36" t="s">
        <v>82</v>
      </c>
      <c r="N178" s="36"/>
      <c r="O178" s="35">
        <v>40</v>
      </c>
      <c r="P178" s="10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92"/>
      <c r="R178" s="792"/>
      <c r="S178" s="792"/>
      <c r="T178" s="793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53" t="s">
        <v>331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16.5" customHeight="1" x14ac:dyDescent="0.25">
      <c r="A179" s="60" t="s">
        <v>332</v>
      </c>
      <c r="B179" s="60" t="s">
        <v>333</v>
      </c>
      <c r="C179" s="34">
        <v>4301030963</v>
      </c>
      <c r="D179" s="790">
        <v>4607091382426</v>
      </c>
      <c r="E179" s="790"/>
      <c r="F179" s="59">
        <v>0.9</v>
      </c>
      <c r="G179" s="35">
        <v>10</v>
      </c>
      <c r="H179" s="59">
        <v>9</v>
      </c>
      <c r="I179" s="59">
        <v>9.6300000000000008</v>
      </c>
      <c r="J179" s="35">
        <v>56</v>
      </c>
      <c r="K179" s="35" t="s">
        <v>140</v>
      </c>
      <c r="L179" s="35" t="s">
        <v>45</v>
      </c>
      <c r="M179" s="36" t="s">
        <v>82</v>
      </c>
      <c r="N179" s="36"/>
      <c r="O179" s="35">
        <v>40</v>
      </c>
      <c r="P179" s="10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92"/>
      <c r="R179" s="792"/>
      <c r="S179" s="792"/>
      <c r="T179" s="793"/>
      <c r="U179" s="37" t="s">
        <v>45</v>
      </c>
      <c r="V179" s="37" t="s">
        <v>45</v>
      </c>
      <c r="W179" s="38" t="s">
        <v>0</v>
      </c>
      <c r="X179" s="56">
        <v>100</v>
      </c>
      <c r="Y179" s="53">
        <f>IFERROR(IF(X179="",0,CEILING((X179/$H179),1)*$H179),"")</f>
        <v>108</v>
      </c>
      <c r="Z179" s="39">
        <f>IFERROR(IF(Y179=0,"",ROUNDUP(Y179/H179,0)*0.02175),"")</f>
        <v>0.26100000000000001</v>
      </c>
      <c r="AA179" s="65" t="s">
        <v>45</v>
      </c>
      <c r="AB179" s="66" t="s">
        <v>45</v>
      </c>
      <c r="AC179" s="255" t="s">
        <v>334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107.00000000000001</v>
      </c>
      <c r="BN179" s="75">
        <f>IFERROR(Y179*I179/H179,"0")</f>
        <v>115.56000000000002</v>
      </c>
      <c r="BO179" s="75">
        <f>IFERROR(1/J179*(X179/H179),"0")</f>
        <v>0.1984126984126984</v>
      </c>
      <c r="BP179" s="75">
        <f>IFERROR(1/J179*(Y179/H179),"0")</f>
        <v>0.21428571428571427</v>
      </c>
    </row>
    <row r="180" spans="1:68" ht="27" customHeight="1" x14ac:dyDescent="0.25">
      <c r="A180" s="60" t="s">
        <v>335</v>
      </c>
      <c r="B180" s="60" t="s">
        <v>336</v>
      </c>
      <c r="C180" s="34">
        <v>4301030962</v>
      </c>
      <c r="D180" s="790">
        <v>4607091386547</v>
      </c>
      <c r="E180" s="790"/>
      <c r="F180" s="59">
        <v>0.35</v>
      </c>
      <c r="G180" s="35">
        <v>8</v>
      </c>
      <c r="H180" s="59">
        <v>2.8</v>
      </c>
      <c r="I180" s="59">
        <v>2.94</v>
      </c>
      <c r="J180" s="35">
        <v>234</v>
      </c>
      <c r="K180" s="35" t="s">
        <v>83</v>
      </c>
      <c r="L180" s="35" t="s">
        <v>45</v>
      </c>
      <c r="M180" s="36" t="s">
        <v>82</v>
      </c>
      <c r="N180" s="36"/>
      <c r="O180" s="35">
        <v>40</v>
      </c>
      <c r="P180" s="10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92"/>
      <c r="R180" s="792"/>
      <c r="S180" s="792"/>
      <c r="T180" s="793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57" t="s">
        <v>331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customHeight="1" x14ac:dyDescent="0.25">
      <c r="A181" s="60" t="s">
        <v>337</v>
      </c>
      <c r="B181" s="60" t="s">
        <v>338</v>
      </c>
      <c r="C181" s="34">
        <v>4301030964</v>
      </c>
      <c r="D181" s="790">
        <v>4607091382464</v>
      </c>
      <c r="E181" s="790"/>
      <c r="F181" s="59">
        <v>0.35</v>
      </c>
      <c r="G181" s="35">
        <v>8</v>
      </c>
      <c r="H181" s="59">
        <v>2.8</v>
      </c>
      <c r="I181" s="59">
        <v>2.964</v>
      </c>
      <c r="J181" s="35">
        <v>234</v>
      </c>
      <c r="K181" s="35" t="s">
        <v>83</v>
      </c>
      <c r="L181" s="35" t="s">
        <v>45</v>
      </c>
      <c r="M181" s="36" t="s">
        <v>82</v>
      </c>
      <c r="N181" s="36"/>
      <c r="O181" s="35">
        <v>40</v>
      </c>
      <c r="P181" s="10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92"/>
      <c r="R181" s="792"/>
      <c r="S181" s="792"/>
      <c r="T181" s="793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59" t="s">
        <v>334</v>
      </c>
      <c r="AG181" s="75"/>
      <c r="AJ181" s="79" t="s">
        <v>45</v>
      </c>
      <c r="AK181" s="79">
        <v>0</v>
      </c>
      <c r="BB181" s="260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x14ac:dyDescent="0.2">
      <c r="A182" s="787"/>
      <c r="B182" s="787"/>
      <c r="C182" s="787"/>
      <c r="D182" s="787"/>
      <c r="E182" s="787"/>
      <c r="F182" s="787"/>
      <c r="G182" s="787"/>
      <c r="H182" s="787"/>
      <c r="I182" s="787"/>
      <c r="J182" s="787"/>
      <c r="K182" s="787"/>
      <c r="L182" s="787"/>
      <c r="M182" s="787"/>
      <c r="N182" s="787"/>
      <c r="O182" s="788"/>
      <c r="P182" s="784" t="s">
        <v>40</v>
      </c>
      <c r="Q182" s="785"/>
      <c r="R182" s="785"/>
      <c r="S182" s="785"/>
      <c r="T182" s="785"/>
      <c r="U182" s="785"/>
      <c r="V182" s="786"/>
      <c r="W182" s="40" t="s">
        <v>39</v>
      </c>
      <c r="X182" s="41">
        <f>IFERROR(X177/H177,"0")+IFERROR(X178/H178,"0")+IFERROR(X179/H179,"0")+IFERROR(X180/H180,"0")+IFERROR(X181/H181,"0")</f>
        <v>22.222222222222221</v>
      </c>
      <c r="Y182" s="41">
        <f>IFERROR(Y177/H177,"0")+IFERROR(Y178/H178,"0")+IFERROR(Y179/H179,"0")+IFERROR(Y180/H180,"0")+IFERROR(Y181/H181,"0")</f>
        <v>24</v>
      </c>
      <c r="Z182" s="41">
        <f>IFERROR(IF(Z177="",0,Z177),"0")+IFERROR(IF(Z178="",0,Z178),"0")+IFERROR(IF(Z179="",0,Z179),"0")+IFERROR(IF(Z180="",0,Z180),"0")+IFERROR(IF(Z181="",0,Z181),"0")</f>
        <v>0.52200000000000002</v>
      </c>
      <c r="AA182" s="64"/>
      <c r="AB182" s="64"/>
      <c r="AC182" s="64"/>
    </row>
    <row r="183" spans="1:68" x14ac:dyDescent="0.2">
      <c r="A183" s="787"/>
      <c r="B183" s="787"/>
      <c r="C183" s="787"/>
      <c r="D183" s="787"/>
      <c r="E183" s="787"/>
      <c r="F183" s="787"/>
      <c r="G183" s="787"/>
      <c r="H183" s="787"/>
      <c r="I183" s="787"/>
      <c r="J183" s="787"/>
      <c r="K183" s="787"/>
      <c r="L183" s="787"/>
      <c r="M183" s="787"/>
      <c r="N183" s="787"/>
      <c r="O183" s="788"/>
      <c r="P183" s="784" t="s">
        <v>40</v>
      </c>
      <c r="Q183" s="785"/>
      <c r="R183" s="785"/>
      <c r="S183" s="785"/>
      <c r="T183" s="785"/>
      <c r="U183" s="785"/>
      <c r="V183" s="786"/>
      <c r="W183" s="40" t="s">
        <v>0</v>
      </c>
      <c r="X183" s="41">
        <f>IFERROR(SUM(X177:X181),"0")</f>
        <v>200</v>
      </c>
      <c r="Y183" s="41">
        <f>IFERROR(SUM(Y177:Y181),"0")</f>
        <v>216</v>
      </c>
      <c r="Z183" s="40"/>
      <c r="AA183" s="64"/>
      <c r="AB183" s="64"/>
      <c r="AC183" s="64"/>
    </row>
    <row r="184" spans="1:68" ht="14.25" customHeight="1" x14ac:dyDescent="0.25">
      <c r="A184" s="789" t="s">
        <v>84</v>
      </c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89"/>
      <c r="P184" s="789"/>
      <c r="Q184" s="789"/>
      <c r="R184" s="789"/>
      <c r="S184" s="789"/>
      <c r="T184" s="789"/>
      <c r="U184" s="789"/>
      <c r="V184" s="789"/>
      <c r="W184" s="789"/>
      <c r="X184" s="789"/>
      <c r="Y184" s="789"/>
      <c r="Z184" s="789"/>
      <c r="AA184" s="63"/>
      <c r="AB184" s="63"/>
      <c r="AC184" s="63"/>
    </row>
    <row r="185" spans="1:68" ht="27" customHeight="1" x14ac:dyDescent="0.25">
      <c r="A185" s="60" t="s">
        <v>339</v>
      </c>
      <c r="B185" s="60" t="s">
        <v>340</v>
      </c>
      <c r="C185" s="34">
        <v>4301051611</v>
      </c>
      <c r="D185" s="790">
        <v>4607091385304</v>
      </c>
      <c r="E185" s="790"/>
      <c r="F185" s="59">
        <v>1.4</v>
      </c>
      <c r="G185" s="35">
        <v>6</v>
      </c>
      <c r="H185" s="59">
        <v>8.4</v>
      </c>
      <c r="I185" s="59">
        <v>8.9640000000000004</v>
      </c>
      <c r="J185" s="35">
        <v>56</v>
      </c>
      <c r="K185" s="35" t="s">
        <v>140</v>
      </c>
      <c r="L185" s="35" t="s">
        <v>45</v>
      </c>
      <c r="M185" s="36" t="s">
        <v>82</v>
      </c>
      <c r="N185" s="36"/>
      <c r="O185" s="35">
        <v>40</v>
      </c>
      <c r="P185" s="10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92"/>
      <c r="R185" s="792"/>
      <c r="S185" s="792"/>
      <c r="T185" s="793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IFERROR(IF(Y185=0,"",ROUNDUP(Y185/H185,0)*0.02175),"")</f>
        <v/>
      </c>
      <c r="AA185" s="65" t="s">
        <v>45</v>
      </c>
      <c r="AB185" s="66" t="s">
        <v>45</v>
      </c>
      <c r="AC185" s="261" t="s">
        <v>341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16.5" customHeight="1" x14ac:dyDescent="0.25">
      <c r="A186" s="60" t="s">
        <v>342</v>
      </c>
      <c r="B186" s="60" t="s">
        <v>343</v>
      </c>
      <c r="C186" s="34">
        <v>4301051653</v>
      </c>
      <c r="D186" s="790">
        <v>4607091386264</v>
      </c>
      <c r="E186" s="790"/>
      <c r="F186" s="59">
        <v>0.5</v>
      </c>
      <c r="G186" s="35">
        <v>6</v>
      </c>
      <c r="H186" s="59">
        <v>3</v>
      </c>
      <c r="I186" s="59">
        <v>3.278</v>
      </c>
      <c r="J186" s="35">
        <v>156</v>
      </c>
      <c r="K186" s="35" t="s">
        <v>89</v>
      </c>
      <c r="L186" s="35" t="s">
        <v>45</v>
      </c>
      <c r="M186" s="36" t="s">
        <v>88</v>
      </c>
      <c r="N186" s="36"/>
      <c r="O186" s="35">
        <v>31</v>
      </c>
      <c r="P186" s="105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92"/>
      <c r="R186" s="792"/>
      <c r="S186" s="792"/>
      <c r="T186" s="793"/>
      <c r="U186" s="37" t="s">
        <v>45</v>
      </c>
      <c r="V186" s="37" t="s">
        <v>45</v>
      </c>
      <c r="W186" s="38" t="s">
        <v>0</v>
      </c>
      <c r="X186" s="56">
        <v>30</v>
      </c>
      <c r="Y186" s="53">
        <f>IFERROR(IF(X186="",0,CEILING((X186/$H186),1)*$H186),"")</f>
        <v>30</v>
      </c>
      <c r="Z186" s="39">
        <f>IFERROR(IF(Y186=0,"",ROUNDUP(Y186/H186,0)*0.00753),"")</f>
        <v>7.5300000000000006E-2</v>
      </c>
      <c r="AA186" s="65" t="s">
        <v>45</v>
      </c>
      <c r="AB186" s="66" t="s">
        <v>45</v>
      </c>
      <c r="AC186" s="263" t="s">
        <v>344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32.78</v>
      </c>
      <c r="BN186" s="75">
        <f>IFERROR(Y186*I186/H186,"0")</f>
        <v>32.78</v>
      </c>
      <c r="BO186" s="75">
        <f>IFERROR(1/J186*(X186/H186),"0")</f>
        <v>6.4102564102564097E-2</v>
      </c>
      <c r="BP186" s="75">
        <f>IFERROR(1/J186*(Y186/H186),"0")</f>
        <v>6.4102564102564097E-2</v>
      </c>
    </row>
    <row r="187" spans="1:68" ht="27" customHeight="1" x14ac:dyDescent="0.25">
      <c r="A187" s="60" t="s">
        <v>345</v>
      </c>
      <c r="B187" s="60" t="s">
        <v>346</v>
      </c>
      <c r="C187" s="34">
        <v>4301051313</v>
      </c>
      <c r="D187" s="790">
        <v>4607091385427</v>
      </c>
      <c r="E187" s="790"/>
      <c r="F187" s="59">
        <v>0.5</v>
      </c>
      <c r="G187" s="35">
        <v>6</v>
      </c>
      <c r="H187" s="59">
        <v>3</v>
      </c>
      <c r="I187" s="59">
        <v>3.2719999999999998</v>
      </c>
      <c r="J187" s="35">
        <v>156</v>
      </c>
      <c r="K187" s="35" t="s">
        <v>89</v>
      </c>
      <c r="L187" s="35" t="s">
        <v>45</v>
      </c>
      <c r="M187" s="36" t="s">
        <v>82</v>
      </c>
      <c r="N187" s="36"/>
      <c r="O187" s="35">
        <v>40</v>
      </c>
      <c r="P187" s="10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92"/>
      <c r="R187" s="792"/>
      <c r="S187" s="792"/>
      <c r="T187" s="793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IFERROR(IF(Y187=0,"",ROUNDUP(Y187/H187,0)*0.00753),"")</f>
        <v/>
      </c>
      <c r="AA187" s="65" t="s">
        <v>45</v>
      </c>
      <c r="AB187" s="66" t="s">
        <v>45</v>
      </c>
      <c r="AC187" s="265" t="s">
        <v>341</v>
      </c>
      <c r="AG187" s="75"/>
      <c r="AJ187" s="79" t="s">
        <v>45</v>
      </c>
      <c r="AK187" s="79">
        <v>0</v>
      </c>
      <c r="BB187" s="266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787"/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8"/>
      <c r="P188" s="784" t="s">
        <v>40</v>
      </c>
      <c r="Q188" s="785"/>
      <c r="R188" s="785"/>
      <c r="S188" s="785"/>
      <c r="T188" s="785"/>
      <c r="U188" s="785"/>
      <c r="V188" s="786"/>
      <c r="W188" s="40" t="s">
        <v>39</v>
      </c>
      <c r="X188" s="41">
        <f>IFERROR(X185/H185,"0")+IFERROR(X186/H186,"0")+IFERROR(X187/H187,"0")</f>
        <v>10</v>
      </c>
      <c r="Y188" s="41">
        <f>IFERROR(Y185/H185,"0")+IFERROR(Y186/H186,"0")+IFERROR(Y187/H187,"0")</f>
        <v>10</v>
      </c>
      <c r="Z188" s="41">
        <f>IFERROR(IF(Z185="",0,Z185),"0")+IFERROR(IF(Z186="",0,Z186),"0")+IFERROR(IF(Z187="",0,Z187),"0")</f>
        <v>7.5300000000000006E-2</v>
      </c>
      <c r="AA188" s="64"/>
      <c r="AB188" s="64"/>
      <c r="AC188" s="64"/>
    </row>
    <row r="189" spans="1:68" x14ac:dyDescent="0.2">
      <c r="A189" s="787"/>
      <c r="B189" s="787"/>
      <c r="C189" s="787"/>
      <c r="D189" s="787"/>
      <c r="E189" s="787"/>
      <c r="F189" s="787"/>
      <c r="G189" s="787"/>
      <c r="H189" s="787"/>
      <c r="I189" s="787"/>
      <c r="J189" s="787"/>
      <c r="K189" s="787"/>
      <c r="L189" s="787"/>
      <c r="M189" s="787"/>
      <c r="N189" s="787"/>
      <c r="O189" s="788"/>
      <c r="P189" s="784" t="s">
        <v>40</v>
      </c>
      <c r="Q189" s="785"/>
      <c r="R189" s="785"/>
      <c r="S189" s="785"/>
      <c r="T189" s="785"/>
      <c r="U189" s="785"/>
      <c r="V189" s="786"/>
      <c r="W189" s="40" t="s">
        <v>0</v>
      </c>
      <c r="X189" s="41">
        <f>IFERROR(SUM(X185:X187),"0")</f>
        <v>30</v>
      </c>
      <c r="Y189" s="41">
        <f>IFERROR(SUM(Y185:Y187),"0")</f>
        <v>30</v>
      </c>
      <c r="Z189" s="40"/>
      <c r="AA189" s="64"/>
      <c r="AB189" s="64"/>
      <c r="AC189" s="64"/>
    </row>
    <row r="190" spans="1:68" ht="27.75" customHeight="1" x14ac:dyDescent="0.2">
      <c r="A190" s="833" t="s">
        <v>347</v>
      </c>
      <c r="B190" s="833"/>
      <c r="C190" s="833"/>
      <c r="D190" s="833"/>
      <c r="E190" s="833"/>
      <c r="F190" s="833"/>
      <c r="G190" s="833"/>
      <c r="H190" s="833"/>
      <c r="I190" s="833"/>
      <c r="J190" s="833"/>
      <c r="K190" s="833"/>
      <c r="L190" s="833"/>
      <c r="M190" s="833"/>
      <c r="N190" s="833"/>
      <c r="O190" s="833"/>
      <c r="P190" s="833"/>
      <c r="Q190" s="833"/>
      <c r="R190" s="833"/>
      <c r="S190" s="833"/>
      <c r="T190" s="833"/>
      <c r="U190" s="833"/>
      <c r="V190" s="833"/>
      <c r="W190" s="833"/>
      <c r="X190" s="833"/>
      <c r="Y190" s="833"/>
      <c r="Z190" s="833"/>
      <c r="AA190" s="52"/>
      <c r="AB190" s="52"/>
      <c r="AC190" s="52"/>
    </row>
    <row r="191" spans="1:68" ht="16.5" customHeight="1" x14ac:dyDescent="0.25">
      <c r="A191" s="799" t="s">
        <v>348</v>
      </c>
      <c r="B191" s="799"/>
      <c r="C191" s="799"/>
      <c r="D191" s="799"/>
      <c r="E191" s="799"/>
      <c r="F191" s="799"/>
      <c r="G191" s="799"/>
      <c r="H191" s="799"/>
      <c r="I191" s="799"/>
      <c r="J191" s="799"/>
      <c r="K191" s="799"/>
      <c r="L191" s="799"/>
      <c r="M191" s="799"/>
      <c r="N191" s="799"/>
      <c r="O191" s="799"/>
      <c r="P191" s="799"/>
      <c r="Q191" s="799"/>
      <c r="R191" s="799"/>
      <c r="S191" s="799"/>
      <c r="T191" s="799"/>
      <c r="U191" s="799"/>
      <c r="V191" s="799"/>
      <c r="W191" s="799"/>
      <c r="X191" s="799"/>
      <c r="Y191" s="799"/>
      <c r="Z191" s="799"/>
      <c r="AA191" s="62"/>
      <c r="AB191" s="62"/>
      <c r="AC191" s="62"/>
    </row>
    <row r="192" spans="1:68" ht="14.25" customHeight="1" x14ac:dyDescent="0.25">
      <c r="A192" s="789" t="s">
        <v>191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63"/>
      <c r="AB192" s="63"/>
      <c r="AC192" s="63"/>
    </row>
    <row r="193" spans="1:68" ht="27" customHeight="1" x14ac:dyDescent="0.25">
      <c r="A193" s="60" t="s">
        <v>349</v>
      </c>
      <c r="B193" s="60" t="s">
        <v>350</v>
      </c>
      <c r="C193" s="34">
        <v>4301020323</v>
      </c>
      <c r="D193" s="790">
        <v>4680115886223</v>
      </c>
      <c r="E193" s="790"/>
      <c r="F193" s="59">
        <v>0.33</v>
      </c>
      <c r="G193" s="35">
        <v>6</v>
      </c>
      <c r="H193" s="59">
        <v>1.98</v>
      </c>
      <c r="I193" s="59">
        <v>2.08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10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92"/>
      <c r="R193" s="792"/>
      <c r="S193" s="792"/>
      <c r="T193" s="793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351</v>
      </c>
      <c r="AG193" s="75"/>
      <c r="AJ193" s="79" t="s">
        <v>45</v>
      </c>
      <c r="AK193" s="79">
        <v>0</v>
      </c>
      <c r="BB193" s="268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787"/>
      <c r="B194" s="787"/>
      <c r="C194" s="787"/>
      <c r="D194" s="787"/>
      <c r="E194" s="787"/>
      <c r="F194" s="787"/>
      <c r="G194" s="787"/>
      <c r="H194" s="787"/>
      <c r="I194" s="787"/>
      <c r="J194" s="787"/>
      <c r="K194" s="787"/>
      <c r="L194" s="787"/>
      <c r="M194" s="787"/>
      <c r="N194" s="787"/>
      <c r="O194" s="788"/>
      <c r="P194" s="784" t="s">
        <v>40</v>
      </c>
      <c r="Q194" s="785"/>
      <c r="R194" s="785"/>
      <c r="S194" s="785"/>
      <c r="T194" s="785"/>
      <c r="U194" s="785"/>
      <c r="V194" s="786"/>
      <c r="W194" s="40" t="s">
        <v>39</v>
      </c>
      <c r="X194" s="41">
        <f>IFERROR(X193/H193,"0")</f>
        <v>0</v>
      </c>
      <c r="Y194" s="41">
        <f>IFERROR(Y193/H193,"0")</f>
        <v>0</v>
      </c>
      <c r="Z194" s="41">
        <f>IFERROR(IF(Z193="",0,Z193),"0")</f>
        <v>0</v>
      </c>
      <c r="AA194" s="64"/>
      <c r="AB194" s="64"/>
      <c r="AC194" s="64"/>
    </row>
    <row r="195" spans="1:68" x14ac:dyDescent="0.2">
      <c r="A195" s="787"/>
      <c r="B195" s="787"/>
      <c r="C195" s="787"/>
      <c r="D195" s="787"/>
      <c r="E195" s="787"/>
      <c r="F195" s="787"/>
      <c r="G195" s="787"/>
      <c r="H195" s="787"/>
      <c r="I195" s="787"/>
      <c r="J195" s="787"/>
      <c r="K195" s="787"/>
      <c r="L195" s="787"/>
      <c r="M195" s="787"/>
      <c r="N195" s="787"/>
      <c r="O195" s="788"/>
      <c r="P195" s="784" t="s">
        <v>40</v>
      </c>
      <c r="Q195" s="785"/>
      <c r="R195" s="785"/>
      <c r="S195" s="785"/>
      <c r="T195" s="785"/>
      <c r="U195" s="785"/>
      <c r="V195" s="786"/>
      <c r="W195" s="40" t="s">
        <v>0</v>
      </c>
      <c r="X195" s="41">
        <f>IFERROR(SUM(X193:X193),"0")</f>
        <v>0</v>
      </c>
      <c r="Y195" s="41">
        <f>IFERROR(SUM(Y193:Y193),"0")</f>
        <v>0</v>
      </c>
      <c r="Z195" s="40"/>
      <c r="AA195" s="64"/>
      <c r="AB195" s="64"/>
      <c r="AC195" s="64"/>
    </row>
    <row r="196" spans="1:68" ht="14.25" customHeight="1" x14ac:dyDescent="0.25">
      <c r="A196" s="789" t="s">
        <v>78</v>
      </c>
      <c r="B196" s="789"/>
      <c r="C196" s="789"/>
      <c r="D196" s="789"/>
      <c r="E196" s="789"/>
      <c r="F196" s="789"/>
      <c r="G196" s="789"/>
      <c r="H196" s="789"/>
      <c r="I196" s="789"/>
      <c r="J196" s="789"/>
      <c r="K196" s="789"/>
      <c r="L196" s="789"/>
      <c r="M196" s="789"/>
      <c r="N196" s="789"/>
      <c r="O196" s="789"/>
      <c r="P196" s="789"/>
      <c r="Q196" s="789"/>
      <c r="R196" s="789"/>
      <c r="S196" s="789"/>
      <c r="T196" s="789"/>
      <c r="U196" s="789"/>
      <c r="V196" s="789"/>
      <c r="W196" s="789"/>
      <c r="X196" s="789"/>
      <c r="Y196" s="789"/>
      <c r="Z196" s="789"/>
      <c r="AA196" s="63"/>
      <c r="AB196" s="63"/>
      <c r="AC196" s="63"/>
    </row>
    <row r="197" spans="1:68" ht="27" customHeight="1" x14ac:dyDescent="0.25">
      <c r="A197" s="60" t="s">
        <v>352</v>
      </c>
      <c r="B197" s="60" t="s">
        <v>353</v>
      </c>
      <c r="C197" s="34">
        <v>4301031191</v>
      </c>
      <c r="D197" s="790">
        <v>4680115880993</v>
      </c>
      <c r="E197" s="790"/>
      <c r="F197" s="59">
        <v>0.7</v>
      </c>
      <c r="G197" s="35">
        <v>6</v>
      </c>
      <c r="H197" s="59">
        <v>4.2</v>
      </c>
      <c r="I197" s="59">
        <v>4.46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10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92"/>
      <c r="R197" s="792"/>
      <c r="S197" s="792"/>
      <c r="T197" s="793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ref="Y197:Y204" si="36">IFERROR(IF(X197="",0,CEILING((X197/$H197),1)*$H197),"")</f>
        <v>0</v>
      </c>
      <c r="Z197" s="39" t="str">
        <f>IFERROR(IF(Y197=0,"",ROUNDUP(Y197/H197,0)*0.00753),"")</f>
        <v/>
      </c>
      <c r="AA197" s="65" t="s">
        <v>45</v>
      </c>
      <c r="AB197" s="66" t="s">
        <v>45</v>
      </c>
      <c r="AC197" s="269" t="s">
        <v>354</v>
      </c>
      <c r="AG197" s="75"/>
      <c r="AJ197" s="79" t="s">
        <v>45</v>
      </c>
      <c r="AK197" s="79">
        <v>0</v>
      </c>
      <c r="BB197" s="270" t="s">
        <v>66</v>
      </c>
      <c r="BM197" s="75">
        <f t="shared" ref="BM197:BM204" si="37">IFERROR(X197*I197/H197,"0")</f>
        <v>0</v>
      </c>
      <c r="BN197" s="75">
        <f t="shared" ref="BN197:BN204" si="38">IFERROR(Y197*I197/H197,"0")</f>
        <v>0</v>
      </c>
      <c r="BO197" s="75">
        <f t="shared" ref="BO197:BO204" si="39">IFERROR(1/J197*(X197/H197),"0")</f>
        <v>0</v>
      </c>
      <c r="BP197" s="75">
        <f t="shared" ref="BP197:BP204" si="40">IFERROR(1/J197*(Y197/H197),"0")</f>
        <v>0</v>
      </c>
    </row>
    <row r="198" spans="1:68" ht="27" customHeight="1" x14ac:dyDescent="0.25">
      <c r="A198" s="60" t="s">
        <v>355</v>
      </c>
      <c r="B198" s="60" t="s">
        <v>356</v>
      </c>
      <c r="C198" s="34">
        <v>4301031204</v>
      </c>
      <c r="D198" s="790">
        <v>4680115881761</v>
      </c>
      <c r="E198" s="790"/>
      <c r="F198" s="59">
        <v>0.7</v>
      </c>
      <c r="G198" s="35">
        <v>6</v>
      </c>
      <c r="H198" s="59">
        <v>4.2</v>
      </c>
      <c r="I198" s="59">
        <v>4.46</v>
      </c>
      <c r="J198" s="35">
        <v>156</v>
      </c>
      <c r="K198" s="35" t="s">
        <v>89</v>
      </c>
      <c r="L198" s="35" t="s">
        <v>45</v>
      </c>
      <c r="M198" s="36" t="s">
        <v>82</v>
      </c>
      <c r="N198" s="36"/>
      <c r="O198" s="35">
        <v>40</v>
      </c>
      <c r="P198" s="10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92"/>
      <c r="R198" s="792"/>
      <c r="S198" s="792"/>
      <c r="T198" s="793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357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358</v>
      </c>
      <c r="B199" s="60" t="s">
        <v>359</v>
      </c>
      <c r="C199" s="34">
        <v>4301031201</v>
      </c>
      <c r="D199" s="790">
        <v>4680115881563</v>
      </c>
      <c r="E199" s="790"/>
      <c r="F199" s="59">
        <v>0.7</v>
      </c>
      <c r="G199" s="35">
        <v>6</v>
      </c>
      <c r="H199" s="59">
        <v>4.2</v>
      </c>
      <c r="I199" s="59">
        <v>4.4000000000000004</v>
      </c>
      <c r="J199" s="35">
        <v>156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10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92"/>
      <c r="R199" s="792"/>
      <c r="S199" s="792"/>
      <c r="T199" s="793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IFERROR(IF(Y199=0,"",ROUNDUP(Y199/H199,0)*0.00753),"")</f>
        <v/>
      </c>
      <c r="AA199" s="65" t="s">
        <v>45</v>
      </c>
      <c r="AB199" s="66" t="s">
        <v>45</v>
      </c>
      <c r="AC199" s="273" t="s">
        <v>360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361</v>
      </c>
      <c r="B200" s="60" t="s">
        <v>362</v>
      </c>
      <c r="C200" s="34">
        <v>4301031199</v>
      </c>
      <c r="D200" s="790">
        <v>4680115880986</v>
      </c>
      <c r="E200" s="790"/>
      <c r="F200" s="59">
        <v>0.35</v>
      </c>
      <c r="G200" s="35">
        <v>6</v>
      </c>
      <c r="H200" s="59">
        <v>2.1</v>
      </c>
      <c r="I200" s="59">
        <v>2.23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92"/>
      <c r="R200" s="792"/>
      <c r="S200" s="792"/>
      <c r="T200" s="793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354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customHeight="1" x14ac:dyDescent="0.25">
      <c r="A201" s="60" t="s">
        <v>363</v>
      </c>
      <c r="B201" s="60" t="s">
        <v>364</v>
      </c>
      <c r="C201" s="34">
        <v>4301031205</v>
      </c>
      <c r="D201" s="790">
        <v>4680115881785</v>
      </c>
      <c r="E201" s="790"/>
      <c r="F201" s="59">
        <v>0.35</v>
      </c>
      <c r="G201" s="35">
        <v>6</v>
      </c>
      <c r="H201" s="59">
        <v>2.1</v>
      </c>
      <c r="I201" s="59">
        <v>2.23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10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92"/>
      <c r="R201" s="792"/>
      <c r="S201" s="792"/>
      <c r="T201" s="793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357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customHeight="1" x14ac:dyDescent="0.25">
      <c r="A202" s="60" t="s">
        <v>365</v>
      </c>
      <c r="B202" s="60" t="s">
        <v>366</v>
      </c>
      <c r="C202" s="34">
        <v>4301031202</v>
      </c>
      <c r="D202" s="790">
        <v>4680115881679</v>
      </c>
      <c r="E202" s="790"/>
      <c r="F202" s="59">
        <v>0.35</v>
      </c>
      <c r="G202" s="35">
        <v>6</v>
      </c>
      <c r="H202" s="59">
        <v>2.1</v>
      </c>
      <c r="I202" s="59">
        <v>2.2000000000000002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10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92"/>
      <c r="R202" s="792"/>
      <c r="S202" s="792"/>
      <c r="T202" s="793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360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customHeight="1" x14ac:dyDescent="0.25">
      <c r="A203" s="60" t="s">
        <v>367</v>
      </c>
      <c r="B203" s="60" t="s">
        <v>368</v>
      </c>
      <c r="C203" s="34">
        <v>4301031158</v>
      </c>
      <c r="D203" s="790">
        <v>4680115880191</v>
      </c>
      <c r="E203" s="790"/>
      <c r="F203" s="59">
        <v>0.4</v>
      </c>
      <c r="G203" s="35">
        <v>6</v>
      </c>
      <c r="H203" s="59">
        <v>2.4</v>
      </c>
      <c r="I203" s="59">
        <v>2.6</v>
      </c>
      <c r="J203" s="35">
        <v>156</v>
      </c>
      <c r="K203" s="35" t="s">
        <v>89</v>
      </c>
      <c r="L203" s="35" t="s">
        <v>45</v>
      </c>
      <c r="M203" s="36" t="s">
        <v>82</v>
      </c>
      <c r="N203" s="36"/>
      <c r="O203" s="35">
        <v>40</v>
      </c>
      <c r="P203" s="10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92"/>
      <c r="R203" s="792"/>
      <c r="S203" s="792"/>
      <c r="T203" s="793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IFERROR(IF(Y203=0,"",ROUNDUP(Y203/H203,0)*0.00753),"")</f>
        <v/>
      </c>
      <c r="AA203" s="65" t="s">
        <v>45</v>
      </c>
      <c r="AB203" s="66" t="s">
        <v>45</v>
      </c>
      <c r="AC203" s="281" t="s">
        <v>360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customHeight="1" x14ac:dyDescent="0.25">
      <c r="A204" s="60" t="s">
        <v>369</v>
      </c>
      <c r="B204" s="60" t="s">
        <v>370</v>
      </c>
      <c r="C204" s="34">
        <v>4301031245</v>
      </c>
      <c r="D204" s="790">
        <v>4680115883963</v>
      </c>
      <c r="E204" s="790"/>
      <c r="F204" s="59">
        <v>0.28000000000000003</v>
      </c>
      <c r="G204" s="35">
        <v>6</v>
      </c>
      <c r="H204" s="59">
        <v>1.68</v>
      </c>
      <c r="I204" s="59">
        <v>1.78</v>
      </c>
      <c r="J204" s="35">
        <v>234</v>
      </c>
      <c r="K204" s="35" t="s">
        <v>83</v>
      </c>
      <c r="L204" s="35" t="s">
        <v>45</v>
      </c>
      <c r="M204" s="36" t="s">
        <v>82</v>
      </c>
      <c r="N204" s="36"/>
      <c r="O204" s="35">
        <v>40</v>
      </c>
      <c r="P204" s="10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92"/>
      <c r="R204" s="792"/>
      <c r="S204" s="792"/>
      <c r="T204" s="793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83" t="s">
        <v>371</v>
      </c>
      <c r="AG204" s="75"/>
      <c r="AJ204" s="79" t="s">
        <v>45</v>
      </c>
      <c r="AK204" s="79">
        <v>0</v>
      </c>
      <c r="BB204" s="284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x14ac:dyDescent="0.2">
      <c r="A205" s="787"/>
      <c r="B205" s="787"/>
      <c r="C205" s="787"/>
      <c r="D205" s="787"/>
      <c r="E205" s="787"/>
      <c r="F205" s="787"/>
      <c r="G205" s="787"/>
      <c r="H205" s="787"/>
      <c r="I205" s="787"/>
      <c r="J205" s="787"/>
      <c r="K205" s="787"/>
      <c r="L205" s="787"/>
      <c r="M205" s="787"/>
      <c r="N205" s="787"/>
      <c r="O205" s="788"/>
      <c r="P205" s="784" t="s">
        <v>40</v>
      </c>
      <c r="Q205" s="785"/>
      <c r="R205" s="785"/>
      <c r="S205" s="785"/>
      <c r="T205" s="785"/>
      <c r="U205" s="785"/>
      <c r="V205" s="786"/>
      <c r="W205" s="40" t="s">
        <v>39</v>
      </c>
      <c r="X205" s="41">
        <f>IFERROR(X197/H197,"0")+IFERROR(X198/H198,"0")+IFERROR(X199/H199,"0")+IFERROR(X200/H200,"0")+IFERROR(X201/H201,"0")+IFERROR(X202/H202,"0")+IFERROR(X203/H203,"0")+IFERROR(X204/H204,"0")</f>
        <v>0</v>
      </c>
      <c r="Y205" s="41">
        <f>IFERROR(Y197/H197,"0")+IFERROR(Y198/H198,"0")+IFERROR(Y199/H199,"0")+IFERROR(Y200/H200,"0")+IFERROR(Y201/H201,"0")+IFERROR(Y202/H202,"0")+IFERROR(Y203/H203,"0")+IFERROR(Y204/H204,"0")</f>
        <v>0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4"/>
      <c r="AB205" s="64"/>
      <c r="AC205" s="64"/>
    </row>
    <row r="206" spans="1:68" x14ac:dyDescent="0.2">
      <c r="A206" s="787"/>
      <c r="B206" s="787"/>
      <c r="C206" s="787"/>
      <c r="D206" s="787"/>
      <c r="E206" s="787"/>
      <c r="F206" s="787"/>
      <c r="G206" s="787"/>
      <c r="H206" s="787"/>
      <c r="I206" s="787"/>
      <c r="J206" s="787"/>
      <c r="K206" s="787"/>
      <c r="L206" s="787"/>
      <c r="M206" s="787"/>
      <c r="N206" s="787"/>
      <c r="O206" s="788"/>
      <c r="P206" s="784" t="s">
        <v>40</v>
      </c>
      <c r="Q206" s="785"/>
      <c r="R206" s="785"/>
      <c r="S206" s="785"/>
      <c r="T206" s="785"/>
      <c r="U206" s="785"/>
      <c r="V206" s="786"/>
      <c r="W206" s="40" t="s">
        <v>0</v>
      </c>
      <c r="X206" s="41">
        <f>IFERROR(SUM(X197:X204),"0")</f>
        <v>0</v>
      </c>
      <c r="Y206" s="41">
        <f>IFERROR(SUM(Y197:Y204),"0")</f>
        <v>0</v>
      </c>
      <c r="Z206" s="40"/>
      <c r="AA206" s="64"/>
      <c r="AB206" s="64"/>
      <c r="AC206" s="64"/>
    </row>
    <row r="207" spans="1:68" ht="16.5" customHeight="1" x14ac:dyDescent="0.25">
      <c r="A207" s="799" t="s">
        <v>372</v>
      </c>
      <c r="B207" s="799"/>
      <c r="C207" s="799"/>
      <c r="D207" s="799"/>
      <c r="E207" s="799"/>
      <c r="F207" s="799"/>
      <c r="G207" s="799"/>
      <c r="H207" s="799"/>
      <c r="I207" s="799"/>
      <c r="J207" s="799"/>
      <c r="K207" s="799"/>
      <c r="L207" s="799"/>
      <c r="M207" s="799"/>
      <c r="N207" s="799"/>
      <c r="O207" s="799"/>
      <c r="P207" s="799"/>
      <c r="Q207" s="799"/>
      <c r="R207" s="799"/>
      <c r="S207" s="799"/>
      <c r="T207" s="799"/>
      <c r="U207" s="799"/>
      <c r="V207" s="799"/>
      <c r="W207" s="799"/>
      <c r="X207" s="799"/>
      <c r="Y207" s="799"/>
      <c r="Z207" s="799"/>
      <c r="AA207" s="62"/>
      <c r="AB207" s="62"/>
      <c r="AC207" s="62"/>
    </row>
    <row r="208" spans="1:68" ht="14.25" customHeight="1" x14ac:dyDescent="0.25">
      <c r="A208" s="789" t="s">
        <v>135</v>
      </c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89"/>
      <c r="P208" s="789"/>
      <c r="Q208" s="789"/>
      <c r="R208" s="789"/>
      <c r="S208" s="789"/>
      <c r="T208" s="789"/>
      <c r="U208" s="789"/>
      <c r="V208" s="789"/>
      <c r="W208" s="789"/>
      <c r="X208" s="789"/>
      <c r="Y208" s="789"/>
      <c r="Z208" s="789"/>
      <c r="AA208" s="63"/>
      <c r="AB208" s="63"/>
      <c r="AC208" s="63"/>
    </row>
    <row r="209" spans="1:68" ht="16.5" customHeight="1" x14ac:dyDescent="0.25">
      <c r="A209" s="60" t="s">
        <v>373</v>
      </c>
      <c r="B209" s="60" t="s">
        <v>374</v>
      </c>
      <c r="C209" s="34">
        <v>4301011450</v>
      </c>
      <c r="D209" s="790">
        <v>4680115881402</v>
      </c>
      <c r="E209" s="790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140</v>
      </c>
      <c r="L209" s="35" t="s">
        <v>45</v>
      </c>
      <c r="M209" s="36" t="s">
        <v>139</v>
      </c>
      <c r="N209" s="36"/>
      <c r="O209" s="35">
        <v>55</v>
      </c>
      <c r="P209" s="10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92"/>
      <c r="R209" s="792"/>
      <c r="S209" s="792"/>
      <c r="T209" s="793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85" t="s">
        <v>375</v>
      </c>
      <c r="AG209" s="75"/>
      <c r="AJ209" s="79" t="s">
        <v>45</v>
      </c>
      <c r="AK209" s="79">
        <v>0</v>
      </c>
      <c r="BB209" s="286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27" customHeight="1" x14ac:dyDescent="0.25">
      <c r="A210" s="60" t="s">
        <v>376</v>
      </c>
      <c r="B210" s="60" t="s">
        <v>377</v>
      </c>
      <c r="C210" s="34">
        <v>4301011767</v>
      </c>
      <c r="D210" s="790">
        <v>4680115881396</v>
      </c>
      <c r="E210" s="790"/>
      <c r="F210" s="59">
        <v>0.45</v>
      </c>
      <c r="G210" s="35">
        <v>6</v>
      </c>
      <c r="H210" s="59">
        <v>2.7</v>
      </c>
      <c r="I210" s="59">
        <v>2.9</v>
      </c>
      <c r="J210" s="35">
        <v>156</v>
      </c>
      <c r="K210" s="35" t="s">
        <v>89</v>
      </c>
      <c r="L210" s="35" t="s">
        <v>45</v>
      </c>
      <c r="M210" s="36" t="s">
        <v>82</v>
      </c>
      <c r="N210" s="36"/>
      <c r="O210" s="35">
        <v>55</v>
      </c>
      <c r="P210" s="10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92"/>
      <c r="R210" s="792"/>
      <c r="S210" s="792"/>
      <c r="T210" s="793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7" t="s">
        <v>378</v>
      </c>
      <c r="AG210" s="75"/>
      <c r="AJ210" s="79" t="s">
        <v>45</v>
      </c>
      <c r="AK210" s="79">
        <v>0</v>
      </c>
      <c r="BB210" s="288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x14ac:dyDescent="0.2">
      <c r="A211" s="787"/>
      <c r="B211" s="787"/>
      <c r="C211" s="787"/>
      <c r="D211" s="787"/>
      <c r="E211" s="787"/>
      <c r="F211" s="787"/>
      <c r="G211" s="787"/>
      <c r="H211" s="787"/>
      <c r="I211" s="787"/>
      <c r="J211" s="787"/>
      <c r="K211" s="787"/>
      <c r="L211" s="787"/>
      <c r="M211" s="787"/>
      <c r="N211" s="787"/>
      <c r="O211" s="788"/>
      <c r="P211" s="784" t="s">
        <v>40</v>
      </c>
      <c r="Q211" s="785"/>
      <c r="R211" s="785"/>
      <c r="S211" s="785"/>
      <c r="T211" s="785"/>
      <c r="U211" s="785"/>
      <c r="V211" s="786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x14ac:dyDescent="0.2">
      <c r="A212" s="787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4" t="s">
        <v>40</v>
      </c>
      <c r="Q212" s="785"/>
      <c r="R212" s="785"/>
      <c r="S212" s="785"/>
      <c r="T212" s="785"/>
      <c r="U212" s="785"/>
      <c r="V212" s="786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customHeight="1" x14ac:dyDescent="0.25">
      <c r="A213" s="789" t="s">
        <v>191</v>
      </c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89"/>
      <c r="P213" s="789"/>
      <c r="Q213" s="789"/>
      <c r="R213" s="789"/>
      <c r="S213" s="789"/>
      <c r="T213" s="789"/>
      <c r="U213" s="789"/>
      <c r="V213" s="789"/>
      <c r="W213" s="789"/>
      <c r="X213" s="789"/>
      <c r="Y213" s="789"/>
      <c r="Z213" s="789"/>
      <c r="AA213" s="63"/>
      <c r="AB213" s="63"/>
      <c r="AC213" s="63"/>
    </row>
    <row r="214" spans="1:68" ht="16.5" customHeight="1" x14ac:dyDescent="0.25">
      <c r="A214" s="60" t="s">
        <v>379</v>
      </c>
      <c r="B214" s="60" t="s">
        <v>380</v>
      </c>
      <c r="C214" s="34">
        <v>4301020262</v>
      </c>
      <c r="D214" s="790">
        <v>4680115882935</v>
      </c>
      <c r="E214" s="790"/>
      <c r="F214" s="59">
        <v>1.35</v>
      </c>
      <c r="G214" s="35">
        <v>8</v>
      </c>
      <c r="H214" s="59">
        <v>10.8</v>
      </c>
      <c r="I214" s="59">
        <v>11.28</v>
      </c>
      <c r="J214" s="35">
        <v>56</v>
      </c>
      <c r="K214" s="35" t="s">
        <v>140</v>
      </c>
      <c r="L214" s="35" t="s">
        <v>45</v>
      </c>
      <c r="M214" s="36" t="s">
        <v>88</v>
      </c>
      <c r="N214" s="36"/>
      <c r="O214" s="35">
        <v>50</v>
      </c>
      <c r="P214" s="10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92"/>
      <c r="R214" s="792"/>
      <c r="S214" s="792"/>
      <c r="T214" s="793"/>
      <c r="U214" s="37" t="s">
        <v>45</v>
      </c>
      <c r="V214" s="37" t="s">
        <v>45</v>
      </c>
      <c r="W214" s="38" t="s">
        <v>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IFERROR(IF(Y214=0,"",ROUNDUP(Y214/H214,0)*0.02175),"")</f>
        <v/>
      </c>
      <c r="AA214" s="65" t="s">
        <v>45</v>
      </c>
      <c r="AB214" s="66" t="s">
        <v>45</v>
      </c>
      <c r="AC214" s="289" t="s">
        <v>381</v>
      </c>
      <c r="AG214" s="75"/>
      <c r="AJ214" s="79" t="s">
        <v>45</v>
      </c>
      <c r="AK214" s="79">
        <v>0</v>
      </c>
      <c r="BB214" s="290" t="s">
        <v>66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ht="16.5" customHeight="1" x14ac:dyDescent="0.25">
      <c r="A215" s="60" t="s">
        <v>382</v>
      </c>
      <c r="B215" s="60" t="s">
        <v>383</v>
      </c>
      <c r="C215" s="34">
        <v>4301020220</v>
      </c>
      <c r="D215" s="790">
        <v>4680115880764</v>
      </c>
      <c r="E215" s="790"/>
      <c r="F215" s="59">
        <v>0.35</v>
      </c>
      <c r="G215" s="35">
        <v>6</v>
      </c>
      <c r="H215" s="59">
        <v>2.1</v>
      </c>
      <c r="I215" s="59">
        <v>2.2799999999999998</v>
      </c>
      <c r="J215" s="35">
        <v>182</v>
      </c>
      <c r="K215" s="35" t="s">
        <v>202</v>
      </c>
      <c r="L215" s="35" t="s">
        <v>45</v>
      </c>
      <c r="M215" s="36" t="s">
        <v>139</v>
      </c>
      <c r="N215" s="36"/>
      <c r="O215" s="35">
        <v>50</v>
      </c>
      <c r="P215" s="10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92"/>
      <c r="R215" s="792"/>
      <c r="S215" s="792"/>
      <c r="T215" s="793"/>
      <c r="U215" s="37" t="s">
        <v>45</v>
      </c>
      <c r="V215" s="37" t="s">
        <v>45</v>
      </c>
      <c r="W215" s="38" t="s">
        <v>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IFERROR(IF(Y215=0,"",ROUNDUP(Y215/H215,0)*0.00651),"")</f>
        <v/>
      </c>
      <c r="AA215" s="65" t="s">
        <v>45</v>
      </c>
      <c r="AB215" s="66" t="s">
        <v>45</v>
      </c>
      <c r="AC215" s="291" t="s">
        <v>381</v>
      </c>
      <c r="AG215" s="75"/>
      <c r="AJ215" s="79" t="s">
        <v>45</v>
      </c>
      <c r="AK215" s="79">
        <v>0</v>
      </c>
      <c r="BB215" s="292" t="s">
        <v>66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x14ac:dyDescent="0.2">
      <c r="A216" s="787"/>
      <c r="B216" s="787"/>
      <c r="C216" s="787"/>
      <c r="D216" s="787"/>
      <c r="E216" s="787"/>
      <c r="F216" s="787"/>
      <c r="G216" s="787"/>
      <c r="H216" s="787"/>
      <c r="I216" s="787"/>
      <c r="J216" s="787"/>
      <c r="K216" s="787"/>
      <c r="L216" s="787"/>
      <c r="M216" s="787"/>
      <c r="N216" s="787"/>
      <c r="O216" s="788"/>
      <c r="P216" s="784" t="s">
        <v>40</v>
      </c>
      <c r="Q216" s="785"/>
      <c r="R216" s="785"/>
      <c r="S216" s="785"/>
      <c r="T216" s="785"/>
      <c r="U216" s="785"/>
      <c r="V216" s="786"/>
      <c r="W216" s="40" t="s">
        <v>39</v>
      </c>
      <c r="X216" s="41">
        <f>IFERROR(X214/H214,"0")+IFERROR(X215/H215,"0")</f>
        <v>0</v>
      </c>
      <c r="Y216" s="41">
        <f>IFERROR(Y214/H214,"0")+IFERROR(Y215/H215,"0")</f>
        <v>0</v>
      </c>
      <c r="Z216" s="41">
        <f>IFERROR(IF(Z214="",0,Z214),"0")+IFERROR(IF(Z215="",0,Z215),"0")</f>
        <v>0</v>
      </c>
      <c r="AA216" s="64"/>
      <c r="AB216" s="64"/>
      <c r="AC216" s="64"/>
    </row>
    <row r="217" spans="1:68" x14ac:dyDescent="0.2">
      <c r="A217" s="787"/>
      <c r="B217" s="787"/>
      <c r="C217" s="787"/>
      <c r="D217" s="787"/>
      <c r="E217" s="787"/>
      <c r="F217" s="787"/>
      <c r="G217" s="787"/>
      <c r="H217" s="787"/>
      <c r="I217" s="787"/>
      <c r="J217" s="787"/>
      <c r="K217" s="787"/>
      <c r="L217" s="787"/>
      <c r="M217" s="787"/>
      <c r="N217" s="787"/>
      <c r="O217" s="788"/>
      <c r="P217" s="784" t="s">
        <v>40</v>
      </c>
      <c r="Q217" s="785"/>
      <c r="R217" s="785"/>
      <c r="S217" s="785"/>
      <c r="T217" s="785"/>
      <c r="U217" s="785"/>
      <c r="V217" s="786"/>
      <c r="W217" s="40" t="s">
        <v>0</v>
      </c>
      <c r="X217" s="41">
        <f>IFERROR(SUM(X214:X215),"0")</f>
        <v>0</v>
      </c>
      <c r="Y217" s="41">
        <f>IFERROR(SUM(Y214:Y215),"0")</f>
        <v>0</v>
      </c>
      <c r="Z217" s="40"/>
      <c r="AA217" s="64"/>
      <c r="AB217" s="64"/>
      <c r="AC217" s="64"/>
    </row>
    <row r="218" spans="1:68" ht="14.25" customHeight="1" x14ac:dyDescent="0.25">
      <c r="A218" s="789" t="s">
        <v>78</v>
      </c>
      <c r="B218" s="789"/>
      <c r="C218" s="789"/>
      <c r="D218" s="789"/>
      <c r="E218" s="789"/>
      <c r="F218" s="789"/>
      <c r="G218" s="789"/>
      <c r="H218" s="789"/>
      <c r="I218" s="789"/>
      <c r="J218" s="789"/>
      <c r="K218" s="789"/>
      <c r="L218" s="789"/>
      <c r="M218" s="789"/>
      <c r="N218" s="789"/>
      <c r="O218" s="789"/>
      <c r="P218" s="789"/>
      <c r="Q218" s="789"/>
      <c r="R218" s="789"/>
      <c r="S218" s="789"/>
      <c r="T218" s="789"/>
      <c r="U218" s="789"/>
      <c r="V218" s="789"/>
      <c r="W218" s="789"/>
      <c r="X218" s="789"/>
      <c r="Y218" s="789"/>
      <c r="Z218" s="789"/>
      <c r="AA218" s="63"/>
      <c r="AB218" s="63"/>
      <c r="AC218" s="63"/>
    </row>
    <row r="219" spans="1:68" ht="27" customHeight="1" x14ac:dyDescent="0.25">
      <c r="A219" s="60" t="s">
        <v>384</v>
      </c>
      <c r="B219" s="60" t="s">
        <v>385</v>
      </c>
      <c r="C219" s="34">
        <v>4301031224</v>
      </c>
      <c r="D219" s="790">
        <v>4680115882683</v>
      </c>
      <c r="E219" s="790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10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92"/>
      <c r="R219" s="792"/>
      <c r="S219" s="792"/>
      <c r="T219" s="793"/>
      <c r="U219" s="37" t="s">
        <v>45</v>
      </c>
      <c r="V219" s="37" t="s">
        <v>45</v>
      </c>
      <c r="W219" s="38" t="s">
        <v>0</v>
      </c>
      <c r="X219" s="56">
        <v>100</v>
      </c>
      <c r="Y219" s="53">
        <f t="shared" ref="Y219:Y226" si="41">IFERROR(IF(X219="",0,CEILING((X219/$H219),1)*$H219),"")</f>
        <v>102.60000000000001</v>
      </c>
      <c r="Z219" s="39">
        <f>IFERROR(IF(Y219=0,"",ROUNDUP(Y219/H219,0)*0.00902),"")</f>
        <v>0.17138</v>
      </c>
      <c r="AA219" s="65" t="s">
        <v>45</v>
      </c>
      <c r="AB219" s="66" t="s">
        <v>45</v>
      </c>
      <c r="AC219" s="293" t="s">
        <v>386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6" si="42">IFERROR(X219*I219/H219,"0")</f>
        <v>103.88888888888889</v>
      </c>
      <c r="BN219" s="75">
        <f t="shared" ref="BN219:BN226" si="43">IFERROR(Y219*I219/H219,"0")</f>
        <v>106.59000000000002</v>
      </c>
      <c r="BO219" s="75">
        <f t="shared" ref="BO219:BO226" si="44">IFERROR(1/J219*(X219/H219),"0")</f>
        <v>0.14029180695847362</v>
      </c>
      <c r="BP219" s="75">
        <f t="shared" ref="BP219:BP226" si="45">IFERROR(1/J219*(Y219/H219),"0")</f>
        <v>0.14393939393939395</v>
      </c>
    </row>
    <row r="220" spans="1:68" ht="27" customHeight="1" x14ac:dyDescent="0.25">
      <c r="A220" s="60" t="s">
        <v>387</v>
      </c>
      <c r="B220" s="60" t="s">
        <v>388</v>
      </c>
      <c r="C220" s="34">
        <v>4301031230</v>
      </c>
      <c r="D220" s="790">
        <v>4680115882690</v>
      </c>
      <c r="E220" s="790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10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92"/>
      <c r="R220" s="792"/>
      <c r="S220" s="792"/>
      <c r="T220" s="793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IFERROR(IF(Y220=0,"",ROUNDUP(Y220/H220,0)*0.00902),"")</f>
        <v/>
      </c>
      <c r="AA220" s="65" t="s">
        <v>45</v>
      </c>
      <c r="AB220" s="66" t="s">
        <v>45</v>
      </c>
      <c r="AC220" s="295" t="s">
        <v>389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390</v>
      </c>
      <c r="B221" s="60" t="s">
        <v>391</v>
      </c>
      <c r="C221" s="34">
        <v>4301031220</v>
      </c>
      <c r="D221" s="790">
        <v>4680115882669</v>
      </c>
      <c r="E221" s="790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89</v>
      </c>
      <c r="L221" s="35" t="s">
        <v>45</v>
      </c>
      <c r="M221" s="36" t="s">
        <v>82</v>
      </c>
      <c r="N221" s="36"/>
      <c r="O221" s="35">
        <v>40</v>
      </c>
      <c r="P221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92"/>
      <c r="R221" s="792"/>
      <c r="S221" s="792"/>
      <c r="T221" s="793"/>
      <c r="U221" s="37" t="s">
        <v>45</v>
      </c>
      <c r="V221" s="37" t="s">
        <v>45</v>
      </c>
      <c r="W221" s="38" t="s">
        <v>0</v>
      </c>
      <c r="X221" s="56">
        <v>250</v>
      </c>
      <c r="Y221" s="53">
        <f t="shared" si="41"/>
        <v>253.8</v>
      </c>
      <c r="Z221" s="39">
        <f>IFERROR(IF(Y221=0,"",ROUNDUP(Y221/H221,0)*0.00902),"")</f>
        <v>0.42393999999999998</v>
      </c>
      <c r="AA221" s="65" t="s">
        <v>45</v>
      </c>
      <c r="AB221" s="66" t="s">
        <v>45</v>
      </c>
      <c r="AC221" s="297" t="s">
        <v>392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259.72222222222223</v>
      </c>
      <c r="BN221" s="75">
        <f t="shared" si="43"/>
        <v>263.67</v>
      </c>
      <c r="BO221" s="75">
        <f t="shared" si="44"/>
        <v>0.35072951739618402</v>
      </c>
      <c r="BP221" s="75">
        <f t="shared" si="45"/>
        <v>0.35606060606060608</v>
      </c>
    </row>
    <row r="222" spans="1:68" ht="27" customHeight="1" x14ac:dyDescent="0.25">
      <c r="A222" s="60" t="s">
        <v>393</v>
      </c>
      <c r="B222" s="60" t="s">
        <v>394</v>
      </c>
      <c r="C222" s="34">
        <v>4301031221</v>
      </c>
      <c r="D222" s="790">
        <v>4680115882676</v>
      </c>
      <c r="E222" s="790"/>
      <c r="F222" s="59">
        <v>0.9</v>
      </c>
      <c r="G222" s="35">
        <v>6</v>
      </c>
      <c r="H222" s="59">
        <v>5.4</v>
      </c>
      <c r="I222" s="59">
        <v>5.61</v>
      </c>
      <c r="J222" s="35">
        <v>132</v>
      </c>
      <c r="K222" s="35" t="s">
        <v>89</v>
      </c>
      <c r="L222" s="35" t="s">
        <v>45</v>
      </c>
      <c r="M222" s="36" t="s">
        <v>82</v>
      </c>
      <c r="N222" s="36"/>
      <c r="O222" s="35">
        <v>40</v>
      </c>
      <c r="P222" s="10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92"/>
      <c r="R222" s="792"/>
      <c r="S222" s="792"/>
      <c r="T222" s="793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IFERROR(IF(Y222=0,"",ROUNDUP(Y222/H222,0)*0.00902),"")</f>
        <v/>
      </c>
      <c r="AA222" s="65" t="s">
        <v>45</v>
      </c>
      <c r="AB222" s="66" t="s">
        <v>45</v>
      </c>
      <c r="AC222" s="299" t="s">
        <v>395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396</v>
      </c>
      <c r="B223" s="60" t="s">
        <v>397</v>
      </c>
      <c r="C223" s="34">
        <v>4301031223</v>
      </c>
      <c r="D223" s="790">
        <v>4680115884014</v>
      </c>
      <c r="E223" s="790"/>
      <c r="F223" s="59">
        <v>0.3</v>
      </c>
      <c r="G223" s="35">
        <v>6</v>
      </c>
      <c r="H223" s="59">
        <v>1.8</v>
      </c>
      <c r="I223" s="59">
        <v>1.93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10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92"/>
      <c r="R223" s="792"/>
      <c r="S223" s="792"/>
      <c r="T223" s="793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386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customHeight="1" x14ac:dyDescent="0.25">
      <c r="A224" s="60" t="s">
        <v>398</v>
      </c>
      <c r="B224" s="60" t="s">
        <v>399</v>
      </c>
      <c r="C224" s="34">
        <v>4301031222</v>
      </c>
      <c r="D224" s="790">
        <v>4680115884007</v>
      </c>
      <c r="E224" s="790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92"/>
      <c r="R224" s="792"/>
      <c r="S224" s="792"/>
      <c r="T224" s="793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389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customHeight="1" x14ac:dyDescent="0.25">
      <c r="A225" s="60" t="s">
        <v>400</v>
      </c>
      <c r="B225" s="60" t="s">
        <v>401</v>
      </c>
      <c r="C225" s="34">
        <v>4301031229</v>
      </c>
      <c r="D225" s="790">
        <v>4680115884038</v>
      </c>
      <c r="E225" s="790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10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92"/>
      <c r="R225" s="792"/>
      <c r="S225" s="792"/>
      <c r="T225" s="793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392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ht="27" customHeight="1" x14ac:dyDescent="0.25">
      <c r="A226" s="60" t="s">
        <v>402</v>
      </c>
      <c r="B226" s="60" t="s">
        <v>403</v>
      </c>
      <c r="C226" s="34">
        <v>4301031225</v>
      </c>
      <c r="D226" s="790">
        <v>4680115884021</v>
      </c>
      <c r="E226" s="790"/>
      <c r="F226" s="59">
        <v>0.3</v>
      </c>
      <c r="G226" s="35">
        <v>6</v>
      </c>
      <c r="H226" s="59">
        <v>1.8</v>
      </c>
      <c r="I226" s="59">
        <v>1.9</v>
      </c>
      <c r="J226" s="35">
        <v>234</v>
      </c>
      <c r="K226" s="35" t="s">
        <v>83</v>
      </c>
      <c r="L226" s="35" t="s">
        <v>45</v>
      </c>
      <c r="M226" s="36" t="s">
        <v>82</v>
      </c>
      <c r="N226" s="36"/>
      <c r="O226" s="35">
        <v>40</v>
      </c>
      <c r="P226" s="103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92"/>
      <c r="R226" s="792"/>
      <c r="S226" s="792"/>
      <c r="T226" s="793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1"/>
        <v>0</v>
      </c>
      <c r="Z226" s="39" t="str">
        <f>IFERROR(IF(Y226=0,"",ROUNDUP(Y226/H226,0)*0.00502),"")</f>
        <v/>
      </c>
      <c r="AA226" s="65" t="s">
        <v>45</v>
      </c>
      <c r="AB226" s="66" t="s">
        <v>45</v>
      </c>
      <c r="AC226" s="307" t="s">
        <v>395</v>
      </c>
      <c r="AG226" s="75"/>
      <c r="AJ226" s="79" t="s">
        <v>45</v>
      </c>
      <c r="AK226" s="79">
        <v>0</v>
      </c>
      <c r="BB226" s="308" t="s">
        <v>66</v>
      </c>
      <c r="BM226" s="75">
        <f t="shared" si="42"/>
        <v>0</v>
      </c>
      <c r="BN226" s="75">
        <f t="shared" si="43"/>
        <v>0</v>
      </c>
      <c r="BO226" s="75">
        <f t="shared" si="44"/>
        <v>0</v>
      </c>
      <c r="BP226" s="75">
        <f t="shared" si="45"/>
        <v>0</v>
      </c>
    </row>
    <row r="227" spans="1:68" x14ac:dyDescent="0.2">
      <c r="A227" s="787"/>
      <c r="B227" s="787"/>
      <c r="C227" s="787"/>
      <c r="D227" s="787"/>
      <c r="E227" s="787"/>
      <c r="F227" s="787"/>
      <c r="G227" s="787"/>
      <c r="H227" s="787"/>
      <c r="I227" s="787"/>
      <c r="J227" s="787"/>
      <c r="K227" s="787"/>
      <c r="L227" s="787"/>
      <c r="M227" s="787"/>
      <c r="N227" s="787"/>
      <c r="O227" s="788"/>
      <c r="P227" s="784" t="s">
        <v>40</v>
      </c>
      <c r="Q227" s="785"/>
      <c r="R227" s="785"/>
      <c r="S227" s="785"/>
      <c r="T227" s="785"/>
      <c r="U227" s="785"/>
      <c r="V227" s="786"/>
      <c r="W227" s="40" t="s">
        <v>39</v>
      </c>
      <c r="X227" s="41">
        <f>IFERROR(X219/H219,"0")+IFERROR(X220/H220,"0")+IFERROR(X221/H221,"0")+IFERROR(X222/H222,"0")+IFERROR(X223/H223,"0")+IFERROR(X224/H224,"0")+IFERROR(X225/H225,"0")+IFERROR(X226/H226,"0")</f>
        <v>64.81481481481481</v>
      </c>
      <c r="Y227" s="41">
        <f>IFERROR(Y219/H219,"0")+IFERROR(Y220/H220,"0")+IFERROR(Y221/H221,"0")+IFERROR(Y222/H222,"0")+IFERROR(Y223/H223,"0")+IFERROR(Y224/H224,"0")+IFERROR(Y225/H225,"0")+IFERROR(Y226/H226,"0")</f>
        <v>66</v>
      </c>
      <c r="Z227" s="41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0.59531999999999996</v>
      </c>
      <c r="AA227" s="64"/>
      <c r="AB227" s="64"/>
      <c r="AC227" s="64"/>
    </row>
    <row r="228" spans="1:68" x14ac:dyDescent="0.2">
      <c r="A228" s="787"/>
      <c r="B228" s="787"/>
      <c r="C228" s="787"/>
      <c r="D228" s="787"/>
      <c r="E228" s="787"/>
      <c r="F228" s="787"/>
      <c r="G228" s="787"/>
      <c r="H228" s="787"/>
      <c r="I228" s="787"/>
      <c r="J228" s="787"/>
      <c r="K228" s="787"/>
      <c r="L228" s="787"/>
      <c r="M228" s="787"/>
      <c r="N228" s="787"/>
      <c r="O228" s="788"/>
      <c r="P228" s="784" t="s">
        <v>40</v>
      </c>
      <c r="Q228" s="785"/>
      <c r="R228" s="785"/>
      <c r="S228" s="785"/>
      <c r="T228" s="785"/>
      <c r="U228" s="785"/>
      <c r="V228" s="786"/>
      <c r="W228" s="40" t="s">
        <v>0</v>
      </c>
      <c r="X228" s="41">
        <f>IFERROR(SUM(X219:X226),"0")</f>
        <v>350</v>
      </c>
      <c r="Y228" s="41">
        <f>IFERROR(SUM(Y219:Y226),"0")</f>
        <v>356.40000000000003</v>
      </c>
      <c r="Z228" s="40"/>
      <c r="AA228" s="64"/>
      <c r="AB228" s="64"/>
      <c r="AC228" s="64"/>
    </row>
    <row r="229" spans="1:68" ht="14.25" customHeight="1" x14ac:dyDescent="0.25">
      <c r="A229" s="789" t="s">
        <v>84</v>
      </c>
      <c r="B229" s="789"/>
      <c r="C229" s="789"/>
      <c r="D229" s="789"/>
      <c r="E229" s="789"/>
      <c r="F229" s="789"/>
      <c r="G229" s="789"/>
      <c r="H229" s="789"/>
      <c r="I229" s="789"/>
      <c r="J229" s="789"/>
      <c r="K229" s="789"/>
      <c r="L229" s="789"/>
      <c r="M229" s="789"/>
      <c r="N229" s="789"/>
      <c r="O229" s="789"/>
      <c r="P229" s="789"/>
      <c r="Q229" s="789"/>
      <c r="R229" s="789"/>
      <c r="S229" s="789"/>
      <c r="T229" s="789"/>
      <c r="U229" s="789"/>
      <c r="V229" s="789"/>
      <c r="W229" s="789"/>
      <c r="X229" s="789"/>
      <c r="Y229" s="789"/>
      <c r="Z229" s="789"/>
      <c r="AA229" s="63"/>
      <c r="AB229" s="63"/>
      <c r="AC229" s="63"/>
    </row>
    <row r="230" spans="1:68" ht="37.5" customHeight="1" x14ac:dyDescent="0.25">
      <c r="A230" s="60" t="s">
        <v>404</v>
      </c>
      <c r="B230" s="60" t="s">
        <v>405</v>
      </c>
      <c r="C230" s="34">
        <v>4301051408</v>
      </c>
      <c r="D230" s="790">
        <v>4680115881594</v>
      </c>
      <c r="E230" s="790"/>
      <c r="F230" s="59">
        <v>1.35</v>
      </c>
      <c r="G230" s="35">
        <v>6</v>
      </c>
      <c r="H230" s="59">
        <v>8.1</v>
      </c>
      <c r="I230" s="59">
        <v>8.6639999999999997</v>
      </c>
      <c r="J230" s="35">
        <v>56</v>
      </c>
      <c r="K230" s="35" t="s">
        <v>140</v>
      </c>
      <c r="L230" s="35" t="s">
        <v>45</v>
      </c>
      <c r="M230" s="36" t="s">
        <v>88</v>
      </c>
      <c r="N230" s="36"/>
      <c r="O230" s="35">
        <v>40</v>
      </c>
      <c r="P230" s="10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92"/>
      <c r="R230" s="792"/>
      <c r="S230" s="792"/>
      <c r="T230" s="793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ref="Y230:Y240" si="46">IFERROR(IF(X230="",0,CEILING((X230/$H230),1)*$H230),"")</f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406</v>
      </c>
      <c r="AG230" s="75"/>
      <c r="AJ230" s="79" t="s">
        <v>45</v>
      </c>
      <c r="AK230" s="79">
        <v>0</v>
      </c>
      <c r="BB230" s="310" t="s">
        <v>66</v>
      </c>
      <c r="BM230" s="75">
        <f t="shared" ref="BM230:BM240" si="47">IFERROR(X230*I230/H230,"0")</f>
        <v>0</v>
      </c>
      <c r="BN230" s="75">
        <f t="shared" ref="BN230:BN240" si="48">IFERROR(Y230*I230/H230,"0")</f>
        <v>0</v>
      </c>
      <c r="BO230" s="75">
        <f t="shared" ref="BO230:BO240" si="49">IFERROR(1/J230*(X230/H230),"0")</f>
        <v>0</v>
      </c>
      <c r="BP230" s="75">
        <f t="shared" ref="BP230:BP240" si="50">IFERROR(1/J230*(Y230/H230),"0")</f>
        <v>0</v>
      </c>
    </row>
    <row r="231" spans="1:68" ht="27" customHeight="1" x14ac:dyDescent="0.25">
      <c r="A231" s="60" t="s">
        <v>407</v>
      </c>
      <c r="B231" s="60" t="s">
        <v>408</v>
      </c>
      <c r="C231" s="34">
        <v>4301051754</v>
      </c>
      <c r="D231" s="790">
        <v>4680115880962</v>
      </c>
      <c r="E231" s="790"/>
      <c r="F231" s="59">
        <v>1.3</v>
      </c>
      <c r="G231" s="35">
        <v>6</v>
      </c>
      <c r="H231" s="59">
        <v>7.8</v>
      </c>
      <c r="I231" s="59">
        <v>8.3640000000000008</v>
      </c>
      <c r="J231" s="35">
        <v>56</v>
      </c>
      <c r="K231" s="35" t="s">
        <v>140</v>
      </c>
      <c r="L231" s="35" t="s">
        <v>45</v>
      </c>
      <c r="M231" s="36" t="s">
        <v>82</v>
      </c>
      <c r="N231" s="36"/>
      <c r="O231" s="35">
        <v>40</v>
      </c>
      <c r="P231" s="103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92"/>
      <c r="R231" s="792"/>
      <c r="S231" s="792"/>
      <c r="T231" s="793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409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37.5" customHeight="1" x14ac:dyDescent="0.25">
      <c r="A232" s="60" t="s">
        <v>410</v>
      </c>
      <c r="B232" s="60" t="s">
        <v>411</v>
      </c>
      <c r="C232" s="34">
        <v>4301051411</v>
      </c>
      <c r="D232" s="790">
        <v>4680115881617</v>
      </c>
      <c r="E232" s="790"/>
      <c r="F232" s="59">
        <v>1.35</v>
      </c>
      <c r="G232" s="35">
        <v>6</v>
      </c>
      <c r="H232" s="59">
        <v>8.1</v>
      </c>
      <c r="I232" s="59">
        <v>8.6460000000000008</v>
      </c>
      <c r="J232" s="35">
        <v>56</v>
      </c>
      <c r="K232" s="35" t="s">
        <v>140</v>
      </c>
      <c r="L232" s="35" t="s">
        <v>45</v>
      </c>
      <c r="M232" s="36" t="s">
        <v>88</v>
      </c>
      <c r="N232" s="36"/>
      <c r="O232" s="35">
        <v>40</v>
      </c>
      <c r="P232" s="10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92"/>
      <c r="R232" s="792"/>
      <c r="S232" s="792"/>
      <c r="T232" s="793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412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413</v>
      </c>
      <c r="B233" s="60" t="s">
        <v>414</v>
      </c>
      <c r="C233" s="34">
        <v>4301051632</v>
      </c>
      <c r="D233" s="790">
        <v>4680115880573</v>
      </c>
      <c r="E233" s="790"/>
      <c r="F233" s="59">
        <v>1.45</v>
      </c>
      <c r="G233" s="35">
        <v>6</v>
      </c>
      <c r="H233" s="59">
        <v>8.6999999999999993</v>
      </c>
      <c r="I233" s="59">
        <v>9.2639999999999993</v>
      </c>
      <c r="J233" s="35">
        <v>56</v>
      </c>
      <c r="K233" s="35" t="s">
        <v>140</v>
      </c>
      <c r="L233" s="35" t="s">
        <v>45</v>
      </c>
      <c r="M233" s="36" t="s">
        <v>82</v>
      </c>
      <c r="N233" s="36"/>
      <c r="O233" s="35">
        <v>45</v>
      </c>
      <c r="P233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92"/>
      <c r="R233" s="792"/>
      <c r="S233" s="792"/>
      <c r="T233" s="793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>IFERROR(IF(Y233=0,"",ROUNDUP(Y233/H233,0)*0.02175),"")</f>
        <v/>
      </c>
      <c r="AA233" s="65" t="s">
        <v>45</v>
      </c>
      <c r="AB233" s="66" t="s">
        <v>45</v>
      </c>
      <c r="AC233" s="315" t="s">
        <v>415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37.5" customHeight="1" x14ac:dyDescent="0.25">
      <c r="A234" s="60" t="s">
        <v>416</v>
      </c>
      <c r="B234" s="60" t="s">
        <v>417</v>
      </c>
      <c r="C234" s="34">
        <v>4301051407</v>
      </c>
      <c r="D234" s="790">
        <v>4680115882195</v>
      </c>
      <c r="E234" s="790"/>
      <c r="F234" s="59">
        <v>0.4</v>
      </c>
      <c r="G234" s="35">
        <v>6</v>
      </c>
      <c r="H234" s="59">
        <v>2.4</v>
      </c>
      <c r="I234" s="59">
        <v>2.69</v>
      </c>
      <c r="J234" s="35">
        <v>156</v>
      </c>
      <c r="K234" s="35" t="s">
        <v>89</v>
      </c>
      <c r="L234" s="35" t="s">
        <v>45</v>
      </c>
      <c r="M234" s="36" t="s">
        <v>88</v>
      </c>
      <c r="N234" s="36"/>
      <c r="O234" s="35">
        <v>40</v>
      </c>
      <c r="P234" s="10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92"/>
      <c r="R234" s="792"/>
      <c r="S234" s="792"/>
      <c r="T234" s="793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ref="Z234:Z240" si="51">IFERROR(IF(Y234=0,"",ROUNDUP(Y234/H234,0)*0.00753),"")</f>
        <v/>
      </c>
      <c r="AA234" s="65" t="s">
        <v>45</v>
      </c>
      <c r="AB234" s="66" t="s">
        <v>45</v>
      </c>
      <c r="AC234" s="317" t="s">
        <v>406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37.5" customHeight="1" x14ac:dyDescent="0.25">
      <c r="A235" s="60" t="s">
        <v>418</v>
      </c>
      <c r="B235" s="60" t="s">
        <v>419</v>
      </c>
      <c r="C235" s="34">
        <v>4301051752</v>
      </c>
      <c r="D235" s="790">
        <v>4680115882607</v>
      </c>
      <c r="E235" s="790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89</v>
      </c>
      <c r="L235" s="35" t="s">
        <v>45</v>
      </c>
      <c r="M235" s="36" t="s">
        <v>178</v>
      </c>
      <c r="N235" s="36"/>
      <c r="O235" s="35">
        <v>45</v>
      </c>
      <c r="P235" s="102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92"/>
      <c r="R235" s="792"/>
      <c r="S235" s="792"/>
      <c r="T235" s="793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420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421</v>
      </c>
      <c r="B236" s="60" t="s">
        <v>422</v>
      </c>
      <c r="C236" s="34">
        <v>4301051630</v>
      </c>
      <c r="D236" s="790">
        <v>4680115880092</v>
      </c>
      <c r="E236" s="790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45</v>
      </c>
      <c r="P236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92"/>
      <c r="R236" s="792"/>
      <c r="S236" s="792"/>
      <c r="T236" s="793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423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customHeight="1" x14ac:dyDescent="0.25">
      <c r="A237" s="60" t="s">
        <v>424</v>
      </c>
      <c r="B237" s="60" t="s">
        <v>425</v>
      </c>
      <c r="C237" s="34">
        <v>4301051631</v>
      </c>
      <c r="D237" s="790">
        <v>4680115880221</v>
      </c>
      <c r="E237" s="790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45</v>
      </c>
      <c r="P237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92"/>
      <c r="R237" s="792"/>
      <c r="S237" s="792"/>
      <c r="T237" s="793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415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customHeight="1" x14ac:dyDescent="0.25">
      <c r="A238" s="60" t="s">
        <v>426</v>
      </c>
      <c r="B238" s="60" t="s">
        <v>427</v>
      </c>
      <c r="C238" s="34">
        <v>4301051749</v>
      </c>
      <c r="D238" s="790">
        <v>4680115882942</v>
      </c>
      <c r="E238" s="790"/>
      <c r="F238" s="59">
        <v>0.3</v>
      </c>
      <c r="G238" s="35">
        <v>6</v>
      </c>
      <c r="H238" s="59">
        <v>1.8</v>
      </c>
      <c r="I238" s="59">
        <v>2.0720000000000001</v>
      </c>
      <c r="J238" s="35">
        <v>156</v>
      </c>
      <c r="K238" s="35" t="s">
        <v>89</v>
      </c>
      <c r="L238" s="35" t="s">
        <v>45</v>
      </c>
      <c r="M238" s="36" t="s">
        <v>82</v>
      </c>
      <c r="N238" s="36"/>
      <c r="O238" s="35">
        <v>40</v>
      </c>
      <c r="P238" s="102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92"/>
      <c r="R238" s="792"/>
      <c r="S238" s="792"/>
      <c r="T238" s="793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409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customHeight="1" x14ac:dyDescent="0.25">
      <c r="A239" s="60" t="s">
        <v>428</v>
      </c>
      <c r="B239" s="60" t="s">
        <v>429</v>
      </c>
      <c r="C239" s="34">
        <v>4301051753</v>
      </c>
      <c r="D239" s="790">
        <v>4680115880504</v>
      </c>
      <c r="E239" s="790"/>
      <c r="F239" s="59">
        <v>0.4</v>
      </c>
      <c r="G239" s="35">
        <v>6</v>
      </c>
      <c r="H239" s="59">
        <v>2.4</v>
      </c>
      <c r="I239" s="59">
        <v>2.6720000000000002</v>
      </c>
      <c r="J239" s="35">
        <v>156</v>
      </c>
      <c r="K239" s="35" t="s">
        <v>89</v>
      </c>
      <c r="L239" s="35" t="s">
        <v>45</v>
      </c>
      <c r="M239" s="36" t="s">
        <v>82</v>
      </c>
      <c r="N239" s="36"/>
      <c r="O239" s="35">
        <v>40</v>
      </c>
      <c r="P239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92"/>
      <c r="R239" s="792"/>
      <c r="S239" s="792"/>
      <c r="T239" s="793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409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ht="27" customHeight="1" x14ac:dyDescent="0.25">
      <c r="A240" s="60" t="s">
        <v>430</v>
      </c>
      <c r="B240" s="60" t="s">
        <v>431</v>
      </c>
      <c r="C240" s="34">
        <v>4301051410</v>
      </c>
      <c r="D240" s="790">
        <v>4680115882164</v>
      </c>
      <c r="E240" s="790"/>
      <c r="F240" s="59">
        <v>0.4</v>
      </c>
      <c r="G240" s="35">
        <v>6</v>
      </c>
      <c r="H240" s="59">
        <v>2.4</v>
      </c>
      <c r="I240" s="59">
        <v>2.6779999999999999</v>
      </c>
      <c r="J240" s="35">
        <v>156</v>
      </c>
      <c r="K240" s="35" t="s">
        <v>89</v>
      </c>
      <c r="L240" s="35" t="s">
        <v>45</v>
      </c>
      <c r="M240" s="36" t="s">
        <v>88</v>
      </c>
      <c r="N240" s="36"/>
      <c r="O240" s="35">
        <v>40</v>
      </c>
      <c r="P240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92"/>
      <c r="R240" s="792"/>
      <c r="S240" s="792"/>
      <c r="T240" s="793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6"/>
        <v>0</v>
      </c>
      <c r="Z240" s="39" t="str">
        <f t="shared" si="51"/>
        <v/>
      </c>
      <c r="AA240" s="65" t="s">
        <v>45</v>
      </c>
      <c r="AB240" s="66" t="s">
        <v>45</v>
      </c>
      <c r="AC240" s="329" t="s">
        <v>432</v>
      </c>
      <c r="AG240" s="75"/>
      <c r="AJ240" s="79" t="s">
        <v>45</v>
      </c>
      <c r="AK240" s="79">
        <v>0</v>
      </c>
      <c r="BB240" s="330" t="s">
        <v>66</v>
      </c>
      <c r="BM240" s="75">
        <f t="shared" si="47"/>
        <v>0</v>
      </c>
      <c r="BN240" s="75">
        <f t="shared" si="48"/>
        <v>0</v>
      </c>
      <c r="BO240" s="75">
        <f t="shared" si="49"/>
        <v>0</v>
      </c>
      <c r="BP240" s="75">
        <f t="shared" si="50"/>
        <v>0</v>
      </c>
    </row>
    <row r="241" spans="1:68" x14ac:dyDescent="0.2">
      <c r="A241" s="787"/>
      <c r="B241" s="787"/>
      <c r="C241" s="787"/>
      <c r="D241" s="787"/>
      <c r="E241" s="787"/>
      <c r="F241" s="787"/>
      <c r="G241" s="787"/>
      <c r="H241" s="787"/>
      <c r="I241" s="787"/>
      <c r="J241" s="787"/>
      <c r="K241" s="787"/>
      <c r="L241" s="787"/>
      <c r="M241" s="787"/>
      <c r="N241" s="787"/>
      <c r="O241" s="788"/>
      <c r="P241" s="784" t="s">
        <v>40</v>
      </c>
      <c r="Q241" s="785"/>
      <c r="R241" s="785"/>
      <c r="S241" s="785"/>
      <c r="T241" s="785"/>
      <c r="U241" s="785"/>
      <c r="V241" s="786"/>
      <c r="W241" s="40" t="s">
        <v>39</v>
      </c>
      <c r="X241" s="41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41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41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4"/>
      <c r="AB241" s="64"/>
      <c r="AC241" s="64"/>
    </row>
    <row r="242" spans="1:68" x14ac:dyDescent="0.2">
      <c r="A242" s="787"/>
      <c r="B242" s="787"/>
      <c r="C242" s="787"/>
      <c r="D242" s="787"/>
      <c r="E242" s="787"/>
      <c r="F242" s="787"/>
      <c r="G242" s="787"/>
      <c r="H242" s="787"/>
      <c r="I242" s="787"/>
      <c r="J242" s="787"/>
      <c r="K242" s="787"/>
      <c r="L242" s="787"/>
      <c r="M242" s="787"/>
      <c r="N242" s="787"/>
      <c r="O242" s="788"/>
      <c r="P242" s="784" t="s">
        <v>40</v>
      </c>
      <c r="Q242" s="785"/>
      <c r="R242" s="785"/>
      <c r="S242" s="785"/>
      <c r="T242" s="785"/>
      <c r="U242" s="785"/>
      <c r="V242" s="786"/>
      <c r="W242" s="40" t="s">
        <v>0</v>
      </c>
      <c r="X242" s="41">
        <f>IFERROR(SUM(X230:X240),"0")</f>
        <v>0</v>
      </c>
      <c r="Y242" s="41">
        <f>IFERROR(SUM(Y230:Y240),"0")</f>
        <v>0</v>
      </c>
      <c r="Z242" s="40"/>
      <c r="AA242" s="64"/>
      <c r="AB242" s="64"/>
      <c r="AC242" s="64"/>
    </row>
    <row r="243" spans="1:68" ht="14.25" customHeight="1" x14ac:dyDescent="0.25">
      <c r="A243" s="789" t="s">
        <v>233</v>
      </c>
      <c r="B243" s="789"/>
      <c r="C243" s="789"/>
      <c r="D243" s="789"/>
      <c r="E243" s="789"/>
      <c r="F243" s="789"/>
      <c r="G243" s="789"/>
      <c r="H243" s="789"/>
      <c r="I243" s="789"/>
      <c r="J243" s="789"/>
      <c r="K243" s="789"/>
      <c r="L243" s="789"/>
      <c r="M243" s="789"/>
      <c r="N243" s="789"/>
      <c r="O243" s="789"/>
      <c r="P243" s="789"/>
      <c r="Q243" s="789"/>
      <c r="R243" s="789"/>
      <c r="S243" s="789"/>
      <c r="T243" s="789"/>
      <c r="U243" s="789"/>
      <c r="V243" s="789"/>
      <c r="W243" s="789"/>
      <c r="X243" s="789"/>
      <c r="Y243" s="789"/>
      <c r="Z243" s="789"/>
      <c r="AA243" s="63"/>
      <c r="AB243" s="63"/>
      <c r="AC243" s="63"/>
    </row>
    <row r="244" spans="1:68" ht="16.5" customHeight="1" x14ac:dyDescent="0.25">
      <c r="A244" s="60" t="s">
        <v>433</v>
      </c>
      <c r="B244" s="60" t="s">
        <v>434</v>
      </c>
      <c r="C244" s="34">
        <v>4301060404</v>
      </c>
      <c r="D244" s="790">
        <v>4680115882874</v>
      </c>
      <c r="E244" s="790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3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2"/>
      <c r="R244" s="792"/>
      <c r="S244" s="792"/>
      <c r="T244" s="793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435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16.5" customHeight="1" x14ac:dyDescent="0.25">
      <c r="A245" s="60" t="s">
        <v>433</v>
      </c>
      <c r="B245" s="60" t="s">
        <v>436</v>
      </c>
      <c r="C245" s="34">
        <v>4301060360</v>
      </c>
      <c r="D245" s="790">
        <v>4680115882874</v>
      </c>
      <c r="E245" s="790"/>
      <c r="F245" s="59">
        <v>0.8</v>
      </c>
      <c r="G245" s="35">
        <v>4</v>
      </c>
      <c r="H245" s="59">
        <v>3.2</v>
      </c>
      <c r="I245" s="59">
        <v>3.4660000000000002</v>
      </c>
      <c r="J245" s="35">
        <v>120</v>
      </c>
      <c r="K245" s="35" t="s">
        <v>89</v>
      </c>
      <c r="L245" s="35" t="s">
        <v>45</v>
      </c>
      <c r="M245" s="36" t="s">
        <v>82</v>
      </c>
      <c r="N245" s="36"/>
      <c r="O245" s="35">
        <v>30</v>
      </c>
      <c r="P245" s="10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2"/>
      <c r="R245" s="792"/>
      <c r="S245" s="792"/>
      <c r="T245" s="793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IFERROR(IF(Y245=0,"",ROUNDUP(Y245/H245,0)*0.00937),"")</f>
        <v/>
      </c>
      <c r="AA245" s="65" t="s">
        <v>45</v>
      </c>
      <c r="AB245" s="66" t="s">
        <v>45</v>
      </c>
      <c r="AC245" s="333" t="s">
        <v>437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438</v>
      </c>
      <c r="B246" s="60" t="s">
        <v>439</v>
      </c>
      <c r="C246" s="34">
        <v>4301060359</v>
      </c>
      <c r="D246" s="790">
        <v>4680115884434</v>
      </c>
      <c r="E246" s="790"/>
      <c r="F246" s="59">
        <v>0.8</v>
      </c>
      <c r="G246" s="35">
        <v>4</v>
      </c>
      <c r="H246" s="59">
        <v>3.2</v>
      </c>
      <c r="I246" s="59">
        <v>3.4660000000000002</v>
      </c>
      <c r="J246" s="35">
        <v>132</v>
      </c>
      <c r="K246" s="35" t="s">
        <v>89</v>
      </c>
      <c r="L246" s="35" t="s">
        <v>45</v>
      </c>
      <c r="M246" s="36" t="s">
        <v>82</v>
      </c>
      <c r="N246" s="36"/>
      <c r="O246" s="35">
        <v>30</v>
      </c>
      <c r="P246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92"/>
      <c r="R246" s="792"/>
      <c r="S246" s="792"/>
      <c r="T246" s="793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IFERROR(IF(Y246=0,"",ROUNDUP(Y246/H246,0)*0.00902),"")</f>
        <v/>
      </c>
      <c r="AA246" s="65" t="s">
        <v>45</v>
      </c>
      <c r="AB246" s="66" t="s">
        <v>45</v>
      </c>
      <c r="AC246" s="335" t="s">
        <v>440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customHeight="1" x14ac:dyDescent="0.25">
      <c r="A247" s="60" t="s">
        <v>441</v>
      </c>
      <c r="B247" s="60" t="s">
        <v>442</v>
      </c>
      <c r="C247" s="34">
        <v>4301060375</v>
      </c>
      <c r="D247" s="790">
        <v>4680115880818</v>
      </c>
      <c r="E247" s="790"/>
      <c r="F247" s="59">
        <v>0.4</v>
      </c>
      <c r="G247" s="35">
        <v>6</v>
      </c>
      <c r="H247" s="59">
        <v>2.4</v>
      </c>
      <c r="I247" s="59">
        <v>2.6720000000000002</v>
      </c>
      <c r="J247" s="35">
        <v>156</v>
      </c>
      <c r="K247" s="35" t="s">
        <v>89</v>
      </c>
      <c r="L247" s="35" t="s">
        <v>45</v>
      </c>
      <c r="M247" s="36" t="s">
        <v>82</v>
      </c>
      <c r="N247" s="36"/>
      <c r="O247" s="35">
        <v>40</v>
      </c>
      <c r="P247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92"/>
      <c r="R247" s="792"/>
      <c r="S247" s="792"/>
      <c r="T247" s="793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IFERROR(IF(Y247=0,"",ROUNDUP(Y247/H247,0)*0.00753),"")</f>
        <v/>
      </c>
      <c r="AA247" s="65" t="s">
        <v>45</v>
      </c>
      <c r="AB247" s="66" t="s">
        <v>45</v>
      </c>
      <c r="AC247" s="337" t="s">
        <v>443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37.5" customHeight="1" x14ac:dyDescent="0.25">
      <c r="A248" s="60" t="s">
        <v>444</v>
      </c>
      <c r="B248" s="60" t="s">
        <v>445</v>
      </c>
      <c r="C248" s="34">
        <v>4301060389</v>
      </c>
      <c r="D248" s="790">
        <v>4680115880801</v>
      </c>
      <c r="E248" s="790"/>
      <c r="F248" s="59">
        <v>0.4</v>
      </c>
      <c r="G248" s="35">
        <v>6</v>
      </c>
      <c r="H248" s="59">
        <v>2.4</v>
      </c>
      <c r="I248" s="59">
        <v>2.6720000000000002</v>
      </c>
      <c r="J248" s="35">
        <v>156</v>
      </c>
      <c r="K248" s="35" t="s">
        <v>89</v>
      </c>
      <c r="L248" s="35" t="s">
        <v>45</v>
      </c>
      <c r="M248" s="36" t="s">
        <v>88</v>
      </c>
      <c r="N248" s="36"/>
      <c r="O248" s="35">
        <v>40</v>
      </c>
      <c r="P248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92"/>
      <c r="R248" s="792"/>
      <c r="S248" s="792"/>
      <c r="T248" s="793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IFERROR(IF(Y248=0,"",ROUNDUP(Y248/H248,0)*0.00753),"")</f>
        <v/>
      </c>
      <c r="AA248" s="65" t="s">
        <v>45</v>
      </c>
      <c r="AB248" s="66" t="s">
        <v>45</v>
      </c>
      <c r="AC248" s="339" t="s">
        <v>446</v>
      </c>
      <c r="AG248" s="75"/>
      <c r="AJ248" s="79" t="s">
        <v>45</v>
      </c>
      <c r="AK248" s="79">
        <v>0</v>
      </c>
      <c r="BB248" s="34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x14ac:dyDescent="0.2">
      <c r="A249" s="787"/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8"/>
      <c r="P249" s="784" t="s">
        <v>40</v>
      </c>
      <c r="Q249" s="785"/>
      <c r="R249" s="785"/>
      <c r="S249" s="785"/>
      <c r="T249" s="785"/>
      <c r="U249" s="785"/>
      <c r="V249" s="786"/>
      <c r="W249" s="40" t="s">
        <v>39</v>
      </c>
      <c r="X249" s="41">
        <f>IFERROR(X244/H244,"0")+IFERROR(X245/H245,"0")+IFERROR(X246/H246,"0")+IFERROR(X247/H247,"0")+IFERROR(X248/H248,"0")</f>
        <v>0</v>
      </c>
      <c r="Y249" s="41">
        <f>IFERROR(Y244/H244,"0")+IFERROR(Y245/H245,"0")+IFERROR(Y246/H246,"0")+IFERROR(Y247/H247,"0")+IFERROR(Y248/H248,"0")</f>
        <v>0</v>
      </c>
      <c r="Z249" s="41">
        <f>IFERROR(IF(Z244="",0,Z244),"0")+IFERROR(IF(Z245="",0,Z245),"0")+IFERROR(IF(Z246="",0,Z246),"0")+IFERROR(IF(Z247="",0,Z247),"0")+IFERROR(IF(Z248="",0,Z248),"0")</f>
        <v>0</v>
      </c>
      <c r="AA249" s="64"/>
      <c r="AB249" s="64"/>
      <c r="AC249" s="64"/>
    </row>
    <row r="250" spans="1:68" x14ac:dyDescent="0.2">
      <c r="A250" s="787"/>
      <c r="B250" s="787"/>
      <c r="C250" s="787"/>
      <c r="D250" s="787"/>
      <c r="E250" s="787"/>
      <c r="F250" s="787"/>
      <c r="G250" s="787"/>
      <c r="H250" s="787"/>
      <c r="I250" s="787"/>
      <c r="J250" s="787"/>
      <c r="K250" s="787"/>
      <c r="L250" s="787"/>
      <c r="M250" s="787"/>
      <c r="N250" s="787"/>
      <c r="O250" s="788"/>
      <c r="P250" s="784" t="s">
        <v>40</v>
      </c>
      <c r="Q250" s="785"/>
      <c r="R250" s="785"/>
      <c r="S250" s="785"/>
      <c r="T250" s="785"/>
      <c r="U250" s="785"/>
      <c r="V250" s="786"/>
      <c r="W250" s="40" t="s">
        <v>0</v>
      </c>
      <c r="X250" s="41">
        <f>IFERROR(SUM(X244:X248),"0")</f>
        <v>0</v>
      </c>
      <c r="Y250" s="41">
        <f>IFERROR(SUM(Y244:Y248),"0")</f>
        <v>0</v>
      </c>
      <c r="Z250" s="40"/>
      <c r="AA250" s="64"/>
      <c r="AB250" s="64"/>
      <c r="AC250" s="64"/>
    </row>
    <row r="251" spans="1:68" ht="16.5" customHeight="1" x14ac:dyDescent="0.25">
      <c r="A251" s="799" t="s">
        <v>447</v>
      </c>
      <c r="B251" s="799"/>
      <c r="C251" s="799"/>
      <c r="D251" s="799"/>
      <c r="E251" s="799"/>
      <c r="F251" s="799"/>
      <c r="G251" s="799"/>
      <c r="H251" s="799"/>
      <c r="I251" s="799"/>
      <c r="J251" s="799"/>
      <c r="K251" s="799"/>
      <c r="L251" s="799"/>
      <c r="M251" s="799"/>
      <c r="N251" s="799"/>
      <c r="O251" s="799"/>
      <c r="P251" s="799"/>
      <c r="Q251" s="799"/>
      <c r="R251" s="799"/>
      <c r="S251" s="799"/>
      <c r="T251" s="799"/>
      <c r="U251" s="799"/>
      <c r="V251" s="799"/>
      <c r="W251" s="799"/>
      <c r="X251" s="799"/>
      <c r="Y251" s="799"/>
      <c r="Z251" s="799"/>
      <c r="AA251" s="62"/>
      <c r="AB251" s="62"/>
      <c r="AC251" s="62"/>
    </row>
    <row r="252" spans="1:68" ht="14.25" customHeight="1" x14ac:dyDescent="0.25">
      <c r="A252" s="789" t="s">
        <v>135</v>
      </c>
      <c r="B252" s="789"/>
      <c r="C252" s="789"/>
      <c r="D252" s="789"/>
      <c r="E252" s="789"/>
      <c r="F252" s="789"/>
      <c r="G252" s="789"/>
      <c r="H252" s="789"/>
      <c r="I252" s="789"/>
      <c r="J252" s="789"/>
      <c r="K252" s="789"/>
      <c r="L252" s="789"/>
      <c r="M252" s="789"/>
      <c r="N252" s="789"/>
      <c r="O252" s="789"/>
      <c r="P252" s="789"/>
      <c r="Q252" s="789"/>
      <c r="R252" s="789"/>
      <c r="S252" s="789"/>
      <c r="T252" s="789"/>
      <c r="U252" s="789"/>
      <c r="V252" s="789"/>
      <c r="W252" s="789"/>
      <c r="X252" s="789"/>
      <c r="Y252" s="789"/>
      <c r="Z252" s="789"/>
      <c r="AA252" s="63"/>
      <c r="AB252" s="63"/>
      <c r="AC252" s="63"/>
    </row>
    <row r="253" spans="1:68" ht="27" customHeight="1" x14ac:dyDescent="0.25">
      <c r="A253" s="60" t="s">
        <v>448</v>
      </c>
      <c r="B253" s="60" t="s">
        <v>449</v>
      </c>
      <c r="C253" s="34">
        <v>4301011945</v>
      </c>
      <c r="D253" s="790">
        <v>4680115884274</v>
      </c>
      <c r="E253" s="790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140</v>
      </c>
      <c r="L253" s="35" t="s">
        <v>45</v>
      </c>
      <c r="M253" s="36" t="s">
        <v>167</v>
      </c>
      <c r="N253" s="36"/>
      <c r="O253" s="35">
        <v>55</v>
      </c>
      <c r="P253" s="102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ref="Y253:Y260" si="52">IFERROR(IF(X253="",0,CEILING((X253/$H253),1)*$H253),"")</f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450</v>
      </c>
      <c r="AG253" s="75"/>
      <c r="AJ253" s="79" t="s">
        <v>45</v>
      </c>
      <c r="AK253" s="79">
        <v>0</v>
      </c>
      <c r="BB253" s="342" t="s">
        <v>66</v>
      </c>
      <c r="BM253" s="75">
        <f t="shared" ref="BM253:BM260" si="53">IFERROR(X253*I253/H253,"0")</f>
        <v>0</v>
      </c>
      <c r="BN253" s="75">
        <f t="shared" ref="BN253:BN260" si="54">IFERROR(Y253*I253/H253,"0")</f>
        <v>0</v>
      </c>
      <c r="BO253" s="75">
        <f t="shared" ref="BO253:BO260" si="55">IFERROR(1/J253*(X253/H253),"0")</f>
        <v>0</v>
      </c>
      <c r="BP253" s="75">
        <f t="shared" ref="BP253:BP260" si="56">IFERROR(1/J253*(Y253/H253),"0")</f>
        <v>0</v>
      </c>
    </row>
    <row r="254" spans="1:68" ht="27" customHeight="1" x14ac:dyDescent="0.25">
      <c r="A254" s="60" t="s">
        <v>448</v>
      </c>
      <c r="B254" s="60" t="s">
        <v>451</v>
      </c>
      <c r="C254" s="34">
        <v>4301011717</v>
      </c>
      <c r="D254" s="790">
        <v>4680115884274</v>
      </c>
      <c r="E254" s="790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140</v>
      </c>
      <c r="L254" s="35" t="s">
        <v>45</v>
      </c>
      <c r="M254" s="36" t="s">
        <v>139</v>
      </c>
      <c r="N254" s="36"/>
      <c r="O254" s="35">
        <v>55</v>
      </c>
      <c r="P254" s="10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2"/>
      <c r="R254" s="792"/>
      <c r="S254" s="792"/>
      <c r="T254" s="793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452</v>
      </c>
      <c r="AG254" s="75"/>
      <c r="AJ254" s="79" t="s">
        <v>45</v>
      </c>
      <c r="AK254" s="79">
        <v>0</v>
      </c>
      <c r="BB254" s="344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customHeight="1" x14ac:dyDescent="0.25">
      <c r="A255" s="60" t="s">
        <v>453</v>
      </c>
      <c r="B255" s="60" t="s">
        <v>454</v>
      </c>
      <c r="C255" s="34">
        <v>4301011719</v>
      </c>
      <c r="D255" s="790">
        <v>4680115884298</v>
      </c>
      <c r="E255" s="790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140</v>
      </c>
      <c r="L255" s="35" t="s">
        <v>45</v>
      </c>
      <c r="M255" s="36" t="s">
        <v>139</v>
      </c>
      <c r="N255" s="36"/>
      <c r="O255" s="35">
        <v>55</v>
      </c>
      <c r="P255" s="101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92"/>
      <c r="R255" s="792"/>
      <c r="S255" s="792"/>
      <c r="T255" s="793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455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customHeight="1" x14ac:dyDescent="0.25">
      <c r="A256" s="60" t="s">
        <v>456</v>
      </c>
      <c r="B256" s="60" t="s">
        <v>457</v>
      </c>
      <c r="C256" s="34">
        <v>4301011944</v>
      </c>
      <c r="D256" s="790">
        <v>4680115884250</v>
      </c>
      <c r="E256" s="790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140</v>
      </c>
      <c r="L256" s="35" t="s">
        <v>45</v>
      </c>
      <c r="M256" s="36" t="s">
        <v>167</v>
      </c>
      <c r="N256" s="36"/>
      <c r="O256" s="35">
        <v>55</v>
      </c>
      <c r="P256" s="101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7" t="s">
        <v>450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customHeight="1" x14ac:dyDescent="0.25">
      <c r="A257" s="60" t="s">
        <v>456</v>
      </c>
      <c r="B257" s="60" t="s">
        <v>458</v>
      </c>
      <c r="C257" s="34">
        <v>4301011733</v>
      </c>
      <c r="D257" s="790">
        <v>4680115884250</v>
      </c>
      <c r="E257" s="790"/>
      <c r="F257" s="59">
        <v>1.45</v>
      </c>
      <c r="G257" s="35">
        <v>8</v>
      </c>
      <c r="H257" s="59">
        <v>11.6</v>
      </c>
      <c r="I257" s="59">
        <v>12.08</v>
      </c>
      <c r="J257" s="35">
        <v>56</v>
      </c>
      <c r="K257" s="35" t="s">
        <v>140</v>
      </c>
      <c r="L257" s="35" t="s">
        <v>45</v>
      </c>
      <c r="M257" s="36" t="s">
        <v>88</v>
      </c>
      <c r="N257" s="36"/>
      <c r="O257" s="35">
        <v>55</v>
      </c>
      <c r="P257" s="10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2"/>
      <c r="R257" s="792"/>
      <c r="S257" s="792"/>
      <c r="T257" s="793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IFERROR(IF(Y257=0,"",ROUNDUP(Y257/H257,0)*0.02175),"")</f>
        <v/>
      </c>
      <c r="AA257" s="65" t="s">
        <v>45</v>
      </c>
      <c r="AB257" s="66" t="s">
        <v>45</v>
      </c>
      <c r="AC257" s="349" t="s">
        <v>459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customHeight="1" x14ac:dyDescent="0.25">
      <c r="A258" s="60" t="s">
        <v>460</v>
      </c>
      <c r="B258" s="60" t="s">
        <v>461</v>
      </c>
      <c r="C258" s="34">
        <v>4301011718</v>
      </c>
      <c r="D258" s="790">
        <v>4680115884281</v>
      </c>
      <c r="E258" s="790"/>
      <c r="F258" s="59">
        <v>0.4</v>
      </c>
      <c r="G258" s="35">
        <v>10</v>
      </c>
      <c r="H258" s="59">
        <v>4</v>
      </c>
      <c r="I258" s="59">
        <v>4.21</v>
      </c>
      <c r="J258" s="35">
        <v>132</v>
      </c>
      <c r="K258" s="35" t="s">
        <v>89</v>
      </c>
      <c r="L258" s="35" t="s">
        <v>45</v>
      </c>
      <c r="M258" s="36" t="s">
        <v>139</v>
      </c>
      <c r="N258" s="36"/>
      <c r="O258" s="35">
        <v>55</v>
      </c>
      <c r="P258" s="10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92"/>
      <c r="R258" s="792"/>
      <c r="S258" s="792"/>
      <c r="T258" s="793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462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customHeight="1" x14ac:dyDescent="0.25">
      <c r="A259" s="60" t="s">
        <v>463</v>
      </c>
      <c r="B259" s="60" t="s">
        <v>464</v>
      </c>
      <c r="C259" s="34">
        <v>4301011720</v>
      </c>
      <c r="D259" s="790">
        <v>4680115884199</v>
      </c>
      <c r="E259" s="790"/>
      <c r="F259" s="59">
        <v>0.37</v>
      </c>
      <c r="G259" s="35">
        <v>10</v>
      </c>
      <c r="H259" s="59">
        <v>3.7</v>
      </c>
      <c r="I259" s="59">
        <v>3.91</v>
      </c>
      <c r="J259" s="35">
        <v>132</v>
      </c>
      <c r="K259" s="35" t="s">
        <v>89</v>
      </c>
      <c r="L259" s="35" t="s">
        <v>45</v>
      </c>
      <c r="M259" s="36" t="s">
        <v>139</v>
      </c>
      <c r="N259" s="36"/>
      <c r="O259" s="35">
        <v>55</v>
      </c>
      <c r="P259" s="10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92"/>
      <c r="R259" s="792"/>
      <c r="S259" s="792"/>
      <c r="T259" s="793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455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t="27" customHeight="1" x14ac:dyDescent="0.25">
      <c r="A260" s="60" t="s">
        <v>465</v>
      </c>
      <c r="B260" s="60" t="s">
        <v>466</v>
      </c>
      <c r="C260" s="34">
        <v>4301011716</v>
      </c>
      <c r="D260" s="790">
        <v>4680115884267</v>
      </c>
      <c r="E260" s="790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89</v>
      </c>
      <c r="L260" s="35" t="s">
        <v>45</v>
      </c>
      <c r="M260" s="36" t="s">
        <v>139</v>
      </c>
      <c r="N260" s="36"/>
      <c r="O260" s="35">
        <v>55</v>
      </c>
      <c r="P260" s="101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92"/>
      <c r="R260" s="792"/>
      <c r="S260" s="792"/>
      <c r="T260" s="793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5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5" t="s">
        <v>467</v>
      </c>
      <c r="AG260" s="75"/>
      <c r="AJ260" s="79" t="s">
        <v>45</v>
      </c>
      <c r="AK260" s="79">
        <v>0</v>
      </c>
      <c r="BB260" s="356" t="s">
        <v>66</v>
      </c>
      <c r="BM260" s="75">
        <f t="shared" si="53"/>
        <v>0</v>
      </c>
      <c r="BN260" s="75">
        <f t="shared" si="54"/>
        <v>0</v>
      </c>
      <c r="BO260" s="75">
        <f t="shared" si="55"/>
        <v>0</v>
      </c>
      <c r="BP260" s="75">
        <f t="shared" si="56"/>
        <v>0</v>
      </c>
    </row>
    <row r="261" spans="1:68" x14ac:dyDescent="0.2">
      <c r="A261" s="787"/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8"/>
      <c r="P261" s="784" t="s">
        <v>40</v>
      </c>
      <c r="Q261" s="785"/>
      <c r="R261" s="785"/>
      <c r="S261" s="785"/>
      <c r="T261" s="785"/>
      <c r="U261" s="785"/>
      <c r="V261" s="786"/>
      <c r="W261" s="40" t="s">
        <v>39</v>
      </c>
      <c r="X261" s="41">
        <f>IFERROR(X253/H253,"0")+IFERROR(X254/H254,"0")+IFERROR(X255/H255,"0")+IFERROR(X256/H256,"0")+IFERROR(X257/H257,"0")+IFERROR(X258/H258,"0")+IFERROR(X259/H259,"0")+IFERROR(X260/H260,"0")</f>
        <v>0</v>
      </c>
      <c r="Y261" s="41">
        <f>IFERROR(Y253/H253,"0")+IFERROR(Y254/H254,"0")+IFERROR(Y255/H255,"0")+IFERROR(Y256/H256,"0")+IFERROR(Y257/H257,"0")+IFERROR(Y258/H258,"0")+IFERROR(Y259/H259,"0")+IFERROR(Y260/H260,"0")</f>
        <v>0</v>
      </c>
      <c r="Z261" s="41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787"/>
      <c r="B262" s="787"/>
      <c r="C262" s="787"/>
      <c r="D262" s="787"/>
      <c r="E262" s="787"/>
      <c r="F262" s="787"/>
      <c r="G262" s="787"/>
      <c r="H262" s="787"/>
      <c r="I262" s="787"/>
      <c r="J262" s="787"/>
      <c r="K262" s="787"/>
      <c r="L262" s="787"/>
      <c r="M262" s="787"/>
      <c r="N262" s="787"/>
      <c r="O262" s="788"/>
      <c r="P262" s="784" t="s">
        <v>40</v>
      </c>
      <c r="Q262" s="785"/>
      <c r="R262" s="785"/>
      <c r="S262" s="785"/>
      <c r="T262" s="785"/>
      <c r="U262" s="785"/>
      <c r="V262" s="786"/>
      <c r="W262" s="40" t="s">
        <v>0</v>
      </c>
      <c r="X262" s="41">
        <f>IFERROR(SUM(X253:X260),"0")</f>
        <v>0</v>
      </c>
      <c r="Y262" s="41">
        <f>IFERROR(SUM(Y253:Y260),"0")</f>
        <v>0</v>
      </c>
      <c r="Z262" s="40"/>
      <c r="AA262" s="64"/>
      <c r="AB262" s="64"/>
      <c r="AC262" s="64"/>
    </row>
    <row r="263" spans="1:68" ht="16.5" customHeight="1" x14ac:dyDescent="0.25">
      <c r="A263" s="799" t="s">
        <v>468</v>
      </c>
      <c r="B263" s="799"/>
      <c r="C263" s="799"/>
      <c r="D263" s="799"/>
      <c r="E263" s="799"/>
      <c r="F263" s="799"/>
      <c r="G263" s="799"/>
      <c r="H263" s="799"/>
      <c r="I263" s="799"/>
      <c r="J263" s="799"/>
      <c r="K263" s="799"/>
      <c r="L263" s="799"/>
      <c r="M263" s="799"/>
      <c r="N263" s="799"/>
      <c r="O263" s="799"/>
      <c r="P263" s="799"/>
      <c r="Q263" s="799"/>
      <c r="R263" s="799"/>
      <c r="S263" s="799"/>
      <c r="T263" s="799"/>
      <c r="U263" s="799"/>
      <c r="V263" s="799"/>
      <c r="W263" s="799"/>
      <c r="X263" s="799"/>
      <c r="Y263" s="799"/>
      <c r="Z263" s="799"/>
      <c r="AA263" s="62"/>
      <c r="AB263" s="62"/>
      <c r="AC263" s="62"/>
    </row>
    <row r="264" spans="1:68" ht="14.25" customHeight="1" x14ac:dyDescent="0.25">
      <c r="A264" s="789" t="s">
        <v>135</v>
      </c>
      <c r="B264" s="789"/>
      <c r="C264" s="789"/>
      <c r="D264" s="789"/>
      <c r="E264" s="789"/>
      <c r="F264" s="789"/>
      <c r="G264" s="789"/>
      <c r="H264" s="789"/>
      <c r="I264" s="789"/>
      <c r="J264" s="789"/>
      <c r="K264" s="789"/>
      <c r="L264" s="789"/>
      <c r="M264" s="789"/>
      <c r="N264" s="789"/>
      <c r="O264" s="789"/>
      <c r="P264" s="789"/>
      <c r="Q264" s="789"/>
      <c r="R264" s="789"/>
      <c r="S264" s="789"/>
      <c r="T264" s="789"/>
      <c r="U264" s="789"/>
      <c r="V264" s="789"/>
      <c r="W264" s="789"/>
      <c r="X264" s="789"/>
      <c r="Y264" s="789"/>
      <c r="Z264" s="789"/>
      <c r="AA264" s="63"/>
      <c r="AB264" s="63"/>
      <c r="AC264" s="63"/>
    </row>
    <row r="265" spans="1:68" ht="27" customHeight="1" x14ac:dyDescent="0.25">
      <c r="A265" s="60" t="s">
        <v>469</v>
      </c>
      <c r="B265" s="60" t="s">
        <v>470</v>
      </c>
      <c r="C265" s="34">
        <v>4301011942</v>
      </c>
      <c r="D265" s="790">
        <v>4680115884137</v>
      </c>
      <c r="E265" s="790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140</v>
      </c>
      <c r="L265" s="35" t="s">
        <v>45</v>
      </c>
      <c r="M265" s="36" t="s">
        <v>167</v>
      </c>
      <c r="N265" s="36"/>
      <c r="O265" s="35">
        <v>55</v>
      </c>
      <c r="P265" s="10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ref="Y265:Y273" si="57">IFERROR(IF(X265="",0,CEILING((X265/$H265),1)*$H265),"")</f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166</v>
      </c>
      <c r="AG265" s="75"/>
      <c r="AJ265" s="79" t="s">
        <v>45</v>
      </c>
      <c r="AK265" s="79">
        <v>0</v>
      </c>
      <c r="BB265" s="358" t="s">
        <v>66</v>
      </c>
      <c r="BM265" s="75">
        <f t="shared" ref="BM265:BM273" si="58">IFERROR(X265*I265/H265,"0")</f>
        <v>0</v>
      </c>
      <c r="BN265" s="75">
        <f t="shared" ref="BN265:BN273" si="59">IFERROR(Y265*I265/H265,"0")</f>
        <v>0</v>
      </c>
      <c r="BO265" s="75">
        <f t="shared" ref="BO265:BO273" si="60">IFERROR(1/J265*(X265/H265),"0")</f>
        <v>0</v>
      </c>
      <c r="BP265" s="75">
        <f t="shared" ref="BP265:BP273" si="61">IFERROR(1/J265*(Y265/H265),"0")</f>
        <v>0</v>
      </c>
    </row>
    <row r="266" spans="1:68" ht="27" customHeight="1" x14ac:dyDescent="0.25">
      <c r="A266" s="60" t="s">
        <v>469</v>
      </c>
      <c r="B266" s="60" t="s">
        <v>471</v>
      </c>
      <c r="C266" s="34">
        <v>4301011826</v>
      </c>
      <c r="D266" s="790">
        <v>4680115884137</v>
      </c>
      <c r="E266" s="790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140</v>
      </c>
      <c r="L266" s="35" t="s">
        <v>45</v>
      </c>
      <c r="M266" s="36" t="s">
        <v>139</v>
      </c>
      <c r="N266" s="36"/>
      <c r="O266" s="35">
        <v>55</v>
      </c>
      <c r="P266" s="10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2"/>
      <c r="R266" s="792"/>
      <c r="S266" s="792"/>
      <c r="T266" s="793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472</v>
      </c>
      <c r="AG266" s="75"/>
      <c r="AJ266" s="79" t="s">
        <v>45</v>
      </c>
      <c r="AK266" s="79">
        <v>0</v>
      </c>
      <c r="BB266" s="360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27" customHeight="1" x14ac:dyDescent="0.25">
      <c r="A267" s="60" t="s">
        <v>473</v>
      </c>
      <c r="B267" s="60" t="s">
        <v>474</v>
      </c>
      <c r="C267" s="34">
        <v>4301011724</v>
      </c>
      <c r="D267" s="790">
        <v>4680115884236</v>
      </c>
      <c r="E267" s="790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140</v>
      </c>
      <c r="L267" s="35" t="s">
        <v>45</v>
      </c>
      <c r="M267" s="36" t="s">
        <v>139</v>
      </c>
      <c r="N267" s="36"/>
      <c r="O267" s="35">
        <v>55</v>
      </c>
      <c r="P267" s="10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92"/>
      <c r="R267" s="792"/>
      <c r="S267" s="792"/>
      <c r="T267" s="793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475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customHeight="1" x14ac:dyDescent="0.25">
      <c r="A268" s="60" t="s">
        <v>476</v>
      </c>
      <c r="B268" s="60" t="s">
        <v>477</v>
      </c>
      <c r="C268" s="34">
        <v>4301011941</v>
      </c>
      <c r="D268" s="790">
        <v>4680115884175</v>
      </c>
      <c r="E268" s="790"/>
      <c r="F268" s="59">
        <v>1.45</v>
      </c>
      <c r="G268" s="35">
        <v>8</v>
      </c>
      <c r="H268" s="59">
        <v>11.6</v>
      </c>
      <c r="I268" s="59">
        <v>12.08</v>
      </c>
      <c r="J268" s="35">
        <v>48</v>
      </c>
      <c r="K268" s="35" t="s">
        <v>140</v>
      </c>
      <c r="L268" s="35" t="s">
        <v>45</v>
      </c>
      <c r="M268" s="36" t="s">
        <v>167</v>
      </c>
      <c r="N268" s="36"/>
      <c r="O268" s="35">
        <v>55</v>
      </c>
      <c r="P268" s="100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2"/>
      <c r="R268" s="792"/>
      <c r="S268" s="792"/>
      <c r="T268" s="793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IFERROR(IF(Y268=0,"",ROUNDUP(Y268/H268,0)*0.02039),"")</f>
        <v/>
      </c>
      <c r="AA268" s="65" t="s">
        <v>45</v>
      </c>
      <c r="AB268" s="66" t="s">
        <v>45</v>
      </c>
      <c r="AC268" s="363" t="s">
        <v>166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476</v>
      </c>
      <c r="B269" s="60" t="s">
        <v>478</v>
      </c>
      <c r="C269" s="34">
        <v>4301011721</v>
      </c>
      <c r="D269" s="790">
        <v>4680115884175</v>
      </c>
      <c r="E269" s="790"/>
      <c r="F269" s="59">
        <v>1.45</v>
      </c>
      <c r="G269" s="35">
        <v>8</v>
      </c>
      <c r="H269" s="59">
        <v>11.6</v>
      </c>
      <c r="I269" s="59">
        <v>12.08</v>
      </c>
      <c r="J269" s="35">
        <v>56</v>
      </c>
      <c r="K269" s="35" t="s">
        <v>140</v>
      </c>
      <c r="L269" s="35" t="s">
        <v>45</v>
      </c>
      <c r="M269" s="36" t="s">
        <v>139</v>
      </c>
      <c r="N269" s="36"/>
      <c r="O269" s="35">
        <v>55</v>
      </c>
      <c r="P269" s="10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2"/>
      <c r="R269" s="792"/>
      <c r="S269" s="792"/>
      <c r="T269" s="793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IFERROR(IF(Y269=0,"",ROUNDUP(Y269/H269,0)*0.02175),"")</f>
        <v/>
      </c>
      <c r="AA269" s="65" t="s">
        <v>45</v>
      </c>
      <c r="AB269" s="66" t="s">
        <v>45</v>
      </c>
      <c r="AC269" s="365" t="s">
        <v>479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480</v>
      </c>
      <c r="B270" s="60" t="s">
        <v>481</v>
      </c>
      <c r="C270" s="34">
        <v>4301011824</v>
      </c>
      <c r="D270" s="790">
        <v>4680115884144</v>
      </c>
      <c r="E270" s="790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89</v>
      </c>
      <c r="L270" s="35" t="s">
        <v>45</v>
      </c>
      <c r="M270" s="36" t="s">
        <v>139</v>
      </c>
      <c r="N270" s="36"/>
      <c r="O270" s="35">
        <v>55</v>
      </c>
      <c r="P270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92"/>
      <c r="R270" s="792"/>
      <c r="S270" s="792"/>
      <c r="T270" s="793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472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482</v>
      </c>
      <c r="B271" s="60" t="s">
        <v>483</v>
      </c>
      <c r="C271" s="34">
        <v>4301011963</v>
      </c>
      <c r="D271" s="790">
        <v>4680115885288</v>
      </c>
      <c r="E271" s="790"/>
      <c r="F271" s="59">
        <v>0.37</v>
      </c>
      <c r="G271" s="35">
        <v>10</v>
      </c>
      <c r="H271" s="59">
        <v>3.7</v>
      </c>
      <c r="I271" s="59">
        <v>3.91</v>
      </c>
      <c r="J271" s="35">
        <v>132</v>
      </c>
      <c r="K271" s="35" t="s">
        <v>89</v>
      </c>
      <c r="L271" s="35" t="s">
        <v>45</v>
      </c>
      <c r="M271" s="36" t="s">
        <v>139</v>
      </c>
      <c r="N271" s="36"/>
      <c r="O271" s="35">
        <v>55</v>
      </c>
      <c r="P271" s="100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92"/>
      <c r="R271" s="792"/>
      <c r="S271" s="792"/>
      <c r="T271" s="793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484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485</v>
      </c>
      <c r="B272" s="60" t="s">
        <v>486</v>
      </c>
      <c r="C272" s="34">
        <v>4301011726</v>
      </c>
      <c r="D272" s="790">
        <v>4680115884182</v>
      </c>
      <c r="E272" s="790"/>
      <c r="F272" s="59">
        <v>0.37</v>
      </c>
      <c r="G272" s="35">
        <v>10</v>
      </c>
      <c r="H272" s="59">
        <v>3.7</v>
      </c>
      <c r="I272" s="59">
        <v>3.91</v>
      </c>
      <c r="J272" s="35">
        <v>132</v>
      </c>
      <c r="K272" s="35" t="s">
        <v>89</v>
      </c>
      <c r="L272" s="35" t="s">
        <v>45</v>
      </c>
      <c r="M272" s="36" t="s">
        <v>139</v>
      </c>
      <c r="N272" s="36"/>
      <c r="O272" s="35">
        <v>55</v>
      </c>
      <c r="P272" s="10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92"/>
      <c r="R272" s="792"/>
      <c r="S272" s="792"/>
      <c r="T272" s="793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475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t="27" customHeight="1" x14ac:dyDescent="0.25">
      <c r="A273" s="60" t="s">
        <v>487</v>
      </c>
      <c r="B273" s="60" t="s">
        <v>488</v>
      </c>
      <c r="C273" s="34">
        <v>4301011722</v>
      </c>
      <c r="D273" s="790">
        <v>4680115884205</v>
      </c>
      <c r="E273" s="790"/>
      <c r="F273" s="59">
        <v>0.4</v>
      </c>
      <c r="G273" s="35">
        <v>10</v>
      </c>
      <c r="H273" s="59">
        <v>4</v>
      </c>
      <c r="I273" s="59">
        <v>4.21</v>
      </c>
      <c r="J273" s="35">
        <v>132</v>
      </c>
      <c r="K273" s="35" t="s">
        <v>89</v>
      </c>
      <c r="L273" s="35" t="s">
        <v>45</v>
      </c>
      <c r="M273" s="36" t="s">
        <v>139</v>
      </c>
      <c r="N273" s="36"/>
      <c r="O273" s="35">
        <v>55</v>
      </c>
      <c r="P273" s="10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92"/>
      <c r="R273" s="792"/>
      <c r="S273" s="792"/>
      <c r="T273" s="793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7"/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73" t="s">
        <v>479</v>
      </c>
      <c r="AG273" s="75"/>
      <c r="AJ273" s="79" t="s">
        <v>45</v>
      </c>
      <c r="AK273" s="79">
        <v>0</v>
      </c>
      <c r="BB273" s="374" t="s">
        <v>66</v>
      </c>
      <c r="BM273" s="75">
        <f t="shared" si="58"/>
        <v>0</v>
      </c>
      <c r="BN273" s="75">
        <f t="shared" si="59"/>
        <v>0</v>
      </c>
      <c r="BO273" s="75">
        <f t="shared" si="60"/>
        <v>0</v>
      </c>
      <c r="BP273" s="75">
        <f t="shared" si="61"/>
        <v>0</v>
      </c>
    </row>
    <row r="274" spans="1:68" x14ac:dyDescent="0.2">
      <c r="A274" s="787"/>
      <c r="B274" s="787"/>
      <c r="C274" s="787"/>
      <c r="D274" s="787"/>
      <c r="E274" s="787"/>
      <c r="F274" s="787"/>
      <c r="G274" s="787"/>
      <c r="H274" s="787"/>
      <c r="I274" s="787"/>
      <c r="J274" s="787"/>
      <c r="K274" s="787"/>
      <c r="L274" s="787"/>
      <c r="M274" s="787"/>
      <c r="N274" s="787"/>
      <c r="O274" s="788"/>
      <c r="P274" s="784" t="s">
        <v>40</v>
      </c>
      <c r="Q274" s="785"/>
      <c r="R274" s="785"/>
      <c r="S274" s="785"/>
      <c r="T274" s="785"/>
      <c r="U274" s="785"/>
      <c r="V274" s="786"/>
      <c r="W274" s="40" t="s">
        <v>39</v>
      </c>
      <c r="X274" s="41">
        <f>IFERROR(X265/H265,"0")+IFERROR(X266/H266,"0")+IFERROR(X267/H267,"0")+IFERROR(X268/H268,"0")+IFERROR(X269/H269,"0")+IFERROR(X270/H270,"0")+IFERROR(X271/H271,"0")+IFERROR(X272/H272,"0")+IFERROR(X273/H273,"0")</f>
        <v>0</v>
      </c>
      <c r="Y274" s="41">
        <f>IFERROR(Y265/H265,"0")+IFERROR(Y266/H266,"0")+IFERROR(Y267/H267,"0")+IFERROR(Y268/H268,"0")+IFERROR(Y269/H269,"0")+IFERROR(Y270/H270,"0")+IFERROR(Y271/H271,"0")+IFERROR(Y272/H272,"0")+IFERROR(Y273/H273,"0")</f>
        <v>0</v>
      </c>
      <c r="Z274" s="41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787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4" t="s">
        <v>40</v>
      </c>
      <c r="Q275" s="785"/>
      <c r="R275" s="785"/>
      <c r="S275" s="785"/>
      <c r="T275" s="785"/>
      <c r="U275" s="785"/>
      <c r="V275" s="786"/>
      <c r="W275" s="40" t="s">
        <v>0</v>
      </c>
      <c r="X275" s="41">
        <f>IFERROR(SUM(X265:X273),"0")</f>
        <v>0</v>
      </c>
      <c r="Y275" s="41">
        <f>IFERROR(SUM(Y265:Y273),"0")</f>
        <v>0</v>
      </c>
      <c r="Z275" s="40"/>
      <c r="AA275" s="64"/>
      <c r="AB275" s="64"/>
      <c r="AC275" s="64"/>
    </row>
    <row r="276" spans="1:68" ht="14.25" customHeight="1" x14ac:dyDescent="0.25">
      <c r="A276" s="789" t="s">
        <v>191</v>
      </c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89"/>
      <c r="P276" s="789"/>
      <c r="Q276" s="789"/>
      <c r="R276" s="789"/>
      <c r="S276" s="789"/>
      <c r="T276" s="789"/>
      <c r="U276" s="789"/>
      <c r="V276" s="789"/>
      <c r="W276" s="789"/>
      <c r="X276" s="789"/>
      <c r="Y276" s="789"/>
      <c r="Z276" s="789"/>
      <c r="AA276" s="63"/>
      <c r="AB276" s="63"/>
      <c r="AC276" s="63"/>
    </row>
    <row r="277" spans="1:68" ht="27" customHeight="1" x14ac:dyDescent="0.25">
      <c r="A277" s="60" t="s">
        <v>489</v>
      </c>
      <c r="B277" s="60" t="s">
        <v>490</v>
      </c>
      <c r="C277" s="34">
        <v>4301020340</v>
      </c>
      <c r="D277" s="790">
        <v>4680115885721</v>
      </c>
      <c r="E277" s="790"/>
      <c r="F277" s="59">
        <v>0.33</v>
      </c>
      <c r="G277" s="35">
        <v>6</v>
      </c>
      <c r="H277" s="59">
        <v>1.98</v>
      </c>
      <c r="I277" s="59">
        <v>2.08</v>
      </c>
      <c r="J277" s="35">
        <v>234</v>
      </c>
      <c r="K277" s="35" t="s">
        <v>83</v>
      </c>
      <c r="L277" s="35" t="s">
        <v>45</v>
      </c>
      <c r="M277" s="36" t="s">
        <v>88</v>
      </c>
      <c r="N277" s="36"/>
      <c r="O277" s="35">
        <v>50</v>
      </c>
      <c r="P277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92"/>
      <c r="R277" s="792"/>
      <c r="S277" s="792"/>
      <c r="T277" s="793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IFERROR(IF(Y277=0,"",ROUNDUP(Y277/H277,0)*0.00502),"")</f>
        <v/>
      </c>
      <c r="AA277" s="65" t="s">
        <v>45</v>
      </c>
      <c r="AB277" s="66" t="s">
        <v>45</v>
      </c>
      <c r="AC277" s="375" t="s">
        <v>491</v>
      </c>
      <c r="AG277" s="75"/>
      <c r="AJ277" s="79" t="s">
        <v>45</v>
      </c>
      <c r="AK277" s="79">
        <v>0</v>
      </c>
      <c r="BB277" s="376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87"/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8"/>
      <c r="P278" s="784" t="s">
        <v>40</v>
      </c>
      <c r="Q278" s="785"/>
      <c r="R278" s="785"/>
      <c r="S278" s="785"/>
      <c r="T278" s="785"/>
      <c r="U278" s="785"/>
      <c r="V278" s="786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787"/>
      <c r="B279" s="787"/>
      <c r="C279" s="787"/>
      <c r="D279" s="787"/>
      <c r="E279" s="787"/>
      <c r="F279" s="787"/>
      <c r="G279" s="787"/>
      <c r="H279" s="787"/>
      <c r="I279" s="787"/>
      <c r="J279" s="787"/>
      <c r="K279" s="787"/>
      <c r="L279" s="787"/>
      <c r="M279" s="787"/>
      <c r="N279" s="787"/>
      <c r="O279" s="788"/>
      <c r="P279" s="784" t="s">
        <v>40</v>
      </c>
      <c r="Q279" s="785"/>
      <c r="R279" s="785"/>
      <c r="S279" s="785"/>
      <c r="T279" s="785"/>
      <c r="U279" s="785"/>
      <c r="V279" s="786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customHeight="1" x14ac:dyDescent="0.25">
      <c r="A280" s="799" t="s">
        <v>492</v>
      </c>
      <c r="B280" s="799"/>
      <c r="C280" s="799"/>
      <c r="D280" s="799"/>
      <c r="E280" s="799"/>
      <c r="F280" s="799"/>
      <c r="G280" s="799"/>
      <c r="H280" s="799"/>
      <c r="I280" s="799"/>
      <c r="J280" s="799"/>
      <c r="K280" s="799"/>
      <c r="L280" s="799"/>
      <c r="M280" s="799"/>
      <c r="N280" s="799"/>
      <c r="O280" s="799"/>
      <c r="P280" s="799"/>
      <c r="Q280" s="799"/>
      <c r="R280" s="799"/>
      <c r="S280" s="799"/>
      <c r="T280" s="799"/>
      <c r="U280" s="799"/>
      <c r="V280" s="799"/>
      <c r="W280" s="799"/>
      <c r="X280" s="799"/>
      <c r="Y280" s="799"/>
      <c r="Z280" s="799"/>
      <c r="AA280" s="62"/>
      <c r="AB280" s="62"/>
      <c r="AC280" s="62"/>
    </row>
    <row r="281" spans="1:68" ht="14.25" customHeight="1" x14ac:dyDescent="0.25">
      <c r="A281" s="789" t="s">
        <v>135</v>
      </c>
      <c r="B281" s="789"/>
      <c r="C281" s="789"/>
      <c r="D281" s="789"/>
      <c r="E281" s="789"/>
      <c r="F281" s="789"/>
      <c r="G281" s="789"/>
      <c r="H281" s="789"/>
      <c r="I281" s="789"/>
      <c r="J281" s="789"/>
      <c r="K281" s="789"/>
      <c r="L281" s="789"/>
      <c r="M281" s="789"/>
      <c r="N281" s="789"/>
      <c r="O281" s="789"/>
      <c r="P281" s="789"/>
      <c r="Q281" s="789"/>
      <c r="R281" s="789"/>
      <c r="S281" s="789"/>
      <c r="T281" s="789"/>
      <c r="U281" s="789"/>
      <c r="V281" s="789"/>
      <c r="W281" s="789"/>
      <c r="X281" s="789"/>
      <c r="Y281" s="789"/>
      <c r="Z281" s="789"/>
      <c r="AA281" s="63"/>
      <c r="AB281" s="63"/>
      <c r="AC281" s="63"/>
    </row>
    <row r="282" spans="1:68" ht="27" customHeight="1" x14ac:dyDescent="0.25">
      <c r="A282" s="60" t="s">
        <v>493</v>
      </c>
      <c r="B282" s="60" t="s">
        <v>494</v>
      </c>
      <c r="C282" s="34">
        <v>4301011322</v>
      </c>
      <c r="D282" s="790">
        <v>4607091387452</v>
      </c>
      <c r="E282" s="790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140</v>
      </c>
      <c r="L282" s="35" t="s">
        <v>45</v>
      </c>
      <c r="M282" s="36" t="s">
        <v>88</v>
      </c>
      <c r="N282" s="36"/>
      <c r="O282" s="35">
        <v>55</v>
      </c>
      <c r="P282" s="100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2"/>
      <c r="R282" s="792"/>
      <c r="S282" s="792"/>
      <c r="T282" s="793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ref="Y282:Y291" si="62">IFERROR(IF(X282="",0,CEILING((X282/$H282),1)*$H282),"")</f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495</v>
      </c>
      <c r="AG282" s="75"/>
      <c r="AJ282" s="79" t="s">
        <v>45</v>
      </c>
      <c r="AK282" s="79">
        <v>0</v>
      </c>
      <c r="BB282" s="378" t="s">
        <v>66</v>
      </c>
      <c r="BM282" s="75">
        <f t="shared" ref="BM282:BM291" si="63">IFERROR(X282*I282/H282,"0")</f>
        <v>0</v>
      </c>
      <c r="BN282" s="75">
        <f t="shared" ref="BN282:BN291" si="64">IFERROR(Y282*I282/H282,"0")</f>
        <v>0</v>
      </c>
      <c r="BO282" s="75">
        <f t="shared" ref="BO282:BO291" si="65">IFERROR(1/J282*(X282/H282),"0")</f>
        <v>0</v>
      </c>
      <c r="BP282" s="75">
        <f t="shared" ref="BP282:BP291" si="66">IFERROR(1/J282*(Y282/H282),"0")</f>
        <v>0</v>
      </c>
    </row>
    <row r="283" spans="1:68" ht="27" customHeight="1" x14ac:dyDescent="0.25">
      <c r="A283" s="60" t="s">
        <v>496</v>
      </c>
      <c r="B283" s="60" t="s">
        <v>497</v>
      </c>
      <c r="C283" s="34">
        <v>4301011855</v>
      </c>
      <c r="D283" s="790">
        <v>4680115885837</v>
      </c>
      <c r="E283" s="790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140</v>
      </c>
      <c r="L283" s="35" t="s">
        <v>45</v>
      </c>
      <c r="M283" s="36" t="s">
        <v>139</v>
      </c>
      <c r="N283" s="36"/>
      <c r="O283" s="35">
        <v>55</v>
      </c>
      <c r="P283" s="100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92"/>
      <c r="R283" s="792"/>
      <c r="S283" s="792"/>
      <c r="T283" s="793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2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498</v>
      </c>
      <c r="AG283" s="75"/>
      <c r="AJ283" s="79" t="s">
        <v>45</v>
      </c>
      <c r="AK283" s="79">
        <v>0</v>
      </c>
      <c r="BB283" s="380" t="s">
        <v>66</v>
      </c>
      <c r="BM283" s="75">
        <f t="shared" si="63"/>
        <v>0</v>
      </c>
      <c r="BN283" s="75">
        <f t="shared" si="64"/>
        <v>0</v>
      </c>
      <c r="BO283" s="75">
        <f t="shared" si="65"/>
        <v>0</v>
      </c>
      <c r="BP283" s="75">
        <f t="shared" si="66"/>
        <v>0</v>
      </c>
    </row>
    <row r="284" spans="1:68" ht="27" customHeight="1" x14ac:dyDescent="0.25">
      <c r="A284" s="60" t="s">
        <v>499</v>
      </c>
      <c r="B284" s="60" t="s">
        <v>500</v>
      </c>
      <c r="C284" s="34">
        <v>4301011910</v>
      </c>
      <c r="D284" s="790">
        <v>4680115885806</v>
      </c>
      <c r="E284" s="790"/>
      <c r="F284" s="59">
        <v>1.35</v>
      </c>
      <c r="G284" s="35">
        <v>8</v>
      </c>
      <c r="H284" s="59">
        <v>10.8</v>
      </c>
      <c r="I284" s="59">
        <v>11.28</v>
      </c>
      <c r="J284" s="35">
        <v>48</v>
      </c>
      <c r="K284" s="35" t="s">
        <v>140</v>
      </c>
      <c r="L284" s="35" t="s">
        <v>45</v>
      </c>
      <c r="M284" s="36" t="s">
        <v>167</v>
      </c>
      <c r="N284" s="36"/>
      <c r="O284" s="35">
        <v>55</v>
      </c>
      <c r="P284" s="100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IFERROR(IF(Y284=0,"",ROUNDUP(Y284/H284,0)*0.02039),"")</f>
        <v/>
      </c>
      <c r="AA284" s="65" t="s">
        <v>45</v>
      </c>
      <c r="AB284" s="66" t="s">
        <v>45</v>
      </c>
      <c r="AC284" s="381" t="s">
        <v>501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27" customHeight="1" x14ac:dyDescent="0.25">
      <c r="A285" s="60" t="s">
        <v>499</v>
      </c>
      <c r="B285" s="60" t="s">
        <v>502</v>
      </c>
      <c r="C285" s="34">
        <v>4301011850</v>
      </c>
      <c r="D285" s="790">
        <v>4680115885806</v>
      </c>
      <c r="E285" s="790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140</v>
      </c>
      <c r="L285" s="35" t="s">
        <v>45</v>
      </c>
      <c r="M285" s="36" t="s">
        <v>139</v>
      </c>
      <c r="N285" s="36"/>
      <c r="O285" s="35">
        <v>55</v>
      </c>
      <c r="P285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92"/>
      <c r="R285" s="792"/>
      <c r="S285" s="792"/>
      <c r="T285" s="793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503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37.5" customHeight="1" x14ac:dyDescent="0.25">
      <c r="A286" s="60" t="s">
        <v>504</v>
      </c>
      <c r="B286" s="60" t="s">
        <v>505</v>
      </c>
      <c r="C286" s="34">
        <v>4301011313</v>
      </c>
      <c r="D286" s="790">
        <v>4607091385984</v>
      </c>
      <c r="E286" s="790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140</v>
      </c>
      <c r="L286" s="35" t="s">
        <v>45</v>
      </c>
      <c r="M286" s="36" t="s">
        <v>139</v>
      </c>
      <c r="N286" s="36"/>
      <c r="O286" s="35">
        <v>55</v>
      </c>
      <c r="P286" s="9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2"/>
      <c r="R286" s="792"/>
      <c r="S286" s="792"/>
      <c r="T286" s="793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506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37.5" customHeight="1" x14ac:dyDescent="0.25">
      <c r="A287" s="60" t="s">
        <v>507</v>
      </c>
      <c r="B287" s="60" t="s">
        <v>508</v>
      </c>
      <c r="C287" s="34">
        <v>4301011853</v>
      </c>
      <c r="D287" s="790">
        <v>4680115885851</v>
      </c>
      <c r="E287" s="790"/>
      <c r="F287" s="59">
        <v>1.35</v>
      </c>
      <c r="G287" s="35">
        <v>8</v>
      </c>
      <c r="H287" s="59">
        <v>10.8</v>
      </c>
      <c r="I287" s="59">
        <v>11.28</v>
      </c>
      <c r="J287" s="35">
        <v>56</v>
      </c>
      <c r="K287" s="35" t="s">
        <v>140</v>
      </c>
      <c r="L287" s="35" t="s">
        <v>45</v>
      </c>
      <c r="M287" s="36" t="s">
        <v>139</v>
      </c>
      <c r="N287" s="36"/>
      <c r="O287" s="35">
        <v>55</v>
      </c>
      <c r="P287" s="9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92"/>
      <c r="R287" s="792"/>
      <c r="S287" s="792"/>
      <c r="T287" s="793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87" t="s">
        <v>509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27" customHeight="1" x14ac:dyDescent="0.25">
      <c r="A288" s="60" t="s">
        <v>510</v>
      </c>
      <c r="B288" s="60" t="s">
        <v>511</v>
      </c>
      <c r="C288" s="34">
        <v>4301011319</v>
      </c>
      <c r="D288" s="790">
        <v>4607091387469</v>
      </c>
      <c r="E288" s="790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89</v>
      </c>
      <c r="L288" s="35" t="s">
        <v>45</v>
      </c>
      <c r="M288" s="36" t="s">
        <v>139</v>
      </c>
      <c r="N288" s="36"/>
      <c r="O288" s="35">
        <v>55</v>
      </c>
      <c r="P288" s="99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2"/>
      <c r="R288" s="792"/>
      <c r="S288" s="792"/>
      <c r="T288" s="793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495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512</v>
      </c>
      <c r="B289" s="60" t="s">
        <v>513</v>
      </c>
      <c r="C289" s="34">
        <v>4301011852</v>
      </c>
      <c r="D289" s="790">
        <v>4680115885844</v>
      </c>
      <c r="E289" s="790"/>
      <c r="F289" s="59">
        <v>0.4</v>
      </c>
      <c r="G289" s="35">
        <v>10</v>
      </c>
      <c r="H289" s="59">
        <v>4</v>
      </c>
      <c r="I289" s="59">
        <v>4.21</v>
      </c>
      <c r="J289" s="35">
        <v>132</v>
      </c>
      <c r="K289" s="35" t="s">
        <v>89</v>
      </c>
      <c r="L289" s="35" t="s">
        <v>45</v>
      </c>
      <c r="M289" s="36" t="s">
        <v>139</v>
      </c>
      <c r="N289" s="36"/>
      <c r="O289" s="35">
        <v>55</v>
      </c>
      <c r="P289" s="9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92"/>
      <c r="R289" s="792"/>
      <c r="S289" s="792"/>
      <c r="T289" s="793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498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customHeight="1" x14ac:dyDescent="0.25">
      <c r="A290" s="60" t="s">
        <v>514</v>
      </c>
      <c r="B290" s="60" t="s">
        <v>515</v>
      </c>
      <c r="C290" s="34">
        <v>4301011316</v>
      </c>
      <c r="D290" s="790">
        <v>4607091387438</v>
      </c>
      <c r="E290" s="790"/>
      <c r="F290" s="59">
        <v>0.5</v>
      </c>
      <c r="G290" s="35">
        <v>10</v>
      </c>
      <c r="H290" s="59">
        <v>5</v>
      </c>
      <c r="I290" s="59">
        <v>5.21</v>
      </c>
      <c r="J290" s="35">
        <v>132</v>
      </c>
      <c r="K290" s="35" t="s">
        <v>89</v>
      </c>
      <c r="L290" s="35" t="s">
        <v>45</v>
      </c>
      <c r="M290" s="36" t="s">
        <v>139</v>
      </c>
      <c r="N290" s="36"/>
      <c r="O290" s="35">
        <v>55</v>
      </c>
      <c r="P290" s="99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2"/>
      <c r="R290" s="792"/>
      <c r="S290" s="792"/>
      <c r="T290" s="793"/>
      <c r="U290" s="37" t="s">
        <v>45</v>
      </c>
      <c r="V290" s="37" t="s">
        <v>45</v>
      </c>
      <c r="W290" s="38" t="s">
        <v>0</v>
      </c>
      <c r="X290" s="56">
        <v>100</v>
      </c>
      <c r="Y290" s="53">
        <f t="shared" si="62"/>
        <v>100</v>
      </c>
      <c r="Z290" s="39">
        <f>IFERROR(IF(Y290=0,"",ROUNDUP(Y290/H290,0)*0.00902),"")</f>
        <v>0.1804</v>
      </c>
      <c r="AA290" s="65" t="s">
        <v>45</v>
      </c>
      <c r="AB290" s="66" t="s">
        <v>45</v>
      </c>
      <c r="AC290" s="393" t="s">
        <v>516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104.2</v>
      </c>
      <c r="BN290" s="75">
        <f t="shared" si="64"/>
        <v>104.2</v>
      </c>
      <c r="BO290" s="75">
        <f t="shared" si="65"/>
        <v>0.15151515151515152</v>
      </c>
      <c r="BP290" s="75">
        <f t="shared" si="66"/>
        <v>0.15151515151515152</v>
      </c>
    </row>
    <row r="291" spans="1:68" ht="27" customHeight="1" x14ac:dyDescent="0.25">
      <c r="A291" s="60" t="s">
        <v>517</v>
      </c>
      <c r="B291" s="60" t="s">
        <v>518</v>
      </c>
      <c r="C291" s="34">
        <v>4301011851</v>
      </c>
      <c r="D291" s="790">
        <v>4680115885820</v>
      </c>
      <c r="E291" s="790"/>
      <c r="F291" s="59">
        <v>0.4</v>
      </c>
      <c r="G291" s="35">
        <v>10</v>
      </c>
      <c r="H291" s="59">
        <v>4</v>
      </c>
      <c r="I291" s="59">
        <v>4.21</v>
      </c>
      <c r="J291" s="35">
        <v>132</v>
      </c>
      <c r="K291" s="35" t="s">
        <v>89</v>
      </c>
      <c r="L291" s="35" t="s">
        <v>45</v>
      </c>
      <c r="M291" s="36" t="s">
        <v>139</v>
      </c>
      <c r="N291" s="36"/>
      <c r="O291" s="35">
        <v>55</v>
      </c>
      <c r="P291" s="9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92"/>
      <c r="R291" s="792"/>
      <c r="S291" s="792"/>
      <c r="T291" s="793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IFERROR(IF(Y291=0,"",ROUNDUP(Y291/H291,0)*0.00902),"")</f>
        <v/>
      </c>
      <c r="AA291" s="65" t="s">
        <v>45</v>
      </c>
      <c r="AB291" s="66" t="s">
        <v>45</v>
      </c>
      <c r="AC291" s="395" t="s">
        <v>503</v>
      </c>
      <c r="AG291" s="75"/>
      <c r="AJ291" s="79" t="s">
        <v>45</v>
      </c>
      <c r="AK291" s="79">
        <v>0</v>
      </c>
      <c r="BB291" s="396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x14ac:dyDescent="0.2">
      <c r="A292" s="787"/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8"/>
      <c r="P292" s="784" t="s">
        <v>40</v>
      </c>
      <c r="Q292" s="785"/>
      <c r="R292" s="785"/>
      <c r="S292" s="785"/>
      <c r="T292" s="785"/>
      <c r="U292" s="785"/>
      <c r="V292" s="786"/>
      <c r="W292" s="40" t="s">
        <v>39</v>
      </c>
      <c r="X292" s="41">
        <f>IFERROR(X282/H282,"0")+IFERROR(X283/H283,"0")+IFERROR(X284/H284,"0")+IFERROR(X285/H285,"0")+IFERROR(X286/H286,"0")+IFERROR(X287/H287,"0")+IFERROR(X288/H288,"0")+IFERROR(X289/H289,"0")+IFERROR(X290/H290,"0")+IFERROR(X291/H291,"0")</f>
        <v>20</v>
      </c>
      <c r="Y292" s="41">
        <f>IFERROR(Y282/H282,"0")+IFERROR(Y283/H283,"0")+IFERROR(Y284/H284,"0")+IFERROR(Y285/H285,"0")+IFERROR(Y286/H286,"0")+IFERROR(Y287/H287,"0")+IFERROR(Y288/H288,"0")+IFERROR(Y289/H289,"0")+IFERROR(Y290/H290,"0")+IFERROR(Y291/H291,"0")</f>
        <v>20</v>
      </c>
      <c r="Z292" s="41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0.1804</v>
      </c>
      <c r="AA292" s="64"/>
      <c r="AB292" s="64"/>
      <c r="AC292" s="64"/>
    </row>
    <row r="293" spans="1:68" x14ac:dyDescent="0.2">
      <c r="A293" s="787"/>
      <c r="B293" s="787"/>
      <c r="C293" s="787"/>
      <c r="D293" s="787"/>
      <c r="E293" s="787"/>
      <c r="F293" s="787"/>
      <c r="G293" s="787"/>
      <c r="H293" s="787"/>
      <c r="I293" s="787"/>
      <c r="J293" s="787"/>
      <c r="K293" s="787"/>
      <c r="L293" s="787"/>
      <c r="M293" s="787"/>
      <c r="N293" s="787"/>
      <c r="O293" s="788"/>
      <c r="P293" s="784" t="s">
        <v>40</v>
      </c>
      <c r="Q293" s="785"/>
      <c r="R293" s="785"/>
      <c r="S293" s="785"/>
      <c r="T293" s="785"/>
      <c r="U293" s="785"/>
      <c r="V293" s="786"/>
      <c r="W293" s="40" t="s">
        <v>0</v>
      </c>
      <c r="X293" s="41">
        <f>IFERROR(SUM(X282:X291),"0")</f>
        <v>100</v>
      </c>
      <c r="Y293" s="41">
        <f>IFERROR(SUM(Y282:Y291),"0")</f>
        <v>100</v>
      </c>
      <c r="Z293" s="40"/>
      <c r="AA293" s="64"/>
      <c r="AB293" s="64"/>
      <c r="AC293" s="64"/>
    </row>
    <row r="294" spans="1:68" ht="16.5" customHeight="1" x14ac:dyDescent="0.25">
      <c r="A294" s="799" t="s">
        <v>519</v>
      </c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799"/>
      <c r="P294" s="799"/>
      <c r="Q294" s="799"/>
      <c r="R294" s="799"/>
      <c r="S294" s="799"/>
      <c r="T294" s="799"/>
      <c r="U294" s="799"/>
      <c r="V294" s="799"/>
      <c r="W294" s="799"/>
      <c r="X294" s="799"/>
      <c r="Y294" s="799"/>
      <c r="Z294" s="799"/>
      <c r="AA294" s="62"/>
      <c r="AB294" s="62"/>
      <c r="AC294" s="62"/>
    </row>
    <row r="295" spans="1:68" ht="14.25" customHeight="1" x14ac:dyDescent="0.25">
      <c r="A295" s="789" t="s">
        <v>135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63"/>
      <c r="AB295" s="63"/>
      <c r="AC295" s="63"/>
    </row>
    <row r="296" spans="1:68" ht="27" customHeight="1" x14ac:dyDescent="0.25">
      <c r="A296" s="60" t="s">
        <v>520</v>
      </c>
      <c r="B296" s="60" t="s">
        <v>521</v>
      </c>
      <c r="C296" s="34">
        <v>4301011876</v>
      </c>
      <c r="D296" s="790">
        <v>4680115885707</v>
      </c>
      <c r="E296" s="790"/>
      <c r="F296" s="59">
        <v>0.9</v>
      </c>
      <c r="G296" s="35">
        <v>10</v>
      </c>
      <c r="H296" s="59">
        <v>9</v>
      </c>
      <c r="I296" s="59">
        <v>9.48</v>
      </c>
      <c r="J296" s="35">
        <v>56</v>
      </c>
      <c r="K296" s="35" t="s">
        <v>140</v>
      </c>
      <c r="L296" s="35" t="s">
        <v>45</v>
      </c>
      <c r="M296" s="36" t="s">
        <v>139</v>
      </c>
      <c r="N296" s="36"/>
      <c r="O296" s="35">
        <v>31</v>
      </c>
      <c r="P296" s="9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92"/>
      <c r="R296" s="792"/>
      <c r="S296" s="792"/>
      <c r="T296" s="793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IFERROR(IF(Y296=0,"",ROUNDUP(Y296/H296,0)*0.02175),"")</f>
        <v/>
      </c>
      <c r="AA296" s="65" t="s">
        <v>45</v>
      </c>
      <c r="AB296" s="66" t="s">
        <v>45</v>
      </c>
      <c r="AC296" s="397" t="s">
        <v>459</v>
      </c>
      <c r="AG296" s="75"/>
      <c r="AJ296" s="79" t="s">
        <v>45</v>
      </c>
      <c r="AK296" s="79">
        <v>0</v>
      </c>
      <c r="BB296" s="398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x14ac:dyDescent="0.2">
      <c r="A297" s="787"/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8"/>
      <c r="P297" s="784" t="s">
        <v>40</v>
      </c>
      <c r="Q297" s="785"/>
      <c r="R297" s="785"/>
      <c r="S297" s="785"/>
      <c r="T297" s="785"/>
      <c r="U297" s="785"/>
      <c r="V297" s="786"/>
      <c r="W297" s="40" t="s">
        <v>39</v>
      </c>
      <c r="X297" s="41">
        <f>IFERROR(X296/H296,"0")</f>
        <v>0</v>
      </c>
      <c r="Y297" s="41">
        <f>IFERROR(Y296/H296,"0")</f>
        <v>0</v>
      </c>
      <c r="Z297" s="41">
        <f>IFERROR(IF(Z296="",0,Z296),"0")</f>
        <v>0</v>
      </c>
      <c r="AA297" s="64"/>
      <c r="AB297" s="64"/>
      <c r="AC297" s="64"/>
    </row>
    <row r="298" spans="1:68" x14ac:dyDescent="0.2">
      <c r="A298" s="787"/>
      <c r="B298" s="787"/>
      <c r="C298" s="787"/>
      <c r="D298" s="787"/>
      <c r="E298" s="787"/>
      <c r="F298" s="787"/>
      <c r="G298" s="787"/>
      <c r="H298" s="787"/>
      <c r="I298" s="787"/>
      <c r="J298" s="787"/>
      <c r="K298" s="787"/>
      <c r="L298" s="787"/>
      <c r="M298" s="787"/>
      <c r="N298" s="787"/>
      <c r="O298" s="788"/>
      <c r="P298" s="784" t="s">
        <v>40</v>
      </c>
      <c r="Q298" s="785"/>
      <c r="R298" s="785"/>
      <c r="S298" s="785"/>
      <c r="T298" s="785"/>
      <c r="U298" s="785"/>
      <c r="V298" s="786"/>
      <c r="W298" s="40" t="s">
        <v>0</v>
      </c>
      <c r="X298" s="41">
        <f>IFERROR(SUM(X296:X296),"0")</f>
        <v>0</v>
      </c>
      <c r="Y298" s="41">
        <f>IFERROR(SUM(Y296:Y296),"0")</f>
        <v>0</v>
      </c>
      <c r="Z298" s="40"/>
      <c r="AA298" s="64"/>
      <c r="AB298" s="64"/>
      <c r="AC298" s="64"/>
    </row>
    <row r="299" spans="1:68" ht="16.5" customHeight="1" x14ac:dyDescent="0.25">
      <c r="A299" s="799" t="s">
        <v>522</v>
      </c>
      <c r="B299" s="799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799"/>
      <c r="Q299" s="799"/>
      <c r="R299" s="799"/>
      <c r="S299" s="799"/>
      <c r="T299" s="799"/>
      <c r="U299" s="799"/>
      <c r="V299" s="799"/>
      <c r="W299" s="799"/>
      <c r="X299" s="799"/>
      <c r="Y299" s="799"/>
      <c r="Z299" s="799"/>
      <c r="AA299" s="62"/>
      <c r="AB299" s="62"/>
      <c r="AC299" s="62"/>
    </row>
    <row r="300" spans="1:68" ht="14.25" customHeight="1" x14ac:dyDescent="0.25">
      <c r="A300" s="789" t="s">
        <v>135</v>
      </c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89"/>
      <c r="P300" s="789"/>
      <c r="Q300" s="789"/>
      <c r="R300" s="789"/>
      <c r="S300" s="789"/>
      <c r="T300" s="789"/>
      <c r="U300" s="789"/>
      <c r="V300" s="789"/>
      <c r="W300" s="789"/>
      <c r="X300" s="789"/>
      <c r="Y300" s="789"/>
      <c r="Z300" s="789"/>
      <c r="AA300" s="63"/>
      <c r="AB300" s="63"/>
      <c r="AC300" s="63"/>
    </row>
    <row r="301" spans="1:68" ht="27" customHeight="1" x14ac:dyDescent="0.25">
      <c r="A301" s="60" t="s">
        <v>523</v>
      </c>
      <c r="B301" s="60" t="s">
        <v>524</v>
      </c>
      <c r="C301" s="34">
        <v>4301011223</v>
      </c>
      <c r="D301" s="790">
        <v>4607091383423</v>
      </c>
      <c r="E301" s="790"/>
      <c r="F301" s="59">
        <v>1.35</v>
      </c>
      <c r="G301" s="35">
        <v>8</v>
      </c>
      <c r="H301" s="59">
        <v>10.8</v>
      </c>
      <c r="I301" s="59">
        <v>11.375999999999999</v>
      </c>
      <c r="J301" s="35">
        <v>56</v>
      </c>
      <c r="K301" s="35" t="s">
        <v>140</v>
      </c>
      <c r="L301" s="35" t="s">
        <v>45</v>
      </c>
      <c r="M301" s="36" t="s">
        <v>88</v>
      </c>
      <c r="N301" s="36"/>
      <c r="O301" s="35">
        <v>35</v>
      </c>
      <c r="P301" s="9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92"/>
      <c r="R301" s="792"/>
      <c r="S301" s="792"/>
      <c r="T301" s="793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138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37.5" customHeight="1" x14ac:dyDescent="0.25">
      <c r="A302" s="60" t="s">
        <v>525</v>
      </c>
      <c r="B302" s="60" t="s">
        <v>526</v>
      </c>
      <c r="C302" s="34">
        <v>4301011879</v>
      </c>
      <c r="D302" s="790">
        <v>4680115885691</v>
      </c>
      <c r="E302" s="790"/>
      <c r="F302" s="59">
        <v>1.35</v>
      </c>
      <c r="G302" s="35">
        <v>8</v>
      </c>
      <c r="H302" s="59">
        <v>10.8</v>
      </c>
      <c r="I302" s="59">
        <v>11.28</v>
      </c>
      <c r="J302" s="35">
        <v>56</v>
      </c>
      <c r="K302" s="35" t="s">
        <v>140</v>
      </c>
      <c r="L302" s="35" t="s">
        <v>45</v>
      </c>
      <c r="M302" s="36" t="s">
        <v>82</v>
      </c>
      <c r="N302" s="36"/>
      <c r="O302" s="35">
        <v>30</v>
      </c>
      <c r="P302" s="9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92"/>
      <c r="R302" s="792"/>
      <c r="S302" s="792"/>
      <c r="T302" s="793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527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27" customHeight="1" x14ac:dyDescent="0.25">
      <c r="A303" s="60" t="s">
        <v>528</v>
      </c>
      <c r="B303" s="60" t="s">
        <v>529</v>
      </c>
      <c r="C303" s="34">
        <v>4301011878</v>
      </c>
      <c r="D303" s="790">
        <v>4680115885660</v>
      </c>
      <c r="E303" s="790"/>
      <c r="F303" s="59">
        <v>1.35</v>
      </c>
      <c r="G303" s="35">
        <v>8</v>
      </c>
      <c r="H303" s="59">
        <v>10.8</v>
      </c>
      <c r="I303" s="59">
        <v>11.28</v>
      </c>
      <c r="J303" s="35">
        <v>56</v>
      </c>
      <c r="K303" s="35" t="s">
        <v>140</v>
      </c>
      <c r="L303" s="35" t="s">
        <v>45</v>
      </c>
      <c r="M303" s="36" t="s">
        <v>82</v>
      </c>
      <c r="N303" s="36"/>
      <c r="O303" s="35">
        <v>35</v>
      </c>
      <c r="P303" s="9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92"/>
      <c r="R303" s="792"/>
      <c r="S303" s="792"/>
      <c r="T303" s="793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IFERROR(IF(Y303=0,"",ROUNDUP(Y303/H303,0)*0.02175),"")</f>
        <v/>
      </c>
      <c r="AA303" s="65" t="s">
        <v>45</v>
      </c>
      <c r="AB303" s="66" t="s">
        <v>45</v>
      </c>
      <c r="AC303" s="403" t="s">
        <v>530</v>
      </c>
      <c r="AG303" s="75"/>
      <c r="AJ303" s="79" t="s">
        <v>45</v>
      </c>
      <c r="AK303" s="79">
        <v>0</v>
      </c>
      <c r="BB303" s="40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787"/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8"/>
      <c r="P304" s="784" t="s">
        <v>40</v>
      </c>
      <c r="Q304" s="785"/>
      <c r="R304" s="785"/>
      <c r="S304" s="785"/>
      <c r="T304" s="785"/>
      <c r="U304" s="785"/>
      <c r="V304" s="786"/>
      <c r="W304" s="40" t="s">
        <v>39</v>
      </c>
      <c r="X304" s="41">
        <f>IFERROR(X301/H301,"0")+IFERROR(X302/H302,"0")+IFERROR(X303/H303,"0")</f>
        <v>0</v>
      </c>
      <c r="Y304" s="41">
        <f>IFERROR(Y301/H301,"0")+IFERROR(Y302/H302,"0")+IFERROR(Y303/H303,"0")</f>
        <v>0</v>
      </c>
      <c r="Z304" s="41">
        <f>IFERROR(IF(Z301="",0,Z301),"0")+IFERROR(IF(Z302="",0,Z302),"0")+IFERROR(IF(Z303="",0,Z303),"0")</f>
        <v>0</v>
      </c>
      <c r="AA304" s="64"/>
      <c r="AB304" s="64"/>
      <c r="AC304" s="64"/>
    </row>
    <row r="305" spans="1:68" x14ac:dyDescent="0.2">
      <c r="A305" s="787"/>
      <c r="B305" s="787"/>
      <c r="C305" s="787"/>
      <c r="D305" s="787"/>
      <c r="E305" s="787"/>
      <c r="F305" s="787"/>
      <c r="G305" s="787"/>
      <c r="H305" s="787"/>
      <c r="I305" s="787"/>
      <c r="J305" s="787"/>
      <c r="K305" s="787"/>
      <c r="L305" s="787"/>
      <c r="M305" s="787"/>
      <c r="N305" s="787"/>
      <c r="O305" s="788"/>
      <c r="P305" s="784" t="s">
        <v>40</v>
      </c>
      <c r="Q305" s="785"/>
      <c r="R305" s="785"/>
      <c r="S305" s="785"/>
      <c r="T305" s="785"/>
      <c r="U305" s="785"/>
      <c r="V305" s="786"/>
      <c r="W305" s="40" t="s">
        <v>0</v>
      </c>
      <c r="X305" s="41">
        <f>IFERROR(SUM(X301:X303),"0")</f>
        <v>0</v>
      </c>
      <c r="Y305" s="41">
        <f>IFERROR(SUM(Y301:Y303),"0")</f>
        <v>0</v>
      </c>
      <c r="Z305" s="40"/>
      <c r="AA305" s="64"/>
      <c r="AB305" s="64"/>
      <c r="AC305" s="64"/>
    </row>
    <row r="306" spans="1:68" ht="16.5" customHeight="1" x14ac:dyDescent="0.25">
      <c r="A306" s="799" t="s">
        <v>531</v>
      </c>
      <c r="B306" s="799"/>
      <c r="C306" s="799"/>
      <c r="D306" s="799"/>
      <c r="E306" s="799"/>
      <c r="F306" s="799"/>
      <c r="G306" s="799"/>
      <c r="H306" s="799"/>
      <c r="I306" s="799"/>
      <c r="J306" s="799"/>
      <c r="K306" s="799"/>
      <c r="L306" s="799"/>
      <c r="M306" s="799"/>
      <c r="N306" s="799"/>
      <c r="O306" s="799"/>
      <c r="P306" s="799"/>
      <c r="Q306" s="799"/>
      <c r="R306" s="799"/>
      <c r="S306" s="799"/>
      <c r="T306" s="799"/>
      <c r="U306" s="799"/>
      <c r="V306" s="799"/>
      <c r="W306" s="799"/>
      <c r="X306" s="799"/>
      <c r="Y306" s="799"/>
      <c r="Z306" s="799"/>
      <c r="AA306" s="62"/>
      <c r="AB306" s="62"/>
      <c r="AC306" s="62"/>
    </row>
    <row r="307" spans="1:68" ht="14.25" customHeight="1" x14ac:dyDescent="0.25">
      <c r="A307" s="789" t="s">
        <v>84</v>
      </c>
      <c r="B307" s="789"/>
      <c r="C307" s="789"/>
      <c r="D307" s="789"/>
      <c r="E307" s="789"/>
      <c r="F307" s="789"/>
      <c r="G307" s="789"/>
      <c r="H307" s="789"/>
      <c r="I307" s="789"/>
      <c r="J307" s="789"/>
      <c r="K307" s="789"/>
      <c r="L307" s="789"/>
      <c r="M307" s="789"/>
      <c r="N307" s="789"/>
      <c r="O307" s="789"/>
      <c r="P307" s="789"/>
      <c r="Q307" s="789"/>
      <c r="R307" s="789"/>
      <c r="S307" s="789"/>
      <c r="T307" s="789"/>
      <c r="U307" s="789"/>
      <c r="V307" s="789"/>
      <c r="W307" s="789"/>
      <c r="X307" s="789"/>
      <c r="Y307" s="789"/>
      <c r="Z307" s="789"/>
      <c r="AA307" s="63"/>
      <c r="AB307" s="63"/>
      <c r="AC307" s="63"/>
    </row>
    <row r="308" spans="1:68" ht="37.5" customHeight="1" x14ac:dyDescent="0.25">
      <c r="A308" s="60" t="s">
        <v>532</v>
      </c>
      <c r="B308" s="60" t="s">
        <v>533</v>
      </c>
      <c r="C308" s="34">
        <v>4301051409</v>
      </c>
      <c r="D308" s="790">
        <v>4680115881556</v>
      </c>
      <c r="E308" s="790"/>
      <c r="F308" s="59">
        <v>1</v>
      </c>
      <c r="G308" s="35">
        <v>4</v>
      </c>
      <c r="H308" s="59">
        <v>4</v>
      </c>
      <c r="I308" s="59">
        <v>4.4080000000000004</v>
      </c>
      <c r="J308" s="35">
        <v>104</v>
      </c>
      <c r="K308" s="35" t="s">
        <v>140</v>
      </c>
      <c r="L308" s="35" t="s">
        <v>45</v>
      </c>
      <c r="M308" s="36" t="s">
        <v>88</v>
      </c>
      <c r="N308" s="36"/>
      <c r="O308" s="35">
        <v>45</v>
      </c>
      <c r="P308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92"/>
      <c r="R308" s="792"/>
      <c r="S308" s="792"/>
      <c r="T308" s="793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ref="Y308:Y313" si="67">IFERROR(IF(X308="",0,CEILING((X308/$H308),1)*$H308),"")</f>
        <v>0</v>
      </c>
      <c r="Z308" s="39" t="str">
        <f>IFERROR(IF(Y308=0,"",ROUNDUP(Y308/H308,0)*0.01196),"")</f>
        <v/>
      </c>
      <c r="AA308" s="65" t="s">
        <v>45</v>
      </c>
      <c r="AB308" s="66" t="s">
        <v>45</v>
      </c>
      <c r="AC308" s="405" t="s">
        <v>534</v>
      </c>
      <c r="AG308" s="75"/>
      <c r="AJ308" s="79" t="s">
        <v>45</v>
      </c>
      <c r="AK308" s="79">
        <v>0</v>
      </c>
      <c r="BB308" s="406" t="s">
        <v>66</v>
      </c>
      <c r="BM308" s="75">
        <f t="shared" ref="BM308:BM313" si="68">IFERROR(X308*I308/H308,"0")</f>
        <v>0</v>
      </c>
      <c r="BN308" s="75">
        <f t="shared" ref="BN308:BN313" si="69">IFERROR(Y308*I308/H308,"0")</f>
        <v>0</v>
      </c>
      <c r="BO308" s="75">
        <f t="shared" ref="BO308:BO313" si="70">IFERROR(1/J308*(X308/H308),"0")</f>
        <v>0</v>
      </c>
      <c r="BP308" s="75">
        <f t="shared" ref="BP308:BP313" si="71">IFERROR(1/J308*(Y308/H308),"0")</f>
        <v>0</v>
      </c>
    </row>
    <row r="309" spans="1:68" ht="37.5" customHeight="1" x14ac:dyDescent="0.25">
      <c r="A309" s="60" t="s">
        <v>535</v>
      </c>
      <c r="B309" s="60" t="s">
        <v>536</v>
      </c>
      <c r="C309" s="34">
        <v>4301051506</v>
      </c>
      <c r="D309" s="790">
        <v>4680115881037</v>
      </c>
      <c r="E309" s="790"/>
      <c r="F309" s="59">
        <v>0.84</v>
      </c>
      <c r="G309" s="35">
        <v>4</v>
      </c>
      <c r="H309" s="59">
        <v>3.36</v>
      </c>
      <c r="I309" s="59">
        <v>3.6179999999999999</v>
      </c>
      <c r="J309" s="35">
        <v>132</v>
      </c>
      <c r="K309" s="35" t="s">
        <v>89</v>
      </c>
      <c r="L309" s="35" t="s">
        <v>45</v>
      </c>
      <c r="M309" s="36" t="s">
        <v>82</v>
      </c>
      <c r="N309" s="36"/>
      <c r="O309" s="35">
        <v>40</v>
      </c>
      <c r="P309" s="9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92"/>
      <c r="R309" s="792"/>
      <c r="S309" s="792"/>
      <c r="T309" s="793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7"/>
        <v>0</v>
      </c>
      <c r="Z309" s="39" t="str">
        <f>IFERROR(IF(Y309=0,"",ROUNDUP(Y309/H309,0)*0.00902),"")</f>
        <v/>
      </c>
      <c r="AA309" s="65" t="s">
        <v>45</v>
      </c>
      <c r="AB309" s="66" t="s">
        <v>45</v>
      </c>
      <c r="AC309" s="407" t="s">
        <v>537</v>
      </c>
      <c r="AG309" s="75"/>
      <c r="AJ309" s="79" t="s">
        <v>45</v>
      </c>
      <c r="AK309" s="79">
        <v>0</v>
      </c>
      <c r="BB309" s="408" t="s">
        <v>66</v>
      </c>
      <c r="BM309" s="75">
        <f t="shared" si="68"/>
        <v>0</v>
      </c>
      <c r="BN309" s="75">
        <f t="shared" si="69"/>
        <v>0</v>
      </c>
      <c r="BO309" s="75">
        <f t="shared" si="70"/>
        <v>0</v>
      </c>
      <c r="BP309" s="75">
        <f t="shared" si="71"/>
        <v>0</v>
      </c>
    </row>
    <row r="310" spans="1:68" ht="37.5" customHeight="1" x14ac:dyDescent="0.25">
      <c r="A310" s="60" t="s">
        <v>538</v>
      </c>
      <c r="B310" s="60" t="s">
        <v>539</v>
      </c>
      <c r="C310" s="34">
        <v>4301051893</v>
      </c>
      <c r="D310" s="790">
        <v>4680115886186</v>
      </c>
      <c r="E310" s="790"/>
      <c r="F310" s="59">
        <v>0.3</v>
      </c>
      <c r="G310" s="35">
        <v>6</v>
      </c>
      <c r="H310" s="59">
        <v>1.8</v>
      </c>
      <c r="I310" s="59">
        <v>2</v>
      </c>
      <c r="J310" s="35">
        <v>156</v>
      </c>
      <c r="K310" s="35" t="s">
        <v>89</v>
      </c>
      <c r="L310" s="35" t="s">
        <v>45</v>
      </c>
      <c r="M310" s="36" t="s">
        <v>88</v>
      </c>
      <c r="N310" s="36"/>
      <c r="O310" s="35">
        <v>45</v>
      </c>
      <c r="P310" s="9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92"/>
      <c r="R310" s="792"/>
      <c r="S310" s="792"/>
      <c r="T310" s="793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534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37.5" customHeight="1" x14ac:dyDescent="0.25">
      <c r="A311" s="60" t="s">
        <v>540</v>
      </c>
      <c r="B311" s="60" t="s">
        <v>541</v>
      </c>
      <c r="C311" s="34">
        <v>4301051487</v>
      </c>
      <c r="D311" s="790">
        <v>4680115881228</v>
      </c>
      <c r="E311" s="790"/>
      <c r="F311" s="59">
        <v>0.4</v>
      </c>
      <c r="G311" s="35">
        <v>6</v>
      </c>
      <c r="H311" s="59">
        <v>2.4</v>
      </c>
      <c r="I311" s="59">
        <v>2.6720000000000002</v>
      </c>
      <c r="J311" s="35">
        <v>156</v>
      </c>
      <c r="K311" s="35" t="s">
        <v>89</v>
      </c>
      <c r="L311" s="35" t="s">
        <v>45</v>
      </c>
      <c r="M311" s="36" t="s">
        <v>82</v>
      </c>
      <c r="N311" s="36"/>
      <c r="O311" s="35">
        <v>40</v>
      </c>
      <c r="P311" s="9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92"/>
      <c r="R311" s="792"/>
      <c r="S311" s="792"/>
      <c r="T311" s="793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537</v>
      </c>
      <c r="AG311" s="75"/>
      <c r="AJ311" s="79" t="s">
        <v>45</v>
      </c>
      <c r="AK311" s="79">
        <v>0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37.5" customHeight="1" x14ac:dyDescent="0.25">
      <c r="A312" s="60" t="s">
        <v>542</v>
      </c>
      <c r="B312" s="60" t="s">
        <v>543</v>
      </c>
      <c r="C312" s="34">
        <v>4301051384</v>
      </c>
      <c r="D312" s="790">
        <v>4680115881211</v>
      </c>
      <c r="E312" s="790"/>
      <c r="F312" s="59">
        <v>0.4</v>
      </c>
      <c r="G312" s="35">
        <v>6</v>
      </c>
      <c r="H312" s="59">
        <v>2.4</v>
      </c>
      <c r="I312" s="59">
        <v>2.6</v>
      </c>
      <c r="J312" s="35">
        <v>156</v>
      </c>
      <c r="K312" s="35" t="s">
        <v>89</v>
      </c>
      <c r="L312" s="35" t="s">
        <v>148</v>
      </c>
      <c r="M312" s="36" t="s">
        <v>82</v>
      </c>
      <c r="N312" s="36"/>
      <c r="O312" s="35">
        <v>45</v>
      </c>
      <c r="P312" s="98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92"/>
      <c r="R312" s="792"/>
      <c r="S312" s="792"/>
      <c r="T312" s="793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IFERROR(IF(Y312=0,"",ROUNDUP(Y312/H312,0)*0.00753),"")</f>
        <v/>
      </c>
      <c r="AA312" s="65" t="s">
        <v>45</v>
      </c>
      <c r="AB312" s="66" t="s">
        <v>45</v>
      </c>
      <c r="AC312" s="413" t="s">
        <v>534</v>
      </c>
      <c r="AG312" s="75"/>
      <c r="AJ312" s="79" t="s">
        <v>149</v>
      </c>
      <c r="AK312" s="79">
        <v>28.8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t="37.5" customHeight="1" x14ac:dyDescent="0.25">
      <c r="A313" s="60" t="s">
        <v>544</v>
      </c>
      <c r="B313" s="60" t="s">
        <v>545</v>
      </c>
      <c r="C313" s="34">
        <v>4301051378</v>
      </c>
      <c r="D313" s="790">
        <v>4680115881020</v>
      </c>
      <c r="E313" s="790"/>
      <c r="F313" s="59">
        <v>0.84</v>
      </c>
      <c r="G313" s="35">
        <v>4</v>
      </c>
      <c r="H313" s="59">
        <v>3.36</v>
      </c>
      <c r="I313" s="59">
        <v>3.57</v>
      </c>
      <c r="J313" s="35">
        <v>120</v>
      </c>
      <c r="K313" s="35" t="s">
        <v>89</v>
      </c>
      <c r="L313" s="35" t="s">
        <v>45</v>
      </c>
      <c r="M313" s="36" t="s">
        <v>82</v>
      </c>
      <c r="N313" s="36"/>
      <c r="O313" s="35">
        <v>45</v>
      </c>
      <c r="P313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92"/>
      <c r="R313" s="792"/>
      <c r="S313" s="792"/>
      <c r="T313" s="793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67"/>
        <v>0</v>
      </c>
      <c r="Z313" s="39" t="str">
        <f>IFERROR(IF(Y313=0,"",ROUNDUP(Y313/H313,0)*0.00937),"")</f>
        <v/>
      </c>
      <c r="AA313" s="65" t="s">
        <v>45</v>
      </c>
      <c r="AB313" s="66" t="s">
        <v>45</v>
      </c>
      <c r="AC313" s="415" t="s">
        <v>546</v>
      </c>
      <c r="AG313" s="75"/>
      <c r="AJ313" s="79" t="s">
        <v>45</v>
      </c>
      <c r="AK313" s="79">
        <v>0</v>
      </c>
      <c r="BB313" s="416" t="s">
        <v>66</v>
      </c>
      <c r="BM313" s="75">
        <f t="shared" si="68"/>
        <v>0</v>
      </c>
      <c r="BN313" s="75">
        <f t="shared" si="69"/>
        <v>0</v>
      </c>
      <c r="BO313" s="75">
        <f t="shared" si="70"/>
        <v>0</v>
      </c>
      <c r="BP313" s="75">
        <f t="shared" si="71"/>
        <v>0</v>
      </c>
    </row>
    <row r="314" spans="1:68" x14ac:dyDescent="0.2">
      <c r="A314" s="787"/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8"/>
      <c r="P314" s="784" t="s">
        <v>40</v>
      </c>
      <c r="Q314" s="785"/>
      <c r="R314" s="785"/>
      <c r="S314" s="785"/>
      <c r="T314" s="785"/>
      <c r="U314" s="785"/>
      <c r="V314" s="786"/>
      <c r="W314" s="40" t="s">
        <v>39</v>
      </c>
      <c r="X314" s="41">
        <f>IFERROR(X308/H308,"0")+IFERROR(X309/H309,"0")+IFERROR(X310/H310,"0")+IFERROR(X311/H311,"0")+IFERROR(X312/H312,"0")+IFERROR(X313/H313,"0")</f>
        <v>0</v>
      </c>
      <c r="Y314" s="41">
        <f>IFERROR(Y308/H308,"0")+IFERROR(Y309/H309,"0")+IFERROR(Y310/H310,"0")+IFERROR(Y311/H311,"0")+IFERROR(Y312/H312,"0")+IFERROR(Y313/H313,"0")</f>
        <v>0</v>
      </c>
      <c r="Z314" s="41">
        <f>IFERROR(IF(Z308="",0,Z308),"0")+IFERROR(IF(Z309="",0,Z309),"0")+IFERROR(IF(Z310="",0,Z310),"0")+IFERROR(IF(Z311="",0,Z311),"0")+IFERROR(IF(Z312="",0,Z312),"0")+IFERROR(IF(Z313="",0,Z313),"0")</f>
        <v>0</v>
      </c>
      <c r="AA314" s="64"/>
      <c r="AB314" s="64"/>
      <c r="AC314" s="64"/>
    </row>
    <row r="315" spans="1:68" x14ac:dyDescent="0.2">
      <c r="A315" s="787"/>
      <c r="B315" s="787"/>
      <c r="C315" s="787"/>
      <c r="D315" s="787"/>
      <c r="E315" s="787"/>
      <c r="F315" s="787"/>
      <c r="G315" s="787"/>
      <c r="H315" s="787"/>
      <c r="I315" s="787"/>
      <c r="J315" s="787"/>
      <c r="K315" s="787"/>
      <c r="L315" s="787"/>
      <c r="M315" s="787"/>
      <c r="N315" s="787"/>
      <c r="O315" s="788"/>
      <c r="P315" s="784" t="s">
        <v>40</v>
      </c>
      <c r="Q315" s="785"/>
      <c r="R315" s="785"/>
      <c r="S315" s="785"/>
      <c r="T315" s="785"/>
      <c r="U315" s="785"/>
      <c r="V315" s="786"/>
      <c r="W315" s="40" t="s">
        <v>0</v>
      </c>
      <c r="X315" s="41">
        <f>IFERROR(SUM(X308:X313),"0")</f>
        <v>0</v>
      </c>
      <c r="Y315" s="41">
        <f>IFERROR(SUM(Y308:Y313),"0")</f>
        <v>0</v>
      </c>
      <c r="Z315" s="40"/>
      <c r="AA315" s="64"/>
      <c r="AB315" s="64"/>
      <c r="AC315" s="64"/>
    </row>
    <row r="316" spans="1:68" ht="16.5" customHeight="1" x14ac:dyDescent="0.25">
      <c r="A316" s="799" t="s">
        <v>547</v>
      </c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799"/>
      <c r="P316" s="799"/>
      <c r="Q316" s="799"/>
      <c r="R316" s="799"/>
      <c r="S316" s="799"/>
      <c r="T316" s="799"/>
      <c r="U316" s="799"/>
      <c r="V316" s="799"/>
      <c r="W316" s="799"/>
      <c r="X316" s="799"/>
      <c r="Y316" s="799"/>
      <c r="Z316" s="799"/>
      <c r="AA316" s="62"/>
      <c r="AB316" s="62"/>
      <c r="AC316" s="62"/>
    </row>
    <row r="317" spans="1:68" ht="14.25" customHeight="1" x14ac:dyDescent="0.25">
      <c r="A317" s="789" t="s">
        <v>135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63"/>
      <c r="AB317" s="63"/>
      <c r="AC317" s="63"/>
    </row>
    <row r="318" spans="1:68" ht="27" customHeight="1" x14ac:dyDescent="0.25">
      <c r="A318" s="60" t="s">
        <v>548</v>
      </c>
      <c r="B318" s="60" t="s">
        <v>549</v>
      </c>
      <c r="C318" s="34">
        <v>4301011306</v>
      </c>
      <c r="D318" s="790">
        <v>4607091389296</v>
      </c>
      <c r="E318" s="790"/>
      <c r="F318" s="59">
        <v>0.4</v>
      </c>
      <c r="G318" s="35">
        <v>10</v>
      </c>
      <c r="H318" s="59">
        <v>4</v>
      </c>
      <c r="I318" s="59">
        <v>4.21</v>
      </c>
      <c r="J318" s="35">
        <v>132</v>
      </c>
      <c r="K318" s="35" t="s">
        <v>89</v>
      </c>
      <c r="L318" s="35" t="s">
        <v>45</v>
      </c>
      <c r="M318" s="36" t="s">
        <v>88</v>
      </c>
      <c r="N318" s="36"/>
      <c r="O318" s="35">
        <v>45</v>
      </c>
      <c r="P318" s="97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92"/>
      <c r="R318" s="792"/>
      <c r="S318" s="792"/>
      <c r="T318" s="793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417" t="s">
        <v>550</v>
      </c>
      <c r="AG318" s="75"/>
      <c r="AJ318" s="79" t="s">
        <v>45</v>
      </c>
      <c r="AK318" s="79">
        <v>0</v>
      </c>
      <c r="BB318" s="41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787"/>
      <c r="B319" s="787"/>
      <c r="C319" s="787"/>
      <c r="D319" s="787"/>
      <c r="E319" s="787"/>
      <c r="F319" s="787"/>
      <c r="G319" s="787"/>
      <c r="H319" s="787"/>
      <c r="I319" s="787"/>
      <c r="J319" s="787"/>
      <c r="K319" s="787"/>
      <c r="L319" s="787"/>
      <c r="M319" s="787"/>
      <c r="N319" s="787"/>
      <c r="O319" s="788"/>
      <c r="P319" s="784" t="s">
        <v>40</v>
      </c>
      <c r="Q319" s="785"/>
      <c r="R319" s="785"/>
      <c r="S319" s="785"/>
      <c r="T319" s="785"/>
      <c r="U319" s="785"/>
      <c r="V319" s="786"/>
      <c r="W319" s="40" t="s">
        <v>39</v>
      </c>
      <c r="X319" s="41">
        <f>IFERROR(X318/H318,"0")</f>
        <v>0</v>
      </c>
      <c r="Y319" s="41">
        <f>IFERROR(Y318/H318,"0")</f>
        <v>0</v>
      </c>
      <c r="Z319" s="41">
        <f>IFERROR(IF(Z318="",0,Z318),"0")</f>
        <v>0</v>
      </c>
      <c r="AA319" s="64"/>
      <c r="AB319" s="64"/>
      <c r="AC319" s="64"/>
    </row>
    <row r="320" spans="1:68" x14ac:dyDescent="0.2">
      <c r="A320" s="787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4" t="s">
        <v>40</v>
      </c>
      <c r="Q320" s="785"/>
      <c r="R320" s="785"/>
      <c r="S320" s="785"/>
      <c r="T320" s="785"/>
      <c r="U320" s="785"/>
      <c r="V320" s="786"/>
      <c r="W320" s="40" t="s">
        <v>0</v>
      </c>
      <c r="X320" s="41">
        <f>IFERROR(SUM(X318:X318),"0")</f>
        <v>0</v>
      </c>
      <c r="Y320" s="41">
        <f>IFERROR(SUM(Y318:Y318),"0")</f>
        <v>0</v>
      </c>
      <c r="Z320" s="40"/>
      <c r="AA320" s="64"/>
      <c r="AB320" s="64"/>
      <c r="AC320" s="64"/>
    </row>
    <row r="321" spans="1:68" ht="14.25" customHeight="1" x14ac:dyDescent="0.25">
      <c r="A321" s="789" t="s">
        <v>78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63"/>
      <c r="AB321" s="63"/>
      <c r="AC321" s="63"/>
    </row>
    <row r="322" spans="1:68" ht="27" customHeight="1" x14ac:dyDescent="0.25">
      <c r="A322" s="60" t="s">
        <v>551</v>
      </c>
      <c r="B322" s="60" t="s">
        <v>552</v>
      </c>
      <c r="C322" s="34">
        <v>4301031163</v>
      </c>
      <c r="D322" s="790">
        <v>4680115880344</v>
      </c>
      <c r="E322" s="790"/>
      <c r="F322" s="59">
        <v>0.28000000000000003</v>
      </c>
      <c r="G322" s="35">
        <v>6</v>
      </c>
      <c r="H322" s="59">
        <v>1.68</v>
      </c>
      <c r="I322" s="59">
        <v>1.78</v>
      </c>
      <c r="J322" s="35">
        <v>234</v>
      </c>
      <c r="K322" s="35" t="s">
        <v>83</v>
      </c>
      <c r="L322" s="35" t="s">
        <v>45</v>
      </c>
      <c r="M322" s="36" t="s">
        <v>82</v>
      </c>
      <c r="N322" s="36"/>
      <c r="O322" s="35">
        <v>40</v>
      </c>
      <c r="P322" s="98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92"/>
      <c r="R322" s="792"/>
      <c r="S322" s="792"/>
      <c r="T322" s="793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IFERROR(IF(Y322=0,"",ROUNDUP(Y322/H322,0)*0.00502),"")</f>
        <v/>
      </c>
      <c r="AA322" s="65" t="s">
        <v>45</v>
      </c>
      <c r="AB322" s="66" t="s">
        <v>45</v>
      </c>
      <c r="AC322" s="419" t="s">
        <v>553</v>
      </c>
      <c r="AG322" s="75"/>
      <c r="AJ322" s="79" t="s">
        <v>45</v>
      </c>
      <c r="AK322" s="79">
        <v>0</v>
      </c>
      <c r="BB322" s="420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x14ac:dyDescent="0.2">
      <c r="A323" s="787"/>
      <c r="B323" s="787"/>
      <c r="C323" s="787"/>
      <c r="D323" s="787"/>
      <c r="E323" s="787"/>
      <c r="F323" s="787"/>
      <c r="G323" s="787"/>
      <c r="H323" s="787"/>
      <c r="I323" s="787"/>
      <c r="J323" s="787"/>
      <c r="K323" s="787"/>
      <c r="L323" s="787"/>
      <c r="M323" s="787"/>
      <c r="N323" s="787"/>
      <c r="O323" s="788"/>
      <c r="P323" s="784" t="s">
        <v>40</v>
      </c>
      <c r="Q323" s="785"/>
      <c r="R323" s="785"/>
      <c r="S323" s="785"/>
      <c r="T323" s="785"/>
      <c r="U323" s="785"/>
      <c r="V323" s="786"/>
      <c r="W323" s="40" t="s">
        <v>39</v>
      </c>
      <c r="X323" s="41">
        <f>IFERROR(X322/H322,"0")</f>
        <v>0</v>
      </c>
      <c r="Y323" s="41">
        <f>IFERROR(Y322/H322,"0")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787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4" t="s">
        <v>40</v>
      </c>
      <c r="Q324" s="785"/>
      <c r="R324" s="785"/>
      <c r="S324" s="785"/>
      <c r="T324" s="785"/>
      <c r="U324" s="785"/>
      <c r="V324" s="786"/>
      <c r="W324" s="40" t="s">
        <v>0</v>
      </c>
      <c r="X324" s="41">
        <f>IFERROR(SUM(X322:X322),"0")</f>
        <v>0</v>
      </c>
      <c r="Y324" s="41">
        <f>IFERROR(SUM(Y322:Y322),"0")</f>
        <v>0</v>
      </c>
      <c r="Z324" s="40"/>
      <c r="AA324" s="64"/>
      <c r="AB324" s="64"/>
      <c r="AC324" s="64"/>
    </row>
    <row r="325" spans="1:68" ht="14.25" customHeight="1" x14ac:dyDescent="0.25">
      <c r="A325" s="789" t="s">
        <v>84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63"/>
      <c r="AB325" s="63"/>
      <c r="AC325" s="63"/>
    </row>
    <row r="326" spans="1:68" ht="37.5" customHeight="1" x14ac:dyDescent="0.25">
      <c r="A326" s="60" t="s">
        <v>554</v>
      </c>
      <c r="B326" s="60" t="s">
        <v>555</v>
      </c>
      <c r="C326" s="34">
        <v>4301051731</v>
      </c>
      <c r="D326" s="790">
        <v>4680115884618</v>
      </c>
      <c r="E326" s="790"/>
      <c r="F326" s="59">
        <v>0.6</v>
      </c>
      <c r="G326" s="35">
        <v>6</v>
      </c>
      <c r="H326" s="59">
        <v>3.6</v>
      </c>
      <c r="I326" s="59">
        <v>3.81</v>
      </c>
      <c r="J326" s="35">
        <v>132</v>
      </c>
      <c r="K326" s="35" t="s">
        <v>89</v>
      </c>
      <c r="L326" s="35" t="s">
        <v>45</v>
      </c>
      <c r="M326" s="36" t="s">
        <v>82</v>
      </c>
      <c r="N326" s="36"/>
      <c r="O326" s="35">
        <v>45</v>
      </c>
      <c r="P326" s="9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92"/>
      <c r="R326" s="792"/>
      <c r="S326" s="792"/>
      <c r="T326" s="793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421" t="s">
        <v>556</v>
      </c>
      <c r="AG326" s="75"/>
      <c r="AJ326" s="79" t="s">
        <v>45</v>
      </c>
      <c r="AK326" s="79">
        <v>0</v>
      </c>
      <c r="BB326" s="422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x14ac:dyDescent="0.2">
      <c r="A327" s="787"/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8"/>
      <c r="P327" s="784" t="s">
        <v>40</v>
      </c>
      <c r="Q327" s="785"/>
      <c r="R327" s="785"/>
      <c r="S327" s="785"/>
      <c r="T327" s="785"/>
      <c r="U327" s="785"/>
      <c r="V327" s="786"/>
      <c r="W327" s="40" t="s">
        <v>39</v>
      </c>
      <c r="X327" s="41">
        <f>IFERROR(X326/H326,"0")</f>
        <v>0</v>
      </c>
      <c r="Y327" s="41">
        <f>IFERROR(Y326/H326,"0")</f>
        <v>0</v>
      </c>
      <c r="Z327" s="41">
        <f>IFERROR(IF(Z326="",0,Z326),"0")</f>
        <v>0</v>
      </c>
      <c r="AA327" s="64"/>
      <c r="AB327" s="64"/>
      <c r="AC327" s="64"/>
    </row>
    <row r="328" spans="1:68" x14ac:dyDescent="0.2">
      <c r="A328" s="787"/>
      <c r="B328" s="787"/>
      <c r="C328" s="787"/>
      <c r="D328" s="787"/>
      <c r="E328" s="787"/>
      <c r="F328" s="787"/>
      <c r="G328" s="787"/>
      <c r="H328" s="787"/>
      <c r="I328" s="787"/>
      <c r="J328" s="787"/>
      <c r="K328" s="787"/>
      <c r="L328" s="787"/>
      <c r="M328" s="787"/>
      <c r="N328" s="787"/>
      <c r="O328" s="788"/>
      <c r="P328" s="784" t="s">
        <v>40</v>
      </c>
      <c r="Q328" s="785"/>
      <c r="R328" s="785"/>
      <c r="S328" s="785"/>
      <c r="T328" s="785"/>
      <c r="U328" s="785"/>
      <c r="V328" s="786"/>
      <c r="W328" s="40" t="s">
        <v>0</v>
      </c>
      <c r="X328" s="41">
        <f>IFERROR(SUM(X326:X326),"0")</f>
        <v>0</v>
      </c>
      <c r="Y328" s="41">
        <f>IFERROR(SUM(Y326:Y326),"0")</f>
        <v>0</v>
      </c>
      <c r="Z328" s="40"/>
      <c r="AA328" s="64"/>
      <c r="AB328" s="64"/>
      <c r="AC328" s="64"/>
    </row>
    <row r="329" spans="1:68" ht="16.5" customHeight="1" x14ac:dyDescent="0.25">
      <c r="A329" s="799" t="s">
        <v>557</v>
      </c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799"/>
      <c r="P329" s="799"/>
      <c r="Q329" s="799"/>
      <c r="R329" s="799"/>
      <c r="S329" s="799"/>
      <c r="T329" s="799"/>
      <c r="U329" s="799"/>
      <c r="V329" s="799"/>
      <c r="W329" s="799"/>
      <c r="X329" s="799"/>
      <c r="Y329" s="799"/>
      <c r="Z329" s="799"/>
      <c r="AA329" s="62"/>
      <c r="AB329" s="62"/>
      <c r="AC329" s="62"/>
    </row>
    <row r="330" spans="1:68" ht="14.25" customHeight="1" x14ac:dyDescent="0.25">
      <c r="A330" s="789" t="s">
        <v>135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63"/>
      <c r="AB330" s="63"/>
      <c r="AC330" s="63"/>
    </row>
    <row r="331" spans="1:68" ht="27" customHeight="1" x14ac:dyDescent="0.25">
      <c r="A331" s="60" t="s">
        <v>558</v>
      </c>
      <c r="B331" s="60" t="s">
        <v>559</v>
      </c>
      <c r="C331" s="34">
        <v>4301011353</v>
      </c>
      <c r="D331" s="790">
        <v>4607091389807</v>
      </c>
      <c r="E331" s="790"/>
      <c r="F331" s="59">
        <v>0.4</v>
      </c>
      <c r="G331" s="35">
        <v>10</v>
      </c>
      <c r="H331" s="59">
        <v>4</v>
      </c>
      <c r="I331" s="59">
        <v>4.21</v>
      </c>
      <c r="J331" s="35">
        <v>132</v>
      </c>
      <c r="K331" s="35" t="s">
        <v>89</v>
      </c>
      <c r="L331" s="35" t="s">
        <v>45</v>
      </c>
      <c r="M331" s="36" t="s">
        <v>139</v>
      </c>
      <c r="N331" s="36"/>
      <c r="O331" s="35">
        <v>55</v>
      </c>
      <c r="P331" s="97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92"/>
      <c r="R331" s="792"/>
      <c r="S331" s="792"/>
      <c r="T331" s="793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IFERROR(IF(Y331=0,"",ROUNDUP(Y331/H331,0)*0.00902),"")</f>
        <v/>
      </c>
      <c r="AA331" s="65" t="s">
        <v>45</v>
      </c>
      <c r="AB331" s="66" t="s">
        <v>45</v>
      </c>
      <c r="AC331" s="423" t="s">
        <v>560</v>
      </c>
      <c r="AG331" s="75"/>
      <c r="AJ331" s="79" t="s">
        <v>45</v>
      </c>
      <c r="AK331" s="79">
        <v>0</v>
      </c>
      <c r="BB331" s="424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787"/>
      <c r="B332" s="787"/>
      <c r="C332" s="787"/>
      <c r="D332" s="787"/>
      <c r="E332" s="787"/>
      <c r="F332" s="787"/>
      <c r="G332" s="787"/>
      <c r="H332" s="787"/>
      <c r="I332" s="787"/>
      <c r="J332" s="787"/>
      <c r="K332" s="787"/>
      <c r="L332" s="787"/>
      <c r="M332" s="787"/>
      <c r="N332" s="787"/>
      <c r="O332" s="788"/>
      <c r="P332" s="784" t="s">
        <v>40</v>
      </c>
      <c r="Q332" s="785"/>
      <c r="R332" s="785"/>
      <c r="S332" s="785"/>
      <c r="T332" s="785"/>
      <c r="U332" s="785"/>
      <c r="V332" s="786"/>
      <c r="W332" s="40" t="s">
        <v>39</v>
      </c>
      <c r="X332" s="41">
        <f>IFERROR(X331/H331,"0")</f>
        <v>0</v>
      </c>
      <c r="Y332" s="41">
        <f>IFERROR(Y331/H331,"0")</f>
        <v>0</v>
      </c>
      <c r="Z332" s="41">
        <f>IFERROR(IF(Z331="",0,Z331),"0")</f>
        <v>0</v>
      </c>
      <c r="AA332" s="64"/>
      <c r="AB332" s="64"/>
      <c r="AC332" s="64"/>
    </row>
    <row r="333" spans="1:68" x14ac:dyDescent="0.2">
      <c r="A333" s="787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4" t="s">
        <v>40</v>
      </c>
      <c r="Q333" s="785"/>
      <c r="R333" s="785"/>
      <c r="S333" s="785"/>
      <c r="T333" s="785"/>
      <c r="U333" s="785"/>
      <c r="V333" s="786"/>
      <c r="W333" s="40" t="s">
        <v>0</v>
      </c>
      <c r="X333" s="41">
        <f>IFERROR(SUM(X331:X331),"0")</f>
        <v>0</v>
      </c>
      <c r="Y333" s="41">
        <f>IFERROR(SUM(Y331:Y331),"0")</f>
        <v>0</v>
      </c>
      <c r="Z333" s="40"/>
      <c r="AA333" s="64"/>
      <c r="AB333" s="64"/>
      <c r="AC333" s="64"/>
    </row>
    <row r="334" spans="1:68" ht="14.25" customHeight="1" x14ac:dyDescent="0.25">
      <c r="A334" s="789" t="s">
        <v>78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63"/>
      <c r="AB334" s="63"/>
      <c r="AC334" s="63"/>
    </row>
    <row r="335" spans="1:68" ht="27" customHeight="1" x14ac:dyDescent="0.25">
      <c r="A335" s="60" t="s">
        <v>561</v>
      </c>
      <c r="B335" s="60" t="s">
        <v>562</v>
      </c>
      <c r="C335" s="34">
        <v>4301031164</v>
      </c>
      <c r="D335" s="790">
        <v>4680115880481</v>
      </c>
      <c r="E335" s="790"/>
      <c r="F335" s="59">
        <v>0.28000000000000003</v>
      </c>
      <c r="G335" s="35">
        <v>6</v>
      </c>
      <c r="H335" s="59">
        <v>1.68</v>
      </c>
      <c r="I335" s="59">
        <v>1.78</v>
      </c>
      <c r="J335" s="35">
        <v>234</v>
      </c>
      <c r="K335" s="35" t="s">
        <v>83</v>
      </c>
      <c r="L335" s="35" t="s">
        <v>45</v>
      </c>
      <c r="M335" s="36" t="s">
        <v>82</v>
      </c>
      <c r="N335" s="36"/>
      <c r="O335" s="35">
        <v>40</v>
      </c>
      <c r="P335" s="97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92"/>
      <c r="R335" s="792"/>
      <c r="S335" s="792"/>
      <c r="T335" s="793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IFERROR(IF(Y335=0,"",ROUNDUP(Y335/H335,0)*0.00502),"")</f>
        <v/>
      </c>
      <c r="AA335" s="65" t="s">
        <v>45</v>
      </c>
      <c r="AB335" s="66" t="s">
        <v>45</v>
      </c>
      <c r="AC335" s="425" t="s">
        <v>563</v>
      </c>
      <c r="AG335" s="75"/>
      <c r="AJ335" s="79" t="s">
        <v>45</v>
      </c>
      <c r="AK335" s="79">
        <v>0</v>
      </c>
      <c r="BB335" s="426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x14ac:dyDescent="0.2">
      <c r="A336" s="787"/>
      <c r="B336" s="787"/>
      <c r="C336" s="787"/>
      <c r="D336" s="787"/>
      <c r="E336" s="787"/>
      <c r="F336" s="787"/>
      <c r="G336" s="787"/>
      <c r="H336" s="787"/>
      <c r="I336" s="787"/>
      <c r="J336" s="787"/>
      <c r="K336" s="787"/>
      <c r="L336" s="787"/>
      <c r="M336" s="787"/>
      <c r="N336" s="787"/>
      <c r="O336" s="788"/>
      <c r="P336" s="784" t="s">
        <v>40</v>
      </c>
      <c r="Q336" s="785"/>
      <c r="R336" s="785"/>
      <c r="S336" s="785"/>
      <c r="T336" s="785"/>
      <c r="U336" s="785"/>
      <c r="V336" s="786"/>
      <c r="W336" s="40" t="s">
        <v>39</v>
      </c>
      <c r="X336" s="41">
        <f>IFERROR(X335/H335,"0")</f>
        <v>0</v>
      </c>
      <c r="Y336" s="41">
        <f>IFERROR(Y335/H335,"0")</f>
        <v>0</v>
      </c>
      <c r="Z336" s="41">
        <f>IFERROR(IF(Z335="",0,Z335),"0")</f>
        <v>0</v>
      </c>
      <c r="AA336" s="64"/>
      <c r="AB336" s="64"/>
      <c r="AC336" s="64"/>
    </row>
    <row r="337" spans="1:68" x14ac:dyDescent="0.2">
      <c r="A337" s="787"/>
      <c r="B337" s="787"/>
      <c r="C337" s="787"/>
      <c r="D337" s="787"/>
      <c r="E337" s="787"/>
      <c r="F337" s="787"/>
      <c r="G337" s="787"/>
      <c r="H337" s="787"/>
      <c r="I337" s="787"/>
      <c r="J337" s="787"/>
      <c r="K337" s="787"/>
      <c r="L337" s="787"/>
      <c r="M337" s="787"/>
      <c r="N337" s="787"/>
      <c r="O337" s="788"/>
      <c r="P337" s="784" t="s">
        <v>40</v>
      </c>
      <c r="Q337" s="785"/>
      <c r="R337" s="785"/>
      <c r="S337" s="785"/>
      <c r="T337" s="785"/>
      <c r="U337" s="785"/>
      <c r="V337" s="786"/>
      <c r="W337" s="40" t="s">
        <v>0</v>
      </c>
      <c r="X337" s="41">
        <f>IFERROR(SUM(X335:X335),"0")</f>
        <v>0</v>
      </c>
      <c r="Y337" s="41">
        <f>IFERROR(SUM(Y335:Y335),"0")</f>
        <v>0</v>
      </c>
      <c r="Z337" s="40"/>
      <c r="AA337" s="64"/>
      <c r="AB337" s="64"/>
      <c r="AC337" s="64"/>
    </row>
    <row r="338" spans="1:68" ht="14.25" customHeight="1" x14ac:dyDescent="0.25">
      <c r="A338" s="789" t="s">
        <v>84</v>
      </c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89"/>
      <c r="P338" s="789"/>
      <c r="Q338" s="789"/>
      <c r="R338" s="789"/>
      <c r="S338" s="789"/>
      <c r="T338" s="789"/>
      <c r="U338" s="789"/>
      <c r="V338" s="789"/>
      <c r="W338" s="789"/>
      <c r="X338" s="789"/>
      <c r="Y338" s="789"/>
      <c r="Z338" s="789"/>
      <c r="AA338" s="63"/>
      <c r="AB338" s="63"/>
      <c r="AC338" s="63"/>
    </row>
    <row r="339" spans="1:68" ht="27" customHeight="1" x14ac:dyDescent="0.25">
      <c r="A339" s="60" t="s">
        <v>564</v>
      </c>
      <c r="B339" s="60" t="s">
        <v>565</v>
      </c>
      <c r="C339" s="34">
        <v>4301051344</v>
      </c>
      <c r="D339" s="790">
        <v>4680115880412</v>
      </c>
      <c r="E339" s="790"/>
      <c r="F339" s="59">
        <v>0.33</v>
      </c>
      <c r="G339" s="35">
        <v>6</v>
      </c>
      <c r="H339" s="59">
        <v>1.98</v>
      </c>
      <c r="I339" s="59">
        <v>2.246</v>
      </c>
      <c r="J339" s="35">
        <v>156</v>
      </c>
      <c r="K339" s="35" t="s">
        <v>89</v>
      </c>
      <c r="L339" s="35" t="s">
        <v>45</v>
      </c>
      <c r="M339" s="36" t="s">
        <v>88</v>
      </c>
      <c r="N339" s="36"/>
      <c r="O339" s="35">
        <v>45</v>
      </c>
      <c r="P339" s="97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92"/>
      <c r="R339" s="792"/>
      <c r="S339" s="792"/>
      <c r="T339" s="793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27" t="s">
        <v>566</v>
      </c>
      <c r="AG339" s="75"/>
      <c r="AJ339" s="79" t="s">
        <v>45</v>
      </c>
      <c r="AK339" s="79">
        <v>0</v>
      </c>
      <c r="BB339" s="42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567</v>
      </c>
      <c r="B340" s="60" t="s">
        <v>568</v>
      </c>
      <c r="C340" s="34">
        <v>4301051277</v>
      </c>
      <c r="D340" s="790">
        <v>4680115880511</v>
      </c>
      <c r="E340" s="790"/>
      <c r="F340" s="59">
        <v>0.33</v>
      </c>
      <c r="G340" s="35">
        <v>6</v>
      </c>
      <c r="H340" s="59">
        <v>1.98</v>
      </c>
      <c r="I340" s="59">
        <v>2.1800000000000002</v>
      </c>
      <c r="J340" s="35">
        <v>156</v>
      </c>
      <c r="K340" s="35" t="s">
        <v>89</v>
      </c>
      <c r="L340" s="35" t="s">
        <v>45</v>
      </c>
      <c r="M340" s="36" t="s">
        <v>88</v>
      </c>
      <c r="N340" s="36"/>
      <c r="O340" s="35">
        <v>40</v>
      </c>
      <c r="P340" s="9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92"/>
      <c r="R340" s="792"/>
      <c r="S340" s="792"/>
      <c r="T340" s="793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29" t="s">
        <v>569</v>
      </c>
      <c r="AG340" s="75"/>
      <c r="AJ340" s="79" t="s">
        <v>45</v>
      </c>
      <c r="AK340" s="79">
        <v>0</v>
      </c>
      <c r="BB340" s="43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787"/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8"/>
      <c r="P341" s="784" t="s">
        <v>40</v>
      </c>
      <c r="Q341" s="785"/>
      <c r="R341" s="785"/>
      <c r="S341" s="785"/>
      <c r="T341" s="785"/>
      <c r="U341" s="785"/>
      <c r="V341" s="786"/>
      <c r="W341" s="40" t="s">
        <v>39</v>
      </c>
      <c r="X341" s="41">
        <f>IFERROR(X339/H339,"0")+IFERROR(X340/H340,"0")</f>
        <v>0</v>
      </c>
      <c r="Y341" s="41">
        <f>IFERROR(Y339/H339,"0")+IFERROR(Y340/H340,"0")</f>
        <v>0</v>
      </c>
      <c r="Z341" s="41">
        <f>IFERROR(IF(Z339="",0,Z339),"0")+IFERROR(IF(Z340="",0,Z340),"0")</f>
        <v>0</v>
      </c>
      <c r="AA341" s="64"/>
      <c r="AB341" s="64"/>
      <c r="AC341" s="64"/>
    </row>
    <row r="342" spans="1:68" x14ac:dyDescent="0.2">
      <c r="A342" s="787"/>
      <c r="B342" s="787"/>
      <c r="C342" s="787"/>
      <c r="D342" s="787"/>
      <c r="E342" s="787"/>
      <c r="F342" s="787"/>
      <c r="G342" s="787"/>
      <c r="H342" s="787"/>
      <c r="I342" s="787"/>
      <c r="J342" s="787"/>
      <c r="K342" s="787"/>
      <c r="L342" s="787"/>
      <c r="M342" s="787"/>
      <c r="N342" s="787"/>
      <c r="O342" s="788"/>
      <c r="P342" s="784" t="s">
        <v>40</v>
      </c>
      <c r="Q342" s="785"/>
      <c r="R342" s="785"/>
      <c r="S342" s="785"/>
      <c r="T342" s="785"/>
      <c r="U342" s="785"/>
      <c r="V342" s="786"/>
      <c r="W342" s="40" t="s">
        <v>0</v>
      </c>
      <c r="X342" s="41">
        <f>IFERROR(SUM(X339:X340),"0")</f>
        <v>0</v>
      </c>
      <c r="Y342" s="41">
        <f>IFERROR(SUM(Y339:Y340),"0")</f>
        <v>0</v>
      </c>
      <c r="Z342" s="40"/>
      <c r="AA342" s="64"/>
      <c r="AB342" s="64"/>
      <c r="AC342" s="64"/>
    </row>
    <row r="343" spans="1:68" ht="16.5" customHeight="1" x14ac:dyDescent="0.25">
      <c r="A343" s="799" t="s">
        <v>570</v>
      </c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799"/>
      <c r="P343" s="799"/>
      <c r="Q343" s="799"/>
      <c r="R343" s="799"/>
      <c r="S343" s="799"/>
      <c r="T343" s="799"/>
      <c r="U343" s="799"/>
      <c r="V343" s="799"/>
      <c r="W343" s="799"/>
      <c r="X343" s="799"/>
      <c r="Y343" s="799"/>
      <c r="Z343" s="799"/>
      <c r="AA343" s="62"/>
      <c r="AB343" s="62"/>
      <c r="AC343" s="62"/>
    </row>
    <row r="344" spans="1:68" ht="14.25" customHeight="1" x14ac:dyDescent="0.25">
      <c r="A344" s="789" t="s">
        <v>135</v>
      </c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89"/>
      <c r="P344" s="789"/>
      <c r="Q344" s="789"/>
      <c r="R344" s="789"/>
      <c r="S344" s="789"/>
      <c r="T344" s="789"/>
      <c r="U344" s="789"/>
      <c r="V344" s="789"/>
      <c r="W344" s="789"/>
      <c r="X344" s="789"/>
      <c r="Y344" s="789"/>
      <c r="Z344" s="789"/>
      <c r="AA344" s="63"/>
      <c r="AB344" s="63"/>
      <c r="AC344" s="63"/>
    </row>
    <row r="345" spans="1:68" ht="27" customHeight="1" x14ac:dyDescent="0.25">
      <c r="A345" s="60" t="s">
        <v>571</v>
      </c>
      <c r="B345" s="60" t="s">
        <v>572</v>
      </c>
      <c r="C345" s="34">
        <v>4301011593</v>
      </c>
      <c r="D345" s="790">
        <v>4680115882973</v>
      </c>
      <c r="E345" s="790"/>
      <c r="F345" s="59">
        <v>0.7</v>
      </c>
      <c r="G345" s="35">
        <v>6</v>
      </c>
      <c r="H345" s="59">
        <v>4.2</v>
      </c>
      <c r="I345" s="59">
        <v>4.5599999999999996</v>
      </c>
      <c r="J345" s="35">
        <v>104</v>
      </c>
      <c r="K345" s="35" t="s">
        <v>140</v>
      </c>
      <c r="L345" s="35" t="s">
        <v>45</v>
      </c>
      <c r="M345" s="36" t="s">
        <v>139</v>
      </c>
      <c r="N345" s="36"/>
      <c r="O345" s="35">
        <v>55</v>
      </c>
      <c r="P345" s="9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92"/>
      <c r="R345" s="792"/>
      <c r="S345" s="792"/>
      <c r="T345" s="793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IFERROR(IF(Y345=0,"",ROUNDUP(Y345/H345,0)*0.01196),"")</f>
        <v/>
      </c>
      <c r="AA345" s="65" t="s">
        <v>45</v>
      </c>
      <c r="AB345" s="66" t="s">
        <v>45</v>
      </c>
      <c r="AC345" s="431" t="s">
        <v>467</v>
      </c>
      <c r="AG345" s="75"/>
      <c r="AJ345" s="79" t="s">
        <v>45</v>
      </c>
      <c r="AK345" s="79">
        <v>0</v>
      </c>
      <c r="BB345" s="432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787"/>
      <c r="B346" s="787"/>
      <c r="C346" s="787"/>
      <c r="D346" s="787"/>
      <c r="E346" s="787"/>
      <c r="F346" s="787"/>
      <c r="G346" s="787"/>
      <c r="H346" s="787"/>
      <c r="I346" s="787"/>
      <c r="J346" s="787"/>
      <c r="K346" s="787"/>
      <c r="L346" s="787"/>
      <c r="M346" s="787"/>
      <c r="N346" s="787"/>
      <c r="O346" s="788"/>
      <c r="P346" s="784" t="s">
        <v>40</v>
      </c>
      <c r="Q346" s="785"/>
      <c r="R346" s="785"/>
      <c r="S346" s="785"/>
      <c r="T346" s="785"/>
      <c r="U346" s="785"/>
      <c r="V346" s="786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x14ac:dyDescent="0.2">
      <c r="A347" s="787"/>
      <c r="B347" s="787"/>
      <c r="C347" s="787"/>
      <c r="D347" s="787"/>
      <c r="E347" s="787"/>
      <c r="F347" s="787"/>
      <c r="G347" s="787"/>
      <c r="H347" s="787"/>
      <c r="I347" s="787"/>
      <c r="J347" s="787"/>
      <c r="K347" s="787"/>
      <c r="L347" s="787"/>
      <c r="M347" s="787"/>
      <c r="N347" s="787"/>
      <c r="O347" s="788"/>
      <c r="P347" s="784" t="s">
        <v>40</v>
      </c>
      <c r="Q347" s="785"/>
      <c r="R347" s="785"/>
      <c r="S347" s="785"/>
      <c r="T347" s="785"/>
      <c r="U347" s="785"/>
      <c r="V347" s="786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4.25" customHeight="1" x14ac:dyDescent="0.25">
      <c r="A348" s="789" t="s">
        <v>78</v>
      </c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89"/>
      <c r="P348" s="789"/>
      <c r="Q348" s="789"/>
      <c r="R348" s="789"/>
      <c r="S348" s="789"/>
      <c r="T348" s="789"/>
      <c r="U348" s="789"/>
      <c r="V348" s="789"/>
      <c r="W348" s="789"/>
      <c r="X348" s="789"/>
      <c r="Y348" s="789"/>
      <c r="Z348" s="789"/>
      <c r="AA348" s="63"/>
      <c r="AB348" s="63"/>
      <c r="AC348" s="63"/>
    </row>
    <row r="349" spans="1:68" ht="27" customHeight="1" x14ac:dyDescent="0.25">
      <c r="A349" s="60" t="s">
        <v>573</v>
      </c>
      <c r="B349" s="60" t="s">
        <v>574</v>
      </c>
      <c r="C349" s="34">
        <v>4301031305</v>
      </c>
      <c r="D349" s="790">
        <v>4607091389845</v>
      </c>
      <c r="E349" s="790"/>
      <c r="F349" s="59">
        <v>0.35</v>
      </c>
      <c r="G349" s="35">
        <v>6</v>
      </c>
      <c r="H349" s="59">
        <v>2.1</v>
      </c>
      <c r="I349" s="59">
        <v>2.2000000000000002</v>
      </c>
      <c r="J349" s="35">
        <v>234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97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92"/>
      <c r="R349" s="792"/>
      <c r="S349" s="792"/>
      <c r="T349" s="793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IFERROR(IF(Y349=0,"",ROUNDUP(Y349/H349,0)*0.00502),"")</f>
        <v/>
      </c>
      <c r="AA349" s="65" t="s">
        <v>45</v>
      </c>
      <c r="AB349" s="66" t="s">
        <v>45</v>
      </c>
      <c r="AC349" s="433" t="s">
        <v>575</v>
      </c>
      <c r="AG349" s="75"/>
      <c r="AJ349" s="79" t="s">
        <v>45</v>
      </c>
      <c r="AK349" s="79">
        <v>0</v>
      </c>
      <c r="BB349" s="434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576</v>
      </c>
      <c r="B350" s="60" t="s">
        <v>577</v>
      </c>
      <c r="C350" s="34">
        <v>4301031306</v>
      </c>
      <c r="D350" s="790">
        <v>4680115882881</v>
      </c>
      <c r="E350" s="790"/>
      <c r="F350" s="59">
        <v>0.28000000000000003</v>
      </c>
      <c r="G350" s="35">
        <v>6</v>
      </c>
      <c r="H350" s="59">
        <v>1.68</v>
      </c>
      <c r="I350" s="59">
        <v>1.81</v>
      </c>
      <c r="J350" s="35">
        <v>234</v>
      </c>
      <c r="K350" s="35" t="s">
        <v>83</v>
      </c>
      <c r="L350" s="35" t="s">
        <v>45</v>
      </c>
      <c r="M350" s="36" t="s">
        <v>82</v>
      </c>
      <c r="N350" s="36"/>
      <c r="O350" s="35">
        <v>40</v>
      </c>
      <c r="P350" s="9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92"/>
      <c r="R350" s="792"/>
      <c r="S350" s="792"/>
      <c r="T350" s="793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35" t="s">
        <v>575</v>
      </c>
      <c r="AG350" s="75"/>
      <c r="AJ350" s="79" t="s">
        <v>45</v>
      </c>
      <c r="AK350" s="79">
        <v>0</v>
      </c>
      <c r="BB350" s="436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787"/>
      <c r="B351" s="787"/>
      <c r="C351" s="787"/>
      <c r="D351" s="787"/>
      <c r="E351" s="787"/>
      <c r="F351" s="787"/>
      <c r="G351" s="787"/>
      <c r="H351" s="787"/>
      <c r="I351" s="787"/>
      <c r="J351" s="787"/>
      <c r="K351" s="787"/>
      <c r="L351" s="787"/>
      <c r="M351" s="787"/>
      <c r="N351" s="787"/>
      <c r="O351" s="788"/>
      <c r="P351" s="784" t="s">
        <v>40</v>
      </c>
      <c r="Q351" s="785"/>
      <c r="R351" s="785"/>
      <c r="S351" s="785"/>
      <c r="T351" s="785"/>
      <c r="U351" s="785"/>
      <c r="V351" s="786"/>
      <c r="W351" s="40" t="s">
        <v>39</v>
      </c>
      <c r="X351" s="41">
        <f>IFERROR(X349/H349,"0")+IFERROR(X350/H350,"0")</f>
        <v>0</v>
      </c>
      <c r="Y351" s="41">
        <f>IFERROR(Y349/H349,"0")+IFERROR(Y350/H350,"0")</f>
        <v>0</v>
      </c>
      <c r="Z351" s="41">
        <f>IFERROR(IF(Z349="",0,Z349),"0")+IFERROR(IF(Z350="",0,Z350),"0")</f>
        <v>0</v>
      </c>
      <c r="AA351" s="64"/>
      <c r="AB351" s="64"/>
      <c r="AC351" s="64"/>
    </row>
    <row r="352" spans="1:68" x14ac:dyDescent="0.2">
      <c r="A352" s="787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4" t="s">
        <v>40</v>
      </c>
      <c r="Q352" s="785"/>
      <c r="R352" s="785"/>
      <c r="S352" s="785"/>
      <c r="T352" s="785"/>
      <c r="U352" s="785"/>
      <c r="V352" s="786"/>
      <c r="W352" s="40" t="s">
        <v>0</v>
      </c>
      <c r="X352" s="41">
        <f>IFERROR(SUM(X349:X350),"0")</f>
        <v>0</v>
      </c>
      <c r="Y352" s="41">
        <f>IFERROR(SUM(Y349:Y350),"0")</f>
        <v>0</v>
      </c>
      <c r="Z352" s="40"/>
      <c r="AA352" s="64"/>
      <c r="AB352" s="64"/>
      <c r="AC352" s="64"/>
    </row>
    <row r="353" spans="1:68" ht="14.25" customHeight="1" x14ac:dyDescent="0.25">
      <c r="A353" s="789" t="s">
        <v>84</v>
      </c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89"/>
      <c r="P353" s="789"/>
      <c r="Q353" s="789"/>
      <c r="R353" s="789"/>
      <c r="S353" s="789"/>
      <c r="T353" s="789"/>
      <c r="U353" s="789"/>
      <c r="V353" s="789"/>
      <c r="W353" s="789"/>
      <c r="X353" s="789"/>
      <c r="Y353" s="789"/>
      <c r="Z353" s="789"/>
      <c r="AA353" s="63"/>
      <c r="AB353" s="63"/>
      <c r="AC353" s="63"/>
    </row>
    <row r="354" spans="1:68" ht="37.5" customHeight="1" x14ac:dyDescent="0.25">
      <c r="A354" s="60" t="s">
        <v>578</v>
      </c>
      <c r="B354" s="60" t="s">
        <v>579</v>
      </c>
      <c r="C354" s="34">
        <v>4301051517</v>
      </c>
      <c r="D354" s="790">
        <v>4680115883390</v>
      </c>
      <c r="E354" s="790"/>
      <c r="F354" s="59">
        <v>0.3</v>
      </c>
      <c r="G354" s="35">
        <v>6</v>
      </c>
      <c r="H354" s="59">
        <v>1.8</v>
      </c>
      <c r="I354" s="59">
        <v>2</v>
      </c>
      <c r="J354" s="35">
        <v>156</v>
      </c>
      <c r="K354" s="35" t="s">
        <v>89</v>
      </c>
      <c r="L354" s="35" t="s">
        <v>45</v>
      </c>
      <c r="M354" s="36" t="s">
        <v>82</v>
      </c>
      <c r="N354" s="36"/>
      <c r="O354" s="35">
        <v>40</v>
      </c>
      <c r="P354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92"/>
      <c r="R354" s="792"/>
      <c r="S354" s="792"/>
      <c r="T354" s="793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37" t="s">
        <v>580</v>
      </c>
      <c r="AG354" s="75"/>
      <c r="AJ354" s="79" t="s">
        <v>45</v>
      </c>
      <c r="AK354" s="79">
        <v>0</v>
      </c>
      <c r="BB354" s="438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x14ac:dyDescent="0.2">
      <c r="A355" s="787"/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8"/>
      <c r="P355" s="784" t="s">
        <v>40</v>
      </c>
      <c r="Q355" s="785"/>
      <c r="R355" s="785"/>
      <c r="S355" s="785"/>
      <c r="T355" s="785"/>
      <c r="U355" s="785"/>
      <c r="V355" s="786"/>
      <c r="W355" s="40" t="s">
        <v>39</v>
      </c>
      <c r="X355" s="41">
        <f>IFERROR(X354/H354,"0")</f>
        <v>0</v>
      </c>
      <c r="Y355" s="41">
        <f>IFERROR(Y354/H354,"0")</f>
        <v>0</v>
      </c>
      <c r="Z355" s="41">
        <f>IFERROR(IF(Z354="",0,Z354),"0")</f>
        <v>0</v>
      </c>
      <c r="AA355" s="64"/>
      <c r="AB355" s="64"/>
      <c r="AC355" s="64"/>
    </row>
    <row r="356" spans="1:68" x14ac:dyDescent="0.2">
      <c r="A356" s="787"/>
      <c r="B356" s="787"/>
      <c r="C356" s="787"/>
      <c r="D356" s="787"/>
      <c r="E356" s="787"/>
      <c r="F356" s="787"/>
      <c r="G356" s="787"/>
      <c r="H356" s="787"/>
      <c r="I356" s="787"/>
      <c r="J356" s="787"/>
      <c r="K356" s="787"/>
      <c r="L356" s="787"/>
      <c r="M356" s="787"/>
      <c r="N356" s="787"/>
      <c r="O356" s="788"/>
      <c r="P356" s="784" t="s">
        <v>40</v>
      </c>
      <c r="Q356" s="785"/>
      <c r="R356" s="785"/>
      <c r="S356" s="785"/>
      <c r="T356" s="785"/>
      <c r="U356" s="785"/>
      <c r="V356" s="786"/>
      <c r="W356" s="40" t="s">
        <v>0</v>
      </c>
      <c r="X356" s="41">
        <f>IFERROR(SUM(X354:X354),"0")</f>
        <v>0</v>
      </c>
      <c r="Y356" s="41">
        <f>IFERROR(SUM(Y354:Y354),"0")</f>
        <v>0</v>
      </c>
      <c r="Z356" s="40"/>
      <c r="AA356" s="64"/>
      <c r="AB356" s="64"/>
      <c r="AC356" s="64"/>
    </row>
    <row r="357" spans="1:68" ht="16.5" customHeight="1" x14ac:dyDescent="0.25">
      <c r="A357" s="799" t="s">
        <v>581</v>
      </c>
      <c r="B357" s="799"/>
      <c r="C357" s="799"/>
      <c r="D357" s="799"/>
      <c r="E357" s="799"/>
      <c r="F357" s="799"/>
      <c r="G357" s="799"/>
      <c r="H357" s="799"/>
      <c r="I357" s="799"/>
      <c r="J357" s="799"/>
      <c r="K357" s="799"/>
      <c r="L357" s="799"/>
      <c r="M357" s="799"/>
      <c r="N357" s="799"/>
      <c r="O357" s="799"/>
      <c r="P357" s="799"/>
      <c r="Q357" s="799"/>
      <c r="R357" s="799"/>
      <c r="S357" s="799"/>
      <c r="T357" s="799"/>
      <c r="U357" s="799"/>
      <c r="V357" s="799"/>
      <c r="W357" s="799"/>
      <c r="X357" s="799"/>
      <c r="Y357" s="799"/>
      <c r="Z357" s="799"/>
      <c r="AA357" s="62"/>
      <c r="AB357" s="62"/>
      <c r="AC357" s="62"/>
    </row>
    <row r="358" spans="1:68" ht="14.25" customHeight="1" x14ac:dyDescent="0.25">
      <c r="A358" s="789" t="s">
        <v>135</v>
      </c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89"/>
      <c r="P358" s="789"/>
      <c r="Q358" s="789"/>
      <c r="R358" s="789"/>
      <c r="S358" s="789"/>
      <c r="T358" s="789"/>
      <c r="U358" s="789"/>
      <c r="V358" s="789"/>
      <c r="W358" s="789"/>
      <c r="X358" s="789"/>
      <c r="Y358" s="789"/>
      <c r="Z358" s="789"/>
      <c r="AA358" s="63"/>
      <c r="AB358" s="63"/>
      <c r="AC358" s="63"/>
    </row>
    <row r="359" spans="1:68" ht="27" customHeight="1" x14ac:dyDescent="0.25">
      <c r="A359" s="60" t="s">
        <v>582</v>
      </c>
      <c r="B359" s="60" t="s">
        <v>583</v>
      </c>
      <c r="C359" s="34">
        <v>4301012024</v>
      </c>
      <c r="D359" s="790">
        <v>4680115885615</v>
      </c>
      <c r="E359" s="790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140</v>
      </c>
      <c r="L359" s="35" t="s">
        <v>45</v>
      </c>
      <c r="M359" s="36" t="s">
        <v>88</v>
      </c>
      <c r="N359" s="36"/>
      <c r="O359" s="35">
        <v>55</v>
      </c>
      <c r="P359" s="96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2"/>
      <c r="R359" s="792"/>
      <c r="S359" s="792"/>
      <c r="T359" s="793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ref="Y359:Y367" si="72">IFERROR(IF(X359="",0,CEILING((X359/$H359),1)*$H359),"")</f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584</v>
      </c>
      <c r="AG359" s="75"/>
      <c r="AJ359" s="79" t="s">
        <v>45</v>
      </c>
      <c r="AK359" s="79">
        <v>0</v>
      </c>
      <c r="BB359" s="440" t="s">
        <v>66</v>
      </c>
      <c r="BM359" s="75">
        <f t="shared" ref="BM359:BM367" si="73">IFERROR(X359*I359/H359,"0")</f>
        <v>0</v>
      </c>
      <c r="BN359" s="75">
        <f t="shared" ref="BN359:BN367" si="74">IFERROR(Y359*I359/H359,"0")</f>
        <v>0</v>
      </c>
      <c r="BO359" s="75">
        <f t="shared" ref="BO359:BO367" si="75">IFERROR(1/J359*(X359/H359),"0")</f>
        <v>0</v>
      </c>
      <c r="BP359" s="75">
        <f t="shared" ref="BP359:BP367" si="76">IFERROR(1/J359*(Y359/H359),"0")</f>
        <v>0</v>
      </c>
    </row>
    <row r="360" spans="1:68" ht="27" customHeight="1" x14ac:dyDescent="0.25">
      <c r="A360" s="60" t="s">
        <v>585</v>
      </c>
      <c r="B360" s="60" t="s">
        <v>586</v>
      </c>
      <c r="C360" s="34">
        <v>4301011911</v>
      </c>
      <c r="D360" s="790">
        <v>4680115885554</v>
      </c>
      <c r="E360" s="790"/>
      <c r="F360" s="59">
        <v>1.35</v>
      </c>
      <c r="G360" s="35">
        <v>8</v>
      </c>
      <c r="H360" s="59">
        <v>10.8</v>
      </c>
      <c r="I360" s="59">
        <v>11.28</v>
      </c>
      <c r="J360" s="35">
        <v>48</v>
      </c>
      <c r="K360" s="35" t="s">
        <v>140</v>
      </c>
      <c r="L360" s="35" t="s">
        <v>45</v>
      </c>
      <c r="M360" s="36" t="s">
        <v>167</v>
      </c>
      <c r="N360" s="36"/>
      <c r="O360" s="35">
        <v>55</v>
      </c>
      <c r="P360" s="9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2"/>
      <c r="R360" s="792"/>
      <c r="S360" s="792"/>
      <c r="T360" s="793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2"/>
        <v>0</v>
      </c>
      <c r="Z360" s="39" t="str">
        <f>IFERROR(IF(Y360=0,"",ROUNDUP(Y360/H360,0)*0.02039),"")</f>
        <v/>
      </c>
      <c r="AA360" s="65" t="s">
        <v>45</v>
      </c>
      <c r="AB360" s="66" t="s">
        <v>45</v>
      </c>
      <c r="AC360" s="441" t="s">
        <v>587</v>
      </c>
      <c r="AG360" s="75"/>
      <c r="AJ360" s="79" t="s">
        <v>45</v>
      </c>
      <c r="AK360" s="79">
        <v>0</v>
      </c>
      <c r="BB360" s="442" t="s">
        <v>66</v>
      </c>
      <c r="BM360" s="75">
        <f t="shared" si="73"/>
        <v>0</v>
      </c>
      <c r="BN360" s="75">
        <f t="shared" si="74"/>
        <v>0</v>
      </c>
      <c r="BO360" s="75">
        <f t="shared" si="75"/>
        <v>0</v>
      </c>
      <c r="BP360" s="75">
        <f t="shared" si="76"/>
        <v>0</v>
      </c>
    </row>
    <row r="361" spans="1:68" ht="27" customHeight="1" x14ac:dyDescent="0.25">
      <c r="A361" s="60" t="s">
        <v>585</v>
      </c>
      <c r="B361" s="60" t="s">
        <v>588</v>
      </c>
      <c r="C361" s="34">
        <v>4301012016</v>
      </c>
      <c r="D361" s="790">
        <v>4680115885554</v>
      </c>
      <c r="E361" s="790"/>
      <c r="F361" s="59">
        <v>1.35</v>
      </c>
      <c r="G361" s="35">
        <v>8</v>
      </c>
      <c r="H361" s="59">
        <v>10.8</v>
      </c>
      <c r="I361" s="59">
        <v>11.28</v>
      </c>
      <c r="J361" s="35">
        <v>56</v>
      </c>
      <c r="K361" s="35" t="s">
        <v>140</v>
      </c>
      <c r="L361" s="35" t="s">
        <v>170</v>
      </c>
      <c r="M361" s="36" t="s">
        <v>88</v>
      </c>
      <c r="N361" s="36"/>
      <c r="O361" s="35">
        <v>55</v>
      </c>
      <c r="P361" s="9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2"/>
      <c r="R361" s="792"/>
      <c r="S361" s="792"/>
      <c r="T361" s="793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IFERROR(IF(Y361=0,"",ROUNDUP(Y361/H361,0)*0.02175),"")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171</v>
      </c>
      <c r="AK361" s="79">
        <v>604.79999999999995</v>
      </c>
      <c r="BB361" s="444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37.5" customHeight="1" x14ac:dyDescent="0.25">
      <c r="A362" s="60" t="s">
        <v>590</v>
      </c>
      <c r="B362" s="60" t="s">
        <v>591</v>
      </c>
      <c r="C362" s="34">
        <v>4301011858</v>
      </c>
      <c r="D362" s="790">
        <v>4680115885646</v>
      </c>
      <c r="E362" s="790"/>
      <c r="F362" s="59">
        <v>1.35</v>
      </c>
      <c r="G362" s="35">
        <v>8</v>
      </c>
      <c r="H362" s="59">
        <v>10.8</v>
      </c>
      <c r="I362" s="59">
        <v>11.28</v>
      </c>
      <c r="J362" s="35">
        <v>56</v>
      </c>
      <c r="K362" s="35" t="s">
        <v>140</v>
      </c>
      <c r="L362" s="35" t="s">
        <v>45</v>
      </c>
      <c r="M362" s="36" t="s">
        <v>139</v>
      </c>
      <c r="N362" s="36"/>
      <c r="O362" s="35">
        <v>55</v>
      </c>
      <c r="P362" s="9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2"/>
      <c r="R362" s="792"/>
      <c r="S362" s="792"/>
      <c r="T362" s="793"/>
      <c r="U362" s="37" t="s">
        <v>45</v>
      </c>
      <c r="V362" s="37" t="s">
        <v>45</v>
      </c>
      <c r="W362" s="38" t="s">
        <v>0</v>
      </c>
      <c r="X362" s="56">
        <v>100</v>
      </c>
      <c r="Y362" s="53">
        <f t="shared" si="72"/>
        <v>108</v>
      </c>
      <c r="Z362" s="39">
        <f>IFERROR(IF(Y362=0,"",ROUNDUP(Y362/H362,0)*0.02175),"")</f>
        <v>0.21749999999999997</v>
      </c>
      <c r="AA362" s="65" t="s">
        <v>45</v>
      </c>
      <c r="AB362" s="66" t="s">
        <v>45</v>
      </c>
      <c r="AC362" s="445" t="s">
        <v>592</v>
      </c>
      <c r="AG362" s="75"/>
      <c r="AJ362" s="79" t="s">
        <v>45</v>
      </c>
      <c r="AK362" s="79">
        <v>0</v>
      </c>
      <c r="BB362" s="446" t="s">
        <v>66</v>
      </c>
      <c r="BM362" s="75">
        <f t="shared" si="73"/>
        <v>104.44444444444444</v>
      </c>
      <c r="BN362" s="75">
        <f t="shared" si="74"/>
        <v>112.8</v>
      </c>
      <c r="BO362" s="75">
        <f t="shared" si="75"/>
        <v>0.16534391534391535</v>
      </c>
      <c r="BP362" s="75">
        <f t="shared" si="76"/>
        <v>0.17857142857142855</v>
      </c>
    </row>
    <row r="363" spans="1:68" ht="27" customHeight="1" x14ac:dyDescent="0.25">
      <c r="A363" s="60" t="s">
        <v>593</v>
      </c>
      <c r="B363" s="60" t="s">
        <v>594</v>
      </c>
      <c r="C363" s="34">
        <v>4301011857</v>
      </c>
      <c r="D363" s="790">
        <v>4680115885622</v>
      </c>
      <c r="E363" s="790"/>
      <c r="F363" s="59">
        <v>0.4</v>
      </c>
      <c r="G363" s="35">
        <v>10</v>
      </c>
      <c r="H363" s="59">
        <v>4</v>
      </c>
      <c r="I363" s="59">
        <v>4.21</v>
      </c>
      <c r="J363" s="35">
        <v>132</v>
      </c>
      <c r="K363" s="35" t="s">
        <v>89</v>
      </c>
      <c r="L363" s="35" t="s">
        <v>45</v>
      </c>
      <c r="M363" s="36" t="s">
        <v>139</v>
      </c>
      <c r="N363" s="36"/>
      <c r="O363" s="35">
        <v>55</v>
      </c>
      <c r="P363" s="9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2"/>
      <c r="R363" s="792"/>
      <c r="S363" s="792"/>
      <c r="T363" s="793"/>
      <c r="U363" s="37" t="s">
        <v>45</v>
      </c>
      <c r="V363" s="37" t="s">
        <v>45</v>
      </c>
      <c r="W363" s="38" t="s">
        <v>0</v>
      </c>
      <c r="X363" s="56">
        <v>80</v>
      </c>
      <c r="Y363" s="53">
        <f t="shared" si="72"/>
        <v>80</v>
      </c>
      <c r="Z363" s="39">
        <f>IFERROR(IF(Y363=0,"",ROUNDUP(Y363/H363,0)*0.00902),"")</f>
        <v>0.1804</v>
      </c>
      <c r="AA363" s="65" t="s">
        <v>45</v>
      </c>
      <c r="AB363" s="66" t="s">
        <v>45</v>
      </c>
      <c r="AC363" s="447" t="s">
        <v>584</v>
      </c>
      <c r="AG363" s="75"/>
      <c r="AJ363" s="79" t="s">
        <v>45</v>
      </c>
      <c r="AK363" s="79">
        <v>0</v>
      </c>
      <c r="BB363" s="448" t="s">
        <v>66</v>
      </c>
      <c r="BM363" s="75">
        <f t="shared" si="73"/>
        <v>84.2</v>
      </c>
      <c r="BN363" s="75">
        <f t="shared" si="74"/>
        <v>84.2</v>
      </c>
      <c r="BO363" s="75">
        <f t="shared" si="75"/>
        <v>0.15151515151515152</v>
      </c>
      <c r="BP363" s="75">
        <f t="shared" si="76"/>
        <v>0.15151515151515152</v>
      </c>
    </row>
    <row r="364" spans="1:68" ht="27" customHeight="1" x14ac:dyDescent="0.25">
      <c r="A364" s="60" t="s">
        <v>595</v>
      </c>
      <c r="B364" s="60" t="s">
        <v>596</v>
      </c>
      <c r="C364" s="34">
        <v>4301011573</v>
      </c>
      <c r="D364" s="790">
        <v>4680115881938</v>
      </c>
      <c r="E364" s="790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89</v>
      </c>
      <c r="L364" s="35" t="s">
        <v>45</v>
      </c>
      <c r="M364" s="36" t="s">
        <v>139</v>
      </c>
      <c r="N364" s="36"/>
      <c r="O364" s="35">
        <v>90</v>
      </c>
      <c r="P364" s="9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2"/>
      <c r="R364" s="792"/>
      <c r="S364" s="792"/>
      <c r="T364" s="793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2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597</v>
      </c>
      <c r="AG364" s="75"/>
      <c r="AJ364" s="79" t="s">
        <v>45</v>
      </c>
      <c r="AK364" s="79">
        <v>0</v>
      </c>
      <c r="BB364" s="450" t="s">
        <v>66</v>
      </c>
      <c r="BM364" s="75">
        <f t="shared" si="73"/>
        <v>0</v>
      </c>
      <c r="BN364" s="75">
        <f t="shared" si="74"/>
        <v>0</v>
      </c>
      <c r="BO364" s="75">
        <f t="shared" si="75"/>
        <v>0</v>
      </c>
      <c r="BP364" s="75">
        <f t="shared" si="76"/>
        <v>0</v>
      </c>
    </row>
    <row r="365" spans="1:68" ht="27" customHeight="1" x14ac:dyDescent="0.25">
      <c r="A365" s="60" t="s">
        <v>598</v>
      </c>
      <c r="B365" s="60" t="s">
        <v>599</v>
      </c>
      <c r="C365" s="34">
        <v>4301010944</v>
      </c>
      <c r="D365" s="790">
        <v>4607091387346</v>
      </c>
      <c r="E365" s="790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89</v>
      </c>
      <c r="L365" s="35" t="s">
        <v>45</v>
      </c>
      <c r="M365" s="36" t="s">
        <v>139</v>
      </c>
      <c r="N365" s="36"/>
      <c r="O365" s="35">
        <v>55</v>
      </c>
      <c r="P365" s="9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92"/>
      <c r="R365" s="792"/>
      <c r="S365" s="792"/>
      <c r="T365" s="793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2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51" t="s">
        <v>600</v>
      </c>
      <c r="AG365" s="75"/>
      <c r="AJ365" s="79" t="s">
        <v>45</v>
      </c>
      <c r="AK365" s="79">
        <v>0</v>
      </c>
      <c r="BB365" s="452" t="s">
        <v>66</v>
      </c>
      <c r="BM365" s="75">
        <f t="shared" si="73"/>
        <v>0</v>
      </c>
      <c r="BN365" s="75">
        <f t="shared" si="74"/>
        <v>0</v>
      </c>
      <c r="BO365" s="75">
        <f t="shared" si="75"/>
        <v>0</v>
      </c>
      <c r="BP365" s="75">
        <f t="shared" si="76"/>
        <v>0</v>
      </c>
    </row>
    <row r="366" spans="1:68" ht="27" customHeight="1" x14ac:dyDescent="0.25">
      <c r="A366" s="60" t="s">
        <v>601</v>
      </c>
      <c r="B366" s="60" t="s">
        <v>602</v>
      </c>
      <c r="C366" s="34">
        <v>4301011323</v>
      </c>
      <c r="D366" s="790">
        <v>4607091386011</v>
      </c>
      <c r="E366" s="790"/>
      <c r="F366" s="59">
        <v>0.5</v>
      </c>
      <c r="G366" s="35">
        <v>10</v>
      </c>
      <c r="H366" s="59">
        <v>5</v>
      </c>
      <c r="I366" s="59">
        <v>5.21</v>
      </c>
      <c r="J366" s="35">
        <v>132</v>
      </c>
      <c r="K366" s="35" t="s">
        <v>89</v>
      </c>
      <c r="L366" s="35" t="s">
        <v>45</v>
      </c>
      <c r="M366" s="36" t="s">
        <v>88</v>
      </c>
      <c r="N366" s="36"/>
      <c r="O366" s="35">
        <v>55</v>
      </c>
      <c r="P366" s="9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2"/>
      <c r="R366" s="792"/>
      <c r="S366" s="792"/>
      <c r="T366" s="793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53" t="s">
        <v>603</v>
      </c>
      <c r="AG366" s="75"/>
      <c r="AJ366" s="79" t="s">
        <v>45</v>
      </c>
      <c r="AK366" s="79">
        <v>0</v>
      </c>
      <c r="BB366" s="454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customHeight="1" x14ac:dyDescent="0.25">
      <c r="A367" s="60" t="s">
        <v>604</v>
      </c>
      <c r="B367" s="60" t="s">
        <v>605</v>
      </c>
      <c r="C367" s="34">
        <v>4301011859</v>
      </c>
      <c r="D367" s="790">
        <v>4680115885608</v>
      </c>
      <c r="E367" s="790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89</v>
      </c>
      <c r="L367" s="35" t="s">
        <v>45</v>
      </c>
      <c r="M367" s="36" t="s">
        <v>139</v>
      </c>
      <c r="N367" s="36"/>
      <c r="O367" s="35">
        <v>55</v>
      </c>
      <c r="P367" s="9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2"/>
      <c r="R367" s="792"/>
      <c r="S367" s="792"/>
      <c r="T367" s="793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55" t="s">
        <v>589</v>
      </c>
      <c r="AG367" s="75"/>
      <c r="AJ367" s="79" t="s">
        <v>45</v>
      </c>
      <c r="AK367" s="79">
        <v>0</v>
      </c>
      <c r="BB367" s="456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x14ac:dyDescent="0.2">
      <c r="A368" s="787"/>
      <c r="B368" s="787"/>
      <c r="C368" s="787"/>
      <c r="D368" s="787"/>
      <c r="E368" s="787"/>
      <c r="F368" s="787"/>
      <c r="G368" s="787"/>
      <c r="H368" s="787"/>
      <c r="I368" s="787"/>
      <c r="J368" s="787"/>
      <c r="K368" s="787"/>
      <c r="L368" s="787"/>
      <c r="M368" s="787"/>
      <c r="N368" s="787"/>
      <c r="O368" s="788"/>
      <c r="P368" s="784" t="s">
        <v>40</v>
      </c>
      <c r="Q368" s="785"/>
      <c r="R368" s="785"/>
      <c r="S368" s="785"/>
      <c r="T368" s="785"/>
      <c r="U368" s="785"/>
      <c r="V368" s="786"/>
      <c r="W368" s="40" t="s">
        <v>39</v>
      </c>
      <c r="X368" s="41">
        <f>IFERROR(X359/H359,"0")+IFERROR(X360/H360,"0")+IFERROR(X361/H361,"0")+IFERROR(X362/H362,"0")+IFERROR(X363/H363,"0")+IFERROR(X364/H364,"0")+IFERROR(X365/H365,"0")+IFERROR(X366/H366,"0")+IFERROR(X367/H367,"0")</f>
        <v>29.25925925925926</v>
      </c>
      <c r="Y368" s="41">
        <f>IFERROR(Y359/H359,"0")+IFERROR(Y360/H360,"0")+IFERROR(Y361/H361,"0")+IFERROR(Y362/H362,"0")+IFERROR(Y363/H363,"0")+IFERROR(Y364/H364,"0")+IFERROR(Y365/H365,"0")+IFERROR(Y366/H366,"0")+IFERROR(Y367/H367,"0")</f>
        <v>30</v>
      </c>
      <c r="Z368" s="41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0.39789999999999998</v>
      </c>
      <c r="AA368" s="64"/>
      <c r="AB368" s="64"/>
      <c r="AC368" s="64"/>
    </row>
    <row r="369" spans="1:68" x14ac:dyDescent="0.2">
      <c r="A369" s="787"/>
      <c r="B369" s="787"/>
      <c r="C369" s="787"/>
      <c r="D369" s="787"/>
      <c r="E369" s="787"/>
      <c r="F369" s="787"/>
      <c r="G369" s="787"/>
      <c r="H369" s="787"/>
      <c r="I369" s="787"/>
      <c r="J369" s="787"/>
      <c r="K369" s="787"/>
      <c r="L369" s="787"/>
      <c r="M369" s="787"/>
      <c r="N369" s="787"/>
      <c r="O369" s="788"/>
      <c r="P369" s="784" t="s">
        <v>40</v>
      </c>
      <c r="Q369" s="785"/>
      <c r="R369" s="785"/>
      <c r="S369" s="785"/>
      <c r="T369" s="785"/>
      <c r="U369" s="785"/>
      <c r="V369" s="786"/>
      <c r="W369" s="40" t="s">
        <v>0</v>
      </c>
      <c r="X369" s="41">
        <f>IFERROR(SUM(X359:X367),"0")</f>
        <v>180</v>
      </c>
      <c r="Y369" s="41">
        <f>IFERROR(SUM(Y359:Y367),"0")</f>
        <v>188</v>
      </c>
      <c r="Z369" s="40"/>
      <c r="AA369" s="64"/>
      <c r="AB369" s="64"/>
      <c r="AC369" s="64"/>
    </row>
    <row r="370" spans="1:68" ht="14.25" customHeight="1" x14ac:dyDescent="0.25">
      <c r="A370" s="789" t="s">
        <v>78</v>
      </c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89"/>
      <c r="P370" s="789"/>
      <c r="Q370" s="789"/>
      <c r="R370" s="789"/>
      <c r="S370" s="789"/>
      <c r="T370" s="789"/>
      <c r="U370" s="789"/>
      <c r="V370" s="789"/>
      <c r="W370" s="789"/>
      <c r="X370" s="789"/>
      <c r="Y370" s="789"/>
      <c r="Z370" s="789"/>
      <c r="AA370" s="63"/>
      <c r="AB370" s="63"/>
      <c r="AC370" s="63"/>
    </row>
    <row r="371" spans="1:68" ht="27" customHeight="1" x14ac:dyDescent="0.25">
      <c r="A371" s="60" t="s">
        <v>606</v>
      </c>
      <c r="B371" s="60" t="s">
        <v>607</v>
      </c>
      <c r="C371" s="34">
        <v>4301030878</v>
      </c>
      <c r="D371" s="790">
        <v>4607091387193</v>
      </c>
      <c r="E371" s="790"/>
      <c r="F371" s="59">
        <v>0.7</v>
      </c>
      <c r="G371" s="35">
        <v>6</v>
      </c>
      <c r="H371" s="59">
        <v>4.2</v>
      </c>
      <c r="I371" s="59">
        <v>4.46</v>
      </c>
      <c r="J371" s="35">
        <v>156</v>
      </c>
      <c r="K371" s="35" t="s">
        <v>89</v>
      </c>
      <c r="L371" s="35" t="s">
        <v>45</v>
      </c>
      <c r="M371" s="36" t="s">
        <v>82</v>
      </c>
      <c r="N371" s="36"/>
      <c r="O371" s="35">
        <v>35</v>
      </c>
      <c r="P371" s="9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2"/>
      <c r="R371" s="792"/>
      <c r="S371" s="792"/>
      <c r="T371" s="793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IFERROR(IF(Y371=0,"",ROUNDUP(Y371/H371,0)*0.00753),"")</f>
        <v/>
      </c>
      <c r="AA371" s="65" t="s">
        <v>45</v>
      </c>
      <c r="AB371" s="66" t="s">
        <v>45</v>
      </c>
      <c r="AC371" s="457" t="s">
        <v>608</v>
      </c>
      <c r="AG371" s="75"/>
      <c r="AJ371" s="79" t="s">
        <v>45</v>
      </c>
      <c r="AK371" s="79">
        <v>0</v>
      </c>
      <c r="BB371" s="458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ht="27" customHeight="1" x14ac:dyDescent="0.25">
      <c r="A372" s="60" t="s">
        <v>609</v>
      </c>
      <c r="B372" s="60" t="s">
        <v>610</v>
      </c>
      <c r="C372" s="34">
        <v>4301031153</v>
      </c>
      <c r="D372" s="790">
        <v>4607091387230</v>
      </c>
      <c r="E372" s="790"/>
      <c r="F372" s="59">
        <v>0.7</v>
      </c>
      <c r="G372" s="35">
        <v>6</v>
      </c>
      <c r="H372" s="59">
        <v>4.2</v>
      </c>
      <c r="I372" s="59">
        <v>4.46</v>
      </c>
      <c r="J372" s="35">
        <v>156</v>
      </c>
      <c r="K372" s="35" t="s">
        <v>89</v>
      </c>
      <c r="L372" s="35" t="s">
        <v>45</v>
      </c>
      <c r="M372" s="36" t="s">
        <v>82</v>
      </c>
      <c r="N372" s="36"/>
      <c r="O372" s="35">
        <v>40</v>
      </c>
      <c r="P372" s="9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2"/>
      <c r="R372" s="792"/>
      <c r="S372" s="792"/>
      <c r="T372" s="793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IFERROR(IF(Y372=0,"",ROUNDUP(Y372/H372,0)*0.00753),"")</f>
        <v/>
      </c>
      <c r="AA372" s="65" t="s">
        <v>45</v>
      </c>
      <c r="AB372" s="66" t="s">
        <v>45</v>
      </c>
      <c r="AC372" s="459" t="s">
        <v>611</v>
      </c>
      <c r="AG372" s="75"/>
      <c r="AJ372" s="79" t="s">
        <v>45</v>
      </c>
      <c r="AK372" s="79">
        <v>0</v>
      </c>
      <c r="BB372" s="460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612</v>
      </c>
      <c r="B373" s="60" t="s">
        <v>613</v>
      </c>
      <c r="C373" s="34">
        <v>4301031154</v>
      </c>
      <c r="D373" s="790">
        <v>4607091387292</v>
      </c>
      <c r="E373" s="790"/>
      <c r="F373" s="59">
        <v>0.73</v>
      </c>
      <c r="G373" s="35">
        <v>6</v>
      </c>
      <c r="H373" s="59">
        <v>4.38</v>
      </c>
      <c r="I373" s="59">
        <v>4.6399999999999997</v>
      </c>
      <c r="J373" s="35">
        <v>156</v>
      </c>
      <c r="K373" s="35" t="s">
        <v>89</v>
      </c>
      <c r="L373" s="35" t="s">
        <v>45</v>
      </c>
      <c r="M373" s="36" t="s">
        <v>82</v>
      </c>
      <c r="N373" s="36"/>
      <c r="O373" s="35">
        <v>45</v>
      </c>
      <c r="P373" s="9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2"/>
      <c r="R373" s="792"/>
      <c r="S373" s="792"/>
      <c r="T373" s="793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614</v>
      </c>
      <c r="AG373" s="75"/>
      <c r="AJ373" s="79" t="s">
        <v>45</v>
      </c>
      <c r="AK373" s="79">
        <v>0</v>
      </c>
      <c r="BB373" s="462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27" customHeight="1" x14ac:dyDescent="0.25">
      <c r="A374" s="60" t="s">
        <v>615</v>
      </c>
      <c r="B374" s="60" t="s">
        <v>616</v>
      </c>
      <c r="C374" s="34">
        <v>4301031152</v>
      </c>
      <c r="D374" s="790">
        <v>4607091387285</v>
      </c>
      <c r="E374" s="790"/>
      <c r="F374" s="59">
        <v>0.35</v>
      </c>
      <c r="G374" s="35">
        <v>6</v>
      </c>
      <c r="H374" s="59">
        <v>2.1</v>
      </c>
      <c r="I374" s="59">
        <v>2.23</v>
      </c>
      <c r="J374" s="35">
        <v>234</v>
      </c>
      <c r="K374" s="35" t="s">
        <v>83</v>
      </c>
      <c r="L374" s="35" t="s">
        <v>45</v>
      </c>
      <c r="M374" s="36" t="s">
        <v>82</v>
      </c>
      <c r="N374" s="36"/>
      <c r="O374" s="35">
        <v>40</v>
      </c>
      <c r="P374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2"/>
      <c r="R374" s="792"/>
      <c r="S374" s="792"/>
      <c r="T374" s="793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IFERROR(IF(Y374=0,"",ROUNDUP(Y374/H374,0)*0.00502),"")</f>
        <v/>
      </c>
      <c r="AA374" s="65" t="s">
        <v>45</v>
      </c>
      <c r="AB374" s="66" t="s">
        <v>45</v>
      </c>
      <c r="AC374" s="463" t="s">
        <v>611</v>
      </c>
      <c r="AG374" s="75"/>
      <c r="AJ374" s="79" t="s">
        <v>45</v>
      </c>
      <c r="AK374" s="79">
        <v>0</v>
      </c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787"/>
      <c r="B375" s="787"/>
      <c r="C375" s="787"/>
      <c r="D375" s="787"/>
      <c r="E375" s="787"/>
      <c r="F375" s="787"/>
      <c r="G375" s="787"/>
      <c r="H375" s="787"/>
      <c r="I375" s="787"/>
      <c r="J375" s="787"/>
      <c r="K375" s="787"/>
      <c r="L375" s="787"/>
      <c r="M375" s="787"/>
      <c r="N375" s="787"/>
      <c r="O375" s="788"/>
      <c r="P375" s="784" t="s">
        <v>40</v>
      </c>
      <c r="Q375" s="785"/>
      <c r="R375" s="785"/>
      <c r="S375" s="785"/>
      <c r="T375" s="785"/>
      <c r="U375" s="785"/>
      <c r="V375" s="786"/>
      <c r="W375" s="40" t="s">
        <v>39</v>
      </c>
      <c r="X375" s="41">
        <f>IFERROR(X371/H371,"0")+IFERROR(X372/H372,"0")+IFERROR(X373/H373,"0")+IFERROR(X374/H374,"0")</f>
        <v>0</v>
      </c>
      <c r="Y375" s="41">
        <f>IFERROR(Y371/H371,"0")+IFERROR(Y372/H372,"0")+IFERROR(Y373/H373,"0")+IFERROR(Y374/H374,"0")</f>
        <v>0</v>
      </c>
      <c r="Z375" s="41">
        <f>IFERROR(IF(Z371="",0,Z371),"0")+IFERROR(IF(Z372="",0,Z372),"0")+IFERROR(IF(Z373="",0,Z373),"0")+IFERROR(IF(Z374="",0,Z374),"0")</f>
        <v>0</v>
      </c>
      <c r="AA375" s="64"/>
      <c r="AB375" s="64"/>
      <c r="AC375" s="64"/>
    </row>
    <row r="376" spans="1:68" x14ac:dyDescent="0.2">
      <c r="A376" s="787"/>
      <c r="B376" s="787"/>
      <c r="C376" s="787"/>
      <c r="D376" s="787"/>
      <c r="E376" s="787"/>
      <c r="F376" s="787"/>
      <c r="G376" s="787"/>
      <c r="H376" s="787"/>
      <c r="I376" s="787"/>
      <c r="J376" s="787"/>
      <c r="K376" s="787"/>
      <c r="L376" s="787"/>
      <c r="M376" s="787"/>
      <c r="N376" s="787"/>
      <c r="O376" s="788"/>
      <c r="P376" s="784" t="s">
        <v>40</v>
      </c>
      <c r="Q376" s="785"/>
      <c r="R376" s="785"/>
      <c r="S376" s="785"/>
      <c r="T376" s="785"/>
      <c r="U376" s="785"/>
      <c r="V376" s="786"/>
      <c r="W376" s="40" t="s">
        <v>0</v>
      </c>
      <c r="X376" s="41">
        <f>IFERROR(SUM(X371:X374),"0")</f>
        <v>0</v>
      </c>
      <c r="Y376" s="41">
        <f>IFERROR(SUM(Y371:Y374),"0")</f>
        <v>0</v>
      </c>
      <c r="Z376" s="40"/>
      <c r="AA376" s="64"/>
      <c r="AB376" s="64"/>
      <c r="AC376" s="64"/>
    </row>
    <row r="377" spans="1:68" ht="14.25" customHeight="1" x14ac:dyDescent="0.25">
      <c r="A377" s="789" t="s">
        <v>84</v>
      </c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89"/>
      <c r="P377" s="789"/>
      <c r="Q377" s="789"/>
      <c r="R377" s="789"/>
      <c r="S377" s="789"/>
      <c r="T377" s="789"/>
      <c r="U377" s="789"/>
      <c r="V377" s="789"/>
      <c r="W377" s="789"/>
      <c r="X377" s="789"/>
      <c r="Y377" s="789"/>
      <c r="Z377" s="789"/>
      <c r="AA377" s="63"/>
      <c r="AB377" s="63"/>
      <c r="AC377" s="63"/>
    </row>
    <row r="378" spans="1:68" ht="48" customHeight="1" x14ac:dyDescent="0.25">
      <c r="A378" s="60" t="s">
        <v>617</v>
      </c>
      <c r="B378" s="60" t="s">
        <v>618</v>
      </c>
      <c r="C378" s="34">
        <v>4301051100</v>
      </c>
      <c r="D378" s="790">
        <v>4607091387766</v>
      </c>
      <c r="E378" s="790"/>
      <c r="F378" s="59">
        <v>1.3</v>
      </c>
      <c r="G378" s="35">
        <v>6</v>
      </c>
      <c r="H378" s="59">
        <v>7.8</v>
      </c>
      <c r="I378" s="59">
        <v>8.3580000000000005</v>
      </c>
      <c r="J378" s="35">
        <v>56</v>
      </c>
      <c r="K378" s="35" t="s">
        <v>140</v>
      </c>
      <c r="L378" s="35" t="s">
        <v>45</v>
      </c>
      <c r="M378" s="36" t="s">
        <v>88</v>
      </c>
      <c r="N378" s="36"/>
      <c r="O378" s="35">
        <v>40</v>
      </c>
      <c r="P378" s="9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2"/>
      <c r="R378" s="792"/>
      <c r="S378" s="792"/>
      <c r="T378" s="793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ref="Y378:Y383" si="77">IFERROR(IF(X378="",0,CEILING((X378/$H378),1)*$H378),"")</f>
        <v>0</v>
      </c>
      <c r="Z378" s="39" t="str">
        <f>IFERROR(IF(Y378=0,"",ROUNDUP(Y378/H378,0)*0.02175),"")</f>
        <v/>
      </c>
      <c r="AA378" s="65" t="s">
        <v>45</v>
      </c>
      <c r="AB378" s="66" t="s">
        <v>45</v>
      </c>
      <c r="AC378" s="465" t="s">
        <v>619</v>
      </c>
      <c r="AG378" s="75"/>
      <c r="AJ378" s="79" t="s">
        <v>45</v>
      </c>
      <c r="AK378" s="79">
        <v>0</v>
      </c>
      <c r="BB378" s="466" t="s">
        <v>66</v>
      </c>
      <c r="BM378" s="75">
        <f t="shared" ref="BM378:BM383" si="78">IFERROR(X378*I378/H378,"0")</f>
        <v>0</v>
      </c>
      <c r="BN378" s="75">
        <f t="shared" ref="BN378:BN383" si="79">IFERROR(Y378*I378/H378,"0")</f>
        <v>0</v>
      </c>
      <c r="BO378" s="75">
        <f t="shared" ref="BO378:BO383" si="80">IFERROR(1/J378*(X378/H378),"0")</f>
        <v>0</v>
      </c>
      <c r="BP378" s="75">
        <f t="shared" ref="BP378:BP383" si="81">IFERROR(1/J378*(Y378/H378),"0")</f>
        <v>0</v>
      </c>
    </row>
    <row r="379" spans="1:68" ht="37.5" customHeight="1" x14ac:dyDescent="0.25">
      <c r="A379" s="60" t="s">
        <v>620</v>
      </c>
      <c r="B379" s="60" t="s">
        <v>621</v>
      </c>
      <c r="C379" s="34">
        <v>4301051116</v>
      </c>
      <c r="D379" s="790">
        <v>4607091387957</v>
      </c>
      <c r="E379" s="790"/>
      <c r="F379" s="59">
        <v>1.3</v>
      </c>
      <c r="G379" s="35">
        <v>6</v>
      </c>
      <c r="H379" s="59">
        <v>7.8</v>
      </c>
      <c r="I379" s="59">
        <v>8.3640000000000008</v>
      </c>
      <c r="J379" s="35">
        <v>56</v>
      </c>
      <c r="K379" s="35" t="s">
        <v>140</v>
      </c>
      <c r="L379" s="35" t="s">
        <v>45</v>
      </c>
      <c r="M379" s="36" t="s">
        <v>82</v>
      </c>
      <c r="N379" s="36"/>
      <c r="O379" s="35">
        <v>40</v>
      </c>
      <c r="P379" s="9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2"/>
      <c r="R379" s="792"/>
      <c r="S379" s="792"/>
      <c r="T379" s="793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77"/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67" t="s">
        <v>622</v>
      </c>
      <c r="AG379" s="75"/>
      <c r="AJ379" s="79" t="s">
        <v>45</v>
      </c>
      <c r="AK379" s="79">
        <v>0</v>
      </c>
      <c r="BB379" s="468" t="s">
        <v>66</v>
      </c>
      <c r="BM379" s="75">
        <f t="shared" si="78"/>
        <v>0</v>
      </c>
      <c r="BN379" s="75">
        <f t="shared" si="79"/>
        <v>0</v>
      </c>
      <c r="BO379" s="75">
        <f t="shared" si="80"/>
        <v>0</v>
      </c>
      <c r="BP379" s="75">
        <f t="shared" si="81"/>
        <v>0</v>
      </c>
    </row>
    <row r="380" spans="1:68" ht="37.5" customHeight="1" x14ac:dyDescent="0.25">
      <c r="A380" s="60" t="s">
        <v>623</v>
      </c>
      <c r="B380" s="60" t="s">
        <v>624</v>
      </c>
      <c r="C380" s="34">
        <v>4301051115</v>
      </c>
      <c r="D380" s="790">
        <v>4607091387964</v>
      </c>
      <c r="E380" s="790"/>
      <c r="F380" s="59">
        <v>1.35</v>
      </c>
      <c r="G380" s="35">
        <v>6</v>
      </c>
      <c r="H380" s="59">
        <v>8.1</v>
      </c>
      <c r="I380" s="59">
        <v>8.6460000000000008</v>
      </c>
      <c r="J380" s="35">
        <v>56</v>
      </c>
      <c r="K380" s="35" t="s">
        <v>140</v>
      </c>
      <c r="L380" s="35" t="s">
        <v>45</v>
      </c>
      <c r="M380" s="36" t="s">
        <v>82</v>
      </c>
      <c r="N380" s="36"/>
      <c r="O380" s="35">
        <v>40</v>
      </c>
      <c r="P380" s="9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2"/>
      <c r="R380" s="792"/>
      <c r="S380" s="792"/>
      <c r="T380" s="793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7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625</v>
      </c>
      <c r="AG380" s="75"/>
      <c r="AJ380" s="79" t="s">
        <v>45</v>
      </c>
      <c r="AK380" s="79">
        <v>0</v>
      </c>
      <c r="BB380" s="470" t="s">
        <v>66</v>
      </c>
      <c r="BM380" s="75">
        <f t="shared" si="78"/>
        <v>0</v>
      </c>
      <c r="BN380" s="75">
        <f t="shared" si="79"/>
        <v>0</v>
      </c>
      <c r="BO380" s="75">
        <f t="shared" si="80"/>
        <v>0</v>
      </c>
      <c r="BP380" s="75">
        <f t="shared" si="81"/>
        <v>0</v>
      </c>
    </row>
    <row r="381" spans="1:68" ht="37.5" customHeight="1" x14ac:dyDescent="0.25">
      <c r="A381" s="60" t="s">
        <v>626</v>
      </c>
      <c r="B381" s="60" t="s">
        <v>627</v>
      </c>
      <c r="C381" s="34">
        <v>4301051705</v>
      </c>
      <c r="D381" s="790">
        <v>4680115884588</v>
      </c>
      <c r="E381" s="790"/>
      <c r="F381" s="59">
        <v>0.5</v>
      </c>
      <c r="G381" s="35">
        <v>6</v>
      </c>
      <c r="H381" s="59">
        <v>3</v>
      </c>
      <c r="I381" s="59">
        <v>3.266</v>
      </c>
      <c r="J381" s="35">
        <v>156</v>
      </c>
      <c r="K381" s="35" t="s">
        <v>89</v>
      </c>
      <c r="L381" s="35" t="s">
        <v>45</v>
      </c>
      <c r="M381" s="36" t="s">
        <v>82</v>
      </c>
      <c r="N381" s="36"/>
      <c r="O381" s="35">
        <v>40</v>
      </c>
      <c r="P381" s="9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2"/>
      <c r="R381" s="792"/>
      <c r="S381" s="792"/>
      <c r="T381" s="793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77"/>
        <v>0</v>
      </c>
      <c r="Z381" s="39" t="str">
        <f>IFERROR(IF(Y381=0,"",ROUNDUP(Y381/H381,0)*0.00753),"")</f>
        <v/>
      </c>
      <c r="AA381" s="65" t="s">
        <v>45</v>
      </c>
      <c r="AB381" s="66" t="s">
        <v>45</v>
      </c>
      <c r="AC381" s="471" t="s">
        <v>628</v>
      </c>
      <c r="AG381" s="75"/>
      <c r="AJ381" s="79" t="s">
        <v>45</v>
      </c>
      <c r="AK381" s="79">
        <v>0</v>
      </c>
      <c r="BB381" s="472" t="s">
        <v>66</v>
      </c>
      <c r="BM381" s="75">
        <f t="shared" si="78"/>
        <v>0</v>
      </c>
      <c r="BN381" s="75">
        <f t="shared" si="79"/>
        <v>0</v>
      </c>
      <c r="BO381" s="75">
        <f t="shared" si="80"/>
        <v>0</v>
      </c>
      <c r="BP381" s="75">
        <f t="shared" si="81"/>
        <v>0</v>
      </c>
    </row>
    <row r="382" spans="1:68" ht="37.5" customHeight="1" x14ac:dyDescent="0.25">
      <c r="A382" s="60" t="s">
        <v>629</v>
      </c>
      <c r="B382" s="60" t="s">
        <v>630</v>
      </c>
      <c r="C382" s="34">
        <v>4301051130</v>
      </c>
      <c r="D382" s="790">
        <v>4607091387537</v>
      </c>
      <c r="E382" s="790"/>
      <c r="F382" s="59">
        <v>0.45</v>
      </c>
      <c r="G382" s="35">
        <v>6</v>
      </c>
      <c r="H382" s="59">
        <v>2.7</v>
      </c>
      <c r="I382" s="59">
        <v>2.99</v>
      </c>
      <c r="J382" s="35">
        <v>156</v>
      </c>
      <c r="K382" s="35" t="s">
        <v>89</v>
      </c>
      <c r="L382" s="35" t="s">
        <v>45</v>
      </c>
      <c r="M382" s="36" t="s">
        <v>82</v>
      </c>
      <c r="N382" s="36"/>
      <c r="O382" s="35">
        <v>40</v>
      </c>
      <c r="P382" s="9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2"/>
      <c r="R382" s="792"/>
      <c r="S382" s="792"/>
      <c r="T382" s="793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77"/>
        <v>0</v>
      </c>
      <c r="Z382" s="39" t="str">
        <f>IFERROR(IF(Y382=0,"",ROUNDUP(Y382/H382,0)*0.00753),"")</f>
        <v/>
      </c>
      <c r="AA382" s="65" t="s">
        <v>45</v>
      </c>
      <c r="AB382" s="66" t="s">
        <v>45</v>
      </c>
      <c r="AC382" s="473" t="s">
        <v>631</v>
      </c>
      <c r="AG382" s="75"/>
      <c r="AJ382" s="79" t="s">
        <v>45</v>
      </c>
      <c r="AK382" s="79">
        <v>0</v>
      </c>
      <c r="BB382" s="474" t="s">
        <v>66</v>
      </c>
      <c r="BM382" s="75">
        <f t="shared" si="78"/>
        <v>0</v>
      </c>
      <c r="BN382" s="75">
        <f t="shared" si="79"/>
        <v>0</v>
      </c>
      <c r="BO382" s="75">
        <f t="shared" si="80"/>
        <v>0</v>
      </c>
      <c r="BP382" s="75">
        <f t="shared" si="81"/>
        <v>0</v>
      </c>
    </row>
    <row r="383" spans="1:68" ht="48" customHeight="1" x14ac:dyDescent="0.25">
      <c r="A383" s="60" t="s">
        <v>632</v>
      </c>
      <c r="B383" s="60" t="s">
        <v>633</v>
      </c>
      <c r="C383" s="34">
        <v>4301051132</v>
      </c>
      <c r="D383" s="790">
        <v>4607091387513</v>
      </c>
      <c r="E383" s="790"/>
      <c r="F383" s="59">
        <v>0.45</v>
      </c>
      <c r="G383" s="35">
        <v>6</v>
      </c>
      <c r="H383" s="59">
        <v>2.7</v>
      </c>
      <c r="I383" s="59">
        <v>2.9780000000000002</v>
      </c>
      <c r="J383" s="35">
        <v>156</v>
      </c>
      <c r="K383" s="35" t="s">
        <v>89</v>
      </c>
      <c r="L383" s="35" t="s">
        <v>45</v>
      </c>
      <c r="M383" s="36" t="s">
        <v>82</v>
      </c>
      <c r="N383" s="36"/>
      <c r="O383" s="35">
        <v>40</v>
      </c>
      <c r="P383" s="9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2"/>
      <c r="R383" s="792"/>
      <c r="S383" s="792"/>
      <c r="T383" s="793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7"/>
        <v>0</v>
      </c>
      <c r="Z383" s="39" t="str">
        <f>IFERROR(IF(Y383=0,"",ROUNDUP(Y383/H383,0)*0.00753),"")</f>
        <v/>
      </c>
      <c r="AA383" s="65" t="s">
        <v>45</v>
      </c>
      <c r="AB383" s="66" t="s">
        <v>45</v>
      </c>
      <c r="AC383" s="475" t="s">
        <v>634</v>
      </c>
      <c r="AG383" s="75"/>
      <c r="AJ383" s="79" t="s">
        <v>45</v>
      </c>
      <c r="AK383" s="79">
        <v>0</v>
      </c>
      <c r="BB383" s="476" t="s">
        <v>66</v>
      </c>
      <c r="BM383" s="75">
        <f t="shared" si="78"/>
        <v>0</v>
      </c>
      <c r="BN383" s="75">
        <f t="shared" si="79"/>
        <v>0</v>
      </c>
      <c r="BO383" s="75">
        <f t="shared" si="80"/>
        <v>0</v>
      </c>
      <c r="BP383" s="75">
        <f t="shared" si="81"/>
        <v>0</v>
      </c>
    </row>
    <row r="384" spans="1:68" x14ac:dyDescent="0.2">
      <c r="A384" s="787"/>
      <c r="B384" s="787"/>
      <c r="C384" s="787"/>
      <c r="D384" s="787"/>
      <c r="E384" s="787"/>
      <c r="F384" s="787"/>
      <c r="G384" s="787"/>
      <c r="H384" s="787"/>
      <c r="I384" s="787"/>
      <c r="J384" s="787"/>
      <c r="K384" s="787"/>
      <c r="L384" s="787"/>
      <c r="M384" s="787"/>
      <c r="N384" s="787"/>
      <c r="O384" s="788"/>
      <c r="P384" s="784" t="s">
        <v>40</v>
      </c>
      <c r="Q384" s="785"/>
      <c r="R384" s="785"/>
      <c r="S384" s="785"/>
      <c r="T384" s="785"/>
      <c r="U384" s="785"/>
      <c r="V384" s="786"/>
      <c r="W384" s="40" t="s">
        <v>39</v>
      </c>
      <c r="X384" s="41">
        <f>IFERROR(X378/H378,"0")+IFERROR(X379/H379,"0")+IFERROR(X380/H380,"0")+IFERROR(X381/H381,"0")+IFERROR(X382/H382,"0")+IFERROR(X383/H383,"0")</f>
        <v>0</v>
      </c>
      <c r="Y384" s="41">
        <f>IFERROR(Y378/H378,"0")+IFERROR(Y379/H379,"0")+IFERROR(Y380/H380,"0")+IFERROR(Y381/H381,"0")+IFERROR(Y382/H382,"0")+IFERROR(Y383/H383,"0")</f>
        <v>0</v>
      </c>
      <c r="Z384" s="41">
        <f>IFERROR(IF(Z378="",0,Z378),"0")+IFERROR(IF(Z379="",0,Z379),"0")+IFERROR(IF(Z380="",0,Z380),"0")+IFERROR(IF(Z381="",0,Z381),"0")+IFERROR(IF(Z382="",0,Z382),"0")+IFERROR(IF(Z383="",0,Z383),"0")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787"/>
      <c r="B385" s="787"/>
      <c r="C385" s="787"/>
      <c r="D385" s="787"/>
      <c r="E385" s="787"/>
      <c r="F385" s="787"/>
      <c r="G385" s="787"/>
      <c r="H385" s="787"/>
      <c r="I385" s="787"/>
      <c r="J385" s="787"/>
      <c r="K385" s="787"/>
      <c r="L385" s="787"/>
      <c r="M385" s="787"/>
      <c r="N385" s="787"/>
      <c r="O385" s="788"/>
      <c r="P385" s="784" t="s">
        <v>40</v>
      </c>
      <c r="Q385" s="785"/>
      <c r="R385" s="785"/>
      <c r="S385" s="785"/>
      <c r="T385" s="785"/>
      <c r="U385" s="785"/>
      <c r="V385" s="786"/>
      <c r="W385" s="40" t="s">
        <v>0</v>
      </c>
      <c r="X385" s="41">
        <f>IFERROR(SUM(X378:X383),"0")</f>
        <v>0</v>
      </c>
      <c r="Y385" s="41">
        <f>IFERROR(SUM(Y378:Y383),"0")</f>
        <v>0</v>
      </c>
      <c r="Z385" s="40"/>
      <c r="AA385" s="64"/>
      <c r="AB385" s="64"/>
      <c r="AC385" s="64"/>
    </row>
    <row r="386" spans="1:68" ht="14.25" customHeight="1" x14ac:dyDescent="0.25">
      <c r="A386" s="789" t="s">
        <v>233</v>
      </c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89"/>
      <c r="P386" s="789"/>
      <c r="Q386" s="789"/>
      <c r="R386" s="789"/>
      <c r="S386" s="789"/>
      <c r="T386" s="789"/>
      <c r="U386" s="789"/>
      <c r="V386" s="789"/>
      <c r="W386" s="789"/>
      <c r="X386" s="789"/>
      <c r="Y386" s="789"/>
      <c r="Z386" s="789"/>
      <c r="AA386" s="63"/>
      <c r="AB386" s="63"/>
      <c r="AC386" s="63"/>
    </row>
    <row r="387" spans="1:68" ht="37.5" customHeight="1" x14ac:dyDescent="0.25">
      <c r="A387" s="60" t="s">
        <v>635</v>
      </c>
      <c r="B387" s="60" t="s">
        <v>636</v>
      </c>
      <c r="C387" s="34">
        <v>4301060379</v>
      </c>
      <c r="D387" s="790">
        <v>4607091380880</v>
      </c>
      <c r="E387" s="790"/>
      <c r="F387" s="59">
        <v>1.4</v>
      </c>
      <c r="G387" s="35">
        <v>6</v>
      </c>
      <c r="H387" s="59">
        <v>8.4</v>
      </c>
      <c r="I387" s="59">
        <v>8.9640000000000004</v>
      </c>
      <c r="J387" s="35">
        <v>56</v>
      </c>
      <c r="K387" s="35" t="s">
        <v>140</v>
      </c>
      <c r="L387" s="35" t="s">
        <v>45</v>
      </c>
      <c r="M387" s="36" t="s">
        <v>82</v>
      </c>
      <c r="N387" s="36"/>
      <c r="O387" s="35">
        <v>30</v>
      </c>
      <c r="P387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2"/>
      <c r="R387" s="792"/>
      <c r="S387" s="792"/>
      <c r="T387" s="793"/>
      <c r="U387" s="37" t="s">
        <v>45</v>
      </c>
      <c r="V387" s="37" t="s">
        <v>45</v>
      </c>
      <c r="W387" s="38" t="s">
        <v>0</v>
      </c>
      <c r="X387" s="56">
        <v>80</v>
      </c>
      <c r="Y387" s="53">
        <f>IFERROR(IF(X387="",0,CEILING((X387/$H387),1)*$H387),"")</f>
        <v>84</v>
      </c>
      <c r="Z387" s="39">
        <f>IFERROR(IF(Y387=0,"",ROUNDUP(Y387/H387,0)*0.02175),"")</f>
        <v>0.21749999999999997</v>
      </c>
      <c r="AA387" s="65" t="s">
        <v>45</v>
      </c>
      <c r="AB387" s="66" t="s">
        <v>45</v>
      </c>
      <c r="AC387" s="477" t="s">
        <v>637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85.371428571428567</v>
      </c>
      <c r="BN387" s="75">
        <f>IFERROR(Y387*I387/H387,"0")</f>
        <v>89.64</v>
      </c>
      <c r="BO387" s="75">
        <f>IFERROR(1/J387*(X387/H387),"0")</f>
        <v>0.17006802721088435</v>
      </c>
      <c r="BP387" s="75">
        <f>IFERROR(1/J387*(Y387/H387),"0")</f>
        <v>0.17857142857142855</v>
      </c>
    </row>
    <row r="388" spans="1:68" ht="37.5" customHeight="1" x14ac:dyDescent="0.25">
      <c r="A388" s="60" t="s">
        <v>638</v>
      </c>
      <c r="B388" s="60" t="s">
        <v>639</v>
      </c>
      <c r="C388" s="34">
        <v>4301060308</v>
      </c>
      <c r="D388" s="790">
        <v>4607091384482</v>
      </c>
      <c r="E388" s="790"/>
      <c r="F388" s="59">
        <v>1.3</v>
      </c>
      <c r="G388" s="35">
        <v>6</v>
      </c>
      <c r="H388" s="59">
        <v>7.8</v>
      </c>
      <c r="I388" s="59">
        <v>8.3640000000000008</v>
      </c>
      <c r="J388" s="35">
        <v>56</v>
      </c>
      <c r="K388" s="35" t="s">
        <v>140</v>
      </c>
      <c r="L388" s="35" t="s">
        <v>45</v>
      </c>
      <c r="M388" s="36" t="s">
        <v>82</v>
      </c>
      <c r="N388" s="36"/>
      <c r="O388" s="35">
        <v>30</v>
      </c>
      <c r="P388" s="9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2"/>
      <c r="R388" s="792"/>
      <c r="S388" s="792"/>
      <c r="T388" s="793"/>
      <c r="U388" s="37" t="s">
        <v>45</v>
      </c>
      <c r="V388" s="37" t="s">
        <v>45</v>
      </c>
      <c r="W388" s="38" t="s">
        <v>0</v>
      </c>
      <c r="X388" s="56">
        <v>300</v>
      </c>
      <c r="Y388" s="53">
        <f>IFERROR(IF(X388="",0,CEILING((X388/$H388),1)*$H388),"")</f>
        <v>304.2</v>
      </c>
      <c r="Z388" s="39">
        <f>IFERROR(IF(Y388=0,"",ROUNDUP(Y388/H388,0)*0.02175),"")</f>
        <v>0.84824999999999995</v>
      </c>
      <c r="AA388" s="65" t="s">
        <v>45</v>
      </c>
      <c r="AB388" s="66" t="s">
        <v>45</v>
      </c>
      <c r="AC388" s="479" t="s">
        <v>640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321.69230769230774</v>
      </c>
      <c r="BN388" s="75">
        <f>IFERROR(Y388*I388/H388,"0")</f>
        <v>326.19600000000003</v>
      </c>
      <c r="BO388" s="75">
        <f>IFERROR(1/J388*(X388/H388),"0")</f>
        <v>0.6868131868131867</v>
      </c>
      <c r="BP388" s="75">
        <f>IFERROR(1/J388*(Y388/H388),"0")</f>
        <v>0.6964285714285714</v>
      </c>
    </row>
    <row r="389" spans="1:68" ht="16.5" customHeight="1" x14ac:dyDescent="0.25">
      <c r="A389" s="60" t="s">
        <v>641</v>
      </c>
      <c r="B389" s="60" t="s">
        <v>642</v>
      </c>
      <c r="C389" s="34">
        <v>4301060325</v>
      </c>
      <c r="D389" s="790">
        <v>4607091380897</v>
      </c>
      <c r="E389" s="790"/>
      <c r="F389" s="59">
        <v>1.4</v>
      </c>
      <c r="G389" s="35">
        <v>6</v>
      </c>
      <c r="H389" s="59">
        <v>8.4</v>
      </c>
      <c r="I389" s="59">
        <v>8.9640000000000004</v>
      </c>
      <c r="J389" s="35">
        <v>56</v>
      </c>
      <c r="K389" s="35" t="s">
        <v>140</v>
      </c>
      <c r="L389" s="35" t="s">
        <v>45</v>
      </c>
      <c r="M389" s="36" t="s">
        <v>82</v>
      </c>
      <c r="N389" s="36"/>
      <c r="O389" s="35">
        <v>30</v>
      </c>
      <c r="P389" s="9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2"/>
      <c r="R389" s="792"/>
      <c r="S389" s="792"/>
      <c r="T389" s="793"/>
      <c r="U389" s="37" t="s">
        <v>45</v>
      </c>
      <c r="V389" s="37" t="s">
        <v>45</v>
      </c>
      <c r="W389" s="38" t="s">
        <v>0</v>
      </c>
      <c r="X389" s="56">
        <v>120</v>
      </c>
      <c r="Y389" s="53">
        <f>IFERROR(IF(X389="",0,CEILING((X389/$H389),1)*$H389),"")</f>
        <v>126</v>
      </c>
      <c r="Z389" s="39">
        <f>IFERROR(IF(Y389=0,"",ROUNDUP(Y389/H389,0)*0.02175),"")</f>
        <v>0.32624999999999998</v>
      </c>
      <c r="AA389" s="65" t="s">
        <v>45</v>
      </c>
      <c r="AB389" s="66" t="s">
        <v>45</v>
      </c>
      <c r="AC389" s="481" t="s">
        <v>643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128.05714285714285</v>
      </c>
      <c r="BN389" s="75">
        <f>IFERROR(Y389*I389/H389,"0")</f>
        <v>134.45999999999998</v>
      </c>
      <c r="BO389" s="75">
        <f>IFERROR(1/J389*(X389/H389),"0")</f>
        <v>0.25510204081632648</v>
      </c>
      <c r="BP389" s="75">
        <f>IFERROR(1/J389*(Y389/H389),"0")</f>
        <v>0.26785714285714285</v>
      </c>
    </row>
    <row r="390" spans="1:68" x14ac:dyDescent="0.2">
      <c r="A390" s="787"/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8"/>
      <c r="P390" s="784" t="s">
        <v>40</v>
      </c>
      <c r="Q390" s="785"/>
      <c r="R390" s="785"/>
      <c r="S390" s="785"/>
      <c r="T390" s="785"/>
      <c r="U390" s="785"/>
      <c r="V390" s="786"/>
      <c r="W390" s="40" t="s">
        <v>39</v>
      </c>
      <c r="X390" s="41">
        <f>IFERROR(X387/H387,"0")+IFERROR(X388/H388,"0")+IFERROR(X389/H389,"0")</f>
        <v>62.27106227106227</v>
      </c>
      <c r="Y390" s="41">
        <f>IFERROR(Y387/H387,"0")+IFERROR(Y388/H388,"0")+IFERROR(Y389/H389,"0")</f>
        <v>64</v>
      </c>
      <c r="Z390" s="41">
        <f>IFERROR(IF(Z387="",0,Z387),"0")+IFERROR(IF(Z388="",0,Z388),"0")+IFERROR(IF(Z389="",0,Z389),"0")</f>
        <v>1.3919999999999999</v>
      </c>
      <c r="AA390" s="64"/>
      <c r="AB390" s="64"/>
      <c r="AC390" s="64"/>
    </row>
    <row r="391" spans="1:68" x14ac:dyDescent="0.2">
      <c r="A391" s="787"/>
      <c r="B391" s="787"/>
      <c r="C391" s="787"/>
      <c r="D391" s="787"/>
      <c r="E391" s="787"/>
      <c r="F391" s="787"/>
      <c r="G391" s="787"/>
      <c r="H391" s="787"/>
      <c r="I391" s="787"/>
      <c r="J391" s="787"/>
      <c r="K391" s="787"/>
      <c r="L391" s="787"/>
      <c r="M391" s="787"/>
      <c r="N391" s="787"/>
      <c r="O391" s="788"/>
      <c r="P391" s="784" t="s">
        <v>40</v>
      </c>
      <c r="Q391" s="785"/>
      <c r="R391" s="785"/>
      <c r="S391" s="785"/>
      <c r="T391" s="785"/>
      <c r="U391" s="785"/>
      <c r="V391" s="786"/>
      <c r="W391" s="40" t="s">
        <v>0</v>
      </c>
      <c r="X391" s="41">
        <f>IFERROR(SUM(X387:X389),"0")</f>
        <v>500</v>
      </c>
      <c r="Y391" s="41">
        <f>IFERROR(SUM(Y387:Y389),"0")</f>
        <v>514.20000000000005</v>
      </c>
      <c r="Z391" s="40"/>
      <c r="AA391" s="64"/>
      <c r="AB391" s="64"/>
      <c r="AC391" s="64"/>
    </row>
    <row r="392" spans="1:68" ht="14.25" customHeight="1" x14ac:dyDescent="0.25">
      <c r="A392" s="789" t="s">
        <v>124</v>
      </c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89"/>
      <c r="P392" s="789"/>
      <c r="Q392" s="789"/>
      <c r="R392" s="789"/>
      <c r="S392" s="789"/>
      <c r="T392" s="789"/>
      <c r="U392" s="789"/>
      <c r="V392" s="789"/>
      <c r="W392" s="789"/>
      <c r="X392" s="789"/>
      <c r="Y392" s="789"/>
      <c r="Z392" s="789"/>
      <c r="AA392" s="63"/>
      <c r="AB392" s="63"/>
      <c r="AC392" s="63"/>
    </row>
    <row r="393" spans="1:68" ht="16.5" customHeight="1" x14ac:dyDescent="0.25">
      <c r="A393" s="60" t="s">
        <v>644</v>
      </c>
      <c r="B393" s="60" t="s">
        <v>645</v>
      </c>
      <c r="C393" s="34">
        <v>4301030232</v>
      </c>
      <c r="D393" s="790">
        <v>4607091388374</v>
      </c>
      <c r="E393" s="790"/>
      <c r="F393" s="59">
        <v>0.38</v>
      </c>
      <c r="G393" s="35">
        <v>8</v>
      </c>
      <c r="H393" s="59">
        <v>3.04</v>
      </c>
      <c r="I393" s="59">
        <v>3.28</v>
      </c>
      <c r="J393" s="35">
        <v>156</v>
      </c>
      <c r="K393" s="35" t="s">
        <v>89</v>
      </c>
      <c r="L393" s="35" t="s">
        <v>45</v>
      </c>
      <c r="M393" s="36" t="s">
        <v>129</v>
      </c>
      <c r="N393" s="36"/>
      <c r="O393" s="35">
        <v>180</v>
      </c>
      <c r="P393" s="950" t="s">
        <v>646</v>
      </c>
      <c r="Q393" s="792"/>
      <c r="R393" s="792"/>
      <c r="S393" s="792"/>
      <c r="T393" s="793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IFERROR(IF(Y393=0,"",ROUNDUP(Y393/H393,0)*0.00753),"")</f>
        <v/>
      </c>
      <c r="AA393" s="65" t="s">
        <v>45</v>
      </c>
      <c r="AB393" s="66" t="s">
        <v>45</v>
      </c>
      <c r="AC393" s="483" t="s">
        <v>647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27" customHeight="1" x14ac:dyDescent="0.25">
      <c r="A394" s="60" t="s">
        <v>648</v>
      </c>
      <c r="B394" s="60" t="s">
        <v>649</v>
      </c>
      <c r="C394" s="34">
        <v>4301030235</v>
      </c>
      <c r="D394" s="790">
        <v>4607091388381</v>
      </c>
      <c r="E394" s="790"/>
      <c r="F394" s="59">
        <v>0.38</v>
      </c>
      <c r="G394" s="35">
        <v>8</v>
      </c>
      <c r="H394" s="59">
        <v>3.04</v>
      </c>
      <c r="I394" s="59">
        <v>3.32</v>
      </c>
      <c r="J394" s="35">
        <v>156</v>
      </c>
      <c r="K394" s="35" t="s">
        <v>89</v>
      </c>
      <c r="L394" s="35" t="s">
        <v>45</v>
      </c>
      <c r="M394" s="36" t="s">
        <v>129</v>
      </c>
      <c r="N394" s="36"/>
      <c r="O394" s="35">
        <v>180</v>
      </c>
      <c r="P394" s="951" t="s">
        <v>650</v>
      </c>
      <c r="Q394" s="792"/>
      <c r="R394" s="792"/>
      <c r="S394" s="792"/>
      <c r="T394" s="793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IFERROR(IF(Y394=0,"",ROUNDUP(Y394/H394,0)*0.00753),"")</f>
        <v/>
      </c>
      <c r="AA394" s="65" t="s">
        <v>45</v>
      </c>
      <c r="AB394" s="66" t="s">
        <v>45</v>
      </c>
      <c r="AC394" s="485" t="s">
        <v>647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651</v>
      </c>
      <c r="B395" s="60" t="s">
        <v>652</v>
      </c>
      <c r="C395" s="34">
        <v>4301032015</v>
      </c>
      <c r="D395" s="790">
        <v>4607091383102</v>
      </c>
      <c r="E395" s="790"/>
      <c r="F395" s="59">
        <v>0.17</v>
      </c>
      <c r="G395" s="35">
        <v>15</v>
      </c>
      <c r="H395" s="59">
        <v>2.5499999999999998</v>
      </c>
      <c r="I395" s="59">
        <v>2.9750000000000001</v>
      </c>
      <c r="J395" s="35">
        <v>156</v>
      </c>
      <c r="K395" s="35" t="s">
        <v>89</v>
      </c>
      <c r="L395" s="35" t="s">
        <v>45</v>
      </c>
      <c r="M395" s="36" t="s">
        <v>129</v>
      </c>
      <c r="N395" s="36"/>
      <c r="O395" s="35">
        <v>180</v>
      </c>
      <c r="P395" s="9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2"/>
      <c r="R395" s="792"/>
      <c r="S395" s="792"/>
      <c r="T395" s="793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IFERROR(IF(Y395=0,"",ROUNDUP(Y395/H395,0)*0.00753),"")</f>
        <v/>
      </c>
      <c r="AA395" s="65" t="s">
        <v>45</v>
      </c>
      <c r="AB395" s="66" t="s">
        <v>45</v>
      </c>
      <c r="AC395" s="487" t="s">
        <v>653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654</v>
      </c>
      <c r="B396" s="60" t="s">
        <v>655</v>
      </c>
      <c r="C396" s="34">
        <v>4301030233</v>
      </c>
      <c r="D396" s="790">
        <v>4607091388404</v>
      </c>
      <c r="E396" s="790"/>
      <c r="F396" s="59">
        <v>0.17</v>
      </c>
      <c r="G396" s="35">
        <v>15</v>
      </c>
      <c r="H396" s="59">
        <v>2.5499999999999998</v>
      </c>
      <c r="I396" s="59">
        <v>2.9</v>
      </c>
      <c r="J396" s="35">
        <v>156</v>
      </c>
      <c r="K396" s="35" t="s">
        <v>89</v>
      </c>
      <c r="L396" s="35" t="s">
        <v>45</v>
      </c>
      <c r="M396" s="36" t="s">
        <v>129</v>
      </c>
      <c r="N396" s="36"/>
      <c r="O396" s="35">
        <v>180</v>
      </c>
      <c r="P396" s="9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2"/>
      <c r="R396" s="792"/>
      <c r="S396" s="792"/>
      <c r="T396" s="793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IFERROR(IF(Y396=0,"",ROUNDUP(Y396/H396,0)*0.00753),"")</f>
        <v/>
      </c>
      <c r="AA396" s="65" t="s">
        <v>45</v>
      </c>
      <c r="AB396" s="66" t="s">
        <v>45</v>
      </c>
      <c r="AC396" s="489" t="s">
        <v>647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787"/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8"/>
      <c r="P397" s="784" t="s">
        <v>40</v>
      </c>
      <c r="Q397" s="785"/>
      <c r="R397" s="785"/>
      <c r="S397" s="785"/>
      <c r="T397" s="785"/>
      <c r="U397" s="785"/>
      <c r="V397" s="786"/>
      <c r="W397" s="40" t="s">
        <v>39</v>
      </c>
      <c r="X397" s="41">
        <f>IFERROR(X393/H393,"0")+IFERROR(X394/H394,"0")+IFERROR(X395/H395,"0")+IFERROR(X396/H396,"0")</f>
        <v>0</v>
      </c>
      <c r="Y397" s="41">
        <f>IFERROR(Y393/H393,"0")+IFERROR(Y394/H394,"0")+IFERROR(Y395/H395,"0")+IFERROR(Y396/H396,"0")</f>
        <v>0</v>
      </c>
      <c r="Z397" s="41">
        <f>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787"/>
      <c r="B398" s="787"/>
      <c r="C398" s="787"/>
      <c r="D398" s="787"/>
      <c r="E398" s="787"/>
      <c r="F398" s="787"/>
      <c r="G398" s="787"/>
      <c r="H398" s="787"/>
      <c r="I398" s="787"/>
      <c r="J398" s="787"/>
      <c r="K398" s="787"/>
      <c r="L398" s="787"/>
      <c r="M398" s="787"/>
      <c r="N398" s="787"/>
      <c r="O398" s="788"/>
      <c r="P398" s="784" t="s">
        <v>40</v>
      </c>
      <c r="Q398" s="785"/>
      <c r="R398" s="785"/>
      <c r="S398" s="785"/>
      <c r="T398" s="785"/>
      <c r="U398" s="785"/>
      <c r="V398" s="786"/>
      <c r="W398" s="40" t="s">
        <v>0</v>
      </c>
      <c r="X398" s="41">
        <f>IFERROR(SUM(X393:X396),"0")</f>
        <v>0</v>
      </c>
      <c r="Y398" s="41">
        <f>IFERROR(SUM(Y393:Y396),"0")</f>
        <v>0</v>
      </c>
      <c r="Z398" s="40"/>
      <c r="AA398" s="64"/>
      <c r="AB398" s="64"/>
      <c r="AC398" s="64"/>
    </row>
    <row r="399" spans="1:68" ht="14.25" customHeight="1" x14ac:dyDescent="0.25">
      <c r="A399" s="789" t="s">
        <v>656</v>
      </c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89"/>
      <c r="P399" s="789"/>
      <c r="Q399" s="789"/>
      <c r="R399" s="789"/>
      <c r="S399" s="789"/>
      <c r="T399" s="789"/>
      <c r="U399" s="789"/>
      <c r="V399" s="789"/>
      <c r="W399" s="789"/>
      <c r="X399" s="789"/>
      <c r="Y399" s="789"/>
      <c r="Z399" s="789"/>
      <c r="AA399" s="63"/>
      <c r="AB399" s="63"/>
      <c r="AC399" s="63"/>
    </row>
    <row r="400" spans="1:68" ht="16.5" customHeight="1" x14ac:dyDescent="0.25">
      <c r="A400" s="60" t="s">
        <v>657</v>
      </c>
      <c r="B400" s="60" t="s">
        <v>658</v>
      </c>
      <c r="C400" s="34">
        <v>4301180007</v>
      </c>
      <c r="D400" s="790">
        <v>4680115881808</v>
      </c>
      <c r="E400" s="790"/>
      <c r="F400" s="59">
        <v>0.1</v>
      </c>
      <c r="G400" s="35">
        <v>20</v>
      </c>
      <c r="H400" s="59">
        <v>2</v>
      </c>
      <c r="I400" s="59">
        <v>2.2400000000000002</v>
      </c>
      <c r="J400" s="35">
        <v>238</v>
      </c>
      <c r="K400" s="35" t="s">
        <v>202</v>
      </c>
      <c r="L400" s="35" t="s">
        <v>45</v>
      </c>
      <c r="M400" s="36" t="s">
        <v>660</v>
      </c>
      <c r="N400" s="36"/>
      <c r="O400" s="35">
        <v>730</v>
      </c>
      <c r="P400" s="9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2"/>
      <c r="R400" s="792"/>
      <c r="S400" s="792"/>
      <c r="T400" s="793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IFERROR(IF(Y400=0,"",ROUNDUP(Y400/H400,0)*0.00474),"")</f>
        <v/>
      </c>
      <c r="AA400" s="65" t="s">
        <v>45</v>
      </c>
      <c r="AB400" s="66" t="s">
        <v>45</v>
      </c>
      <c r="AC400" s="491" t="s">
        <v>659</v>
      </c>
      <c r="AG400" s="75"/>
      <c r="AJ400" s="79" t="s">
        <v>45</v>
      </c>
      <c r="AK400" s="79">
        <v>0</v>
      </c>
      <c r="BB400" s="49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27" customHeight="1" x14ac:dyDescent="0.25">
      <c r="A401" s="60" t="s">
        <v>661</v>
      </c>
      <c r="B401" s="60" t="s">
        <v>662</v>
      </c>
      <c r="C401" s="34">
        <v>4301180006</v>
      </c>
      <c r="D401" s="790">
        <v>4680115881822</v>
      </c>
      <c r="E401" s="790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202</v>
      </c>
      <c r="L401" s="35" t="s">
        <v>45</v>
      </c>
      <c r="M401" s="36" t="s">
        <v>660</v>
      </c>
      <c r="N401" s="36"/>
      <c r="O401" s="35">
        <v>730</v>
      </c>
      <c r="P401" s="9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2"/>
      <c r="R401" s="792"/>
      <c r="S401" s="792"/>
      <c r="T401" s="793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93" t="s">
        <v>659</v>
      </c>
      <c r="AG401" s="75"/>
      <c r="AJ401" s="79" t="s">
        <v>45</v>
      </c>
      <c r="AK401" s="79">
        <v>0</v>
      </c>
      <c r="BB401" s="49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663</v>
      </c>
      <c r="B402" s="60" t="s">
        <v>664</v>
      </c>
      <c r="C402" s="34">
        <v>4301180001</v>
      </c>
      <c r="D402" s="790">
        <v>4680115880016</v>
      </c>
      <c r="E402" s="790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202</v>
      </c>
      <c r="L402" s="35" t="s">
        <v>45</v>
      </c>
      <c r="M402" s="36" t="s">
        <v>660</v>
      </c>
      <c r="N402" s="36"/>
      <c r="O402" s="35">
        <v>730</v>
      </c>
      <c r="P402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2"/>
      <c r="R402" s="792"/>
      <c r="S402" s="792"/>
      <c r="T402" s="793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95" t="s">
        <v>659</v>
      </c>
      <c r="AG402" s="75"/>
      <c r="AJ402" s="79" t="s">
        <v>45</v>
      </c>
      <c r="AK402" s="79">
        <v>0</v>
      </c>
      <c r="BB402" s="49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787"/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8"/>
      <c r="P403" s="784" t="s">
        <v>40</v>
      </c>
      <c r="Q403" s="785"/>
      <c r="R403" s="785"/>
      <c r="S403" s="785"/>
      <c r="T403" s="785"/>
      <c r="U403" s="785"/>
      <c r="V403" s="786"/>
      <c r="W403" s="40" t="s">
        <v>39</v>
      </c>
      <c r="X403" s="41">
        <f>IFERROR(X400/H400,"0")+IFERROR(X401/H401,"0")+IFERROR(X402/H402,"0")</f>
        <v>0</v>
      </c>
      <c r="Y403" s="41">
        <f>IFERROR(Y400/H400,"0")+IFERROR(Y401/H401,"0")+IFERROR(Y402/H402,"0")</f>
        <v>0</v>
      </c>
      <c r="Z403" s="41">
        <f>IFERROR(IF(Z400="",0,Z400),"0")+IFERROR(IF(Z401="",0,Z401),"0")+IFERROR(IF(Z402="",0,Z402),"0")</f>
        <v>0</v>
      </c>
      <c r="AA403" s="64"/>
      <c r="AB403" s="64"/>
      <c r="AC403" s="64"/>
    </row>
    <row r="404" spans="1:68" x14ac:dyDescent="0.2">
      <c r="A404" s="787"/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8"/>
      <c r="P404" s="784" t="s">
        <v>40</v>
      </c>
      <c r="Q404" s="785"/>
      <c r="R404" s="785"/>
      <c r="S404" s="785"/>
      <c r="T404" s="785"/>
      <c r="U404" s="785"/>
      <c r="V404" s="786"/>
      <c r="W404" s="40" t="s">
        <v>0</v>
      </c>
      <c r="X404" s="41">
        <f>IFERROR(SUM(X400:X402),"0")</f>
        <v>0</v>
      </c>
      <c r="Y404" s="41">
        <f>IFERROR(SUM(Y400:Y402),"0")</f>
        <v>0</v>
      </c>
      <c r="Z404" s="40"/>
      <c r="AA404" s="64"/>
      <c r="AB404" s="64"/>
      <c r="AC404" s="64"/>
    </row>
    <row r="405" spans="1:68" ht="16.5" customHeight="1" x14ac:dyDescent="0.25">
      <c r="A405" s="799" t="s">
        <v>665</v>
      </c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799"/>
      <c r="P405" s="799"/>
      <c r="Q405" s="799"/>
      <c r="R405" s="799"/>
      <c r="S405" s="799"/>
      <c r="T405" s="799"/>
      <c r="U405" s="799"/>
      <c r="V405" s="799"/>
      <c r="W405" s="799"/>
      <c r="X405" s="799"/>
      <c r="Y405" s="799"/>
      <c r="Z405" s="799"/>
      <c r="AA405" s="62"/>
      <c r="AB405" s="62"/>
      <c r="AC405" s="62"/>
    </row>
    <row r="406" spans="1:68" ht="14.25" customHeight="1" x14ac:dyDescent="0.25">
      <c r="A406" s="789" t="s">
        <v>78</v>
      </c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89"/>
      <c r="P406" s="789"/>
      <c r="Q406" s="789"/>
      <c r="R406" s="789"/>
      <c r="S406" s="789"/>
      <c r="T406" s="789"/>
      <c r="U406" s="789"/>
      <c r="V406" s="789"/>
      <c r="W406" s="789"/>
      <c r="X406" s="789"/>
      <c r="Y406" s="789"/>
      <c r="Z406" s="789"/>
      <c r="AA406" s="63"/>
      <c r="AB406" s="63"/>
      <c r="AC406" s="63"/>
    </row>
    <row r="407" spans="1:68" ht="27" customHeight="1" x14ac:dyDescent="0.25">
      <c r="A407" s="60" t="s">
        <v>666</v>
      </c>
      <c r="B407" s="60" t="s">
        <v>667</v>
      </c>
      <c r="C407" s="34">
        <v>4301031066</v>
      </c>
      <c r="D407" s="790">
        <v>4607091383836</v>
      </c>
      <c r="E407" s="790"/>
      <c r="F407" s="59">
        <v>0.3</v>
      </c>
      <c r="G407" s="35">
        <v>6</v>
      </c>
      <c r="H407" s="59">
        <v>1.8</v>
      </c>
      <c r="I407" s="59">
        <v>2.048</v>
      </c>
      <c r="J407" s="35">
        <v>156</v>
      </c>
      <c r="K407" s="35" t="s">
        <v>89</v>
      </c>
      <c r="L407" s="35" t="s">
        <v>45</v>
      </c>
      <c r="M407" s="36" t="s">
        <v>82</v>
      </c>
      <c r="N407" s="36"/>
      <c r="O407" s="35">
        <v>40</v>
      </c>
      <c r="P407" s="9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2"/>
      <c r="R407" s="792"/>
      <c r="S407" s="792"/>
      <c r="T407" s="793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668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87"/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8"/>
      <c r="P408" s="784" t="s">
        <v>40</v>
      </c>
      <c r="Q408" s="785"/>
      <c r="R408" s="785"/>
      <c r="S408" s="785"/>
      <c r="T408" s="785"/>
      <c r="U408" s="785"/>
      <c r="V408" s="786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787"/>
      <c r="B409" s="787"/>
      <c r="C409" s="787"/>
      <c r="D409" s="787"/>
      <c r="E409" s="787"/>
      <c r="F409" s="787"/>
      <c r="G409" s="787"/>
      <c r="H409" s="787"/>
      <c r="I409" s="787"/>
      <c r="J409" s="787"/>
      <c r="K409" s="787"/>
      <c r="L409" s="787"/>
      <c r="M409" s="787"/>
      <c r="N409" s="787"/>
      <c r="O409" s="788"/>
      <c r="P409" s="784" t="s">
        <v>40</v>
      </c>
      <c r="Q409" s="785"/>
      <c r="R409" s="785"/>
      <c r="S409" s="785"/>
      <c r="T409" s="785"/>
      <c r="U409" s="785"/>
      <c r="V409" s="786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14.25" customHeight="1" x14ac:dyDescent="0.25">
      <c r="A410" s="789" t="s">
        <v>84</v>
      </c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89"/>
      <c r="P410" s="789"/>
      <c r="Q410" s="789"/>
      <c r="R410" s="789"/>
      <c r="S410" s="789"/>
      <c r="T410" s="789"/>
      <c r="U410" s="789"/>
      <c r="V410" s="789"/>
      <c r="W410" s="789"/>
      <c r="X410" s="789"/>
      <c r="Y410" s="789"/>
      <c r="Z410" s="789"/>
      <c r="AA410" s="63"/>
      <c r="AB410" s="63"/>
      <c r="AC410" s="63"/>
    </row>
    <row r="411" spans="1:68" ht="37.5" customHeight="1" x14ac:dyDescent="0.25">
      <c r="A411" s="60" t="s">
        <v>669</v>
      </c>
      <c r="B411" s="60" t="s">
        <v>670</v>
      </c>
      <c r="C411" s="34">
        <v>4301051142</v>
      </c>
      <c r="D411" s="790">
        <v>4607091387919</v>
      </c>
      <c r="E411" s="790"/>
      <c r="F411" s="59">
        <v>1.35</v>
      </c>
      <c r="G411" s="35">
        <v>6</v>
      </c>
      <c r="H411" s="59">
        <v>8.1</v>
      </c>
      <c r="I411" s="59">
        <v>8.6639999999999997</v>
      </c>
      <c r="J411" s="35">
        <v>56</v>
      </c>
      <c r="K411" s="35" t="s">
        <v>140</v>
      </c>
      <c r="L411" s="35" t="s">
        <v>45</v>
      </c>
      <c r="M411" s="36" t="s">
        <v>82</v>
      </c>
      <c r="N411" s="36"/>
      <c r="O411" s="35">
        <v>45</v>
      </c>
      <c r="P411" s="9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2"/>
      <c r="R411" s="792"/>
      <c r="S411" s="792"/>
      <c r="T411" s="793"/>
      <c r="U411" s="37" t="s">
        <v>45</v>
      </c>
      <c r="V411" s="37" t="s">
        <v>45</v>
      </c>
      <c r="W411" s="38" t="s">
        <v>0</v>
      </c>
      <c r="X411" s="56">
        <v>200</v>
      </c>
      <c r="Y411" s="53">
        <f>IFERROR(IF(X411="",0,CEILING((X411/$H411),1)*$H411),"")</f>
        <v>202.5</v>
      </c>
      <c r="Z411" s="39">
        <f>IFERROR(IF(Y411=0,"",ROUNDUP(Y411/H411,0)*0.02175),"")</f>
        <v>0.54374999999999996</v>
      </c>
      <c r="AA411" s="65" t="s">
        <v>45</v>
      </c>
      <c r="AB411" s="66" t="s">
        <v>45</v>
      </c>
      <c r="AC411" s="499" t="s">
        <v>671</v>
      </c>
      <c r="AG411" s="75"/>
      <c r="AJ411" s="79" t="s">
        <v>45</v>
      </c>
      <c r="AK411" s="79">
        <v>0</v>
      </c>
      <c r="BB411" s="500" t="s">
        <v>66</v>
      </c>
      <c r="BM411" s="75">
        <f>IFERROR(X411*I411/H411,"0")</f>
        <v>213.92592592592592</v>
      </c>
      <c r="BN411" s="75">
        <f>IFERROR(Y411*I411/H411,"0")</f>
        <v>216.60000000000002</v>
      </c>
      <c r="BO411" s="75">
        <f>IFERROR(1/J411*(X411/H411),"0")</f>
        <v>0.44091710758377423</v>
      </c>
      <c r="BP411" s="75">
        <f>IFERROR(1/J411*(Y411/H411),"0")</f>
        <v>0.4464285714285714</v>
      </c>
    </row>
    <row r="412" spans="1:68" ht="37.5" customHeight="1" x14ac:dyDescent="0.25">
      <c r="A412" s="60" t="s">
        <v>672</v>
      </c>
      <c r="B412" s="60" t="s">
        <v>673</v>
      </c>
      <c r="C412" s="34">
        <v>4301051461</v>
      </c>
      <c r="D412" s="790">
        <v>4680115883604</v>
      </c>
      <c r="E412" s="790"/>
      <c r="F412" s="59">
        <v>0.35</v>
      </c>
      <c r="G412" s="35">
        <v>6</v>
      </c>
      <c r="H412" s="59">
        <v>2.1</v>
      </c>
      <c r="I412" s="59">
        <v>2.3719999999999999</v>
      </c>
      <c r="J412" s="35">
        <v>156</v>
      </c>
      <c r="K412" s="35" t="s">
        <v>89</v>
      </c>
      <c r="L412" s="35" t="s">
        <v>45</v>
      </c>
      <c r="M412" s="36" t="s">
        <v>88</v>
      </c>
      <c r="N412" s="36"/>
      <c r="O412" s="35">
        <v>45</v>
      </c>
      <c r="P412" s="9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2"/>
      <c r="R412" s="792"/>
      <c r="S412" s="792"/>
      <c r="T412" s="793"/>
      <c r="U412" s="37" t="s">
        <v>45</v>
      </c>
      <c r="V412" s="37" t="s">
        <v>45</v>
      </c>
      <c r="W412" s="38" t="s">
        <v>0</v>
      </c>
      <c r="X412" s="56">
        <v>0</v>
      </c>
      <c r="Y412" s="53">
        <f>IFERROR(IF(X412="",0,CEILING((X412/$H412),1)*$H412),"")</f>
        <v>0</v>
      </c>
      <c r="Z412" s="39" t="str">
        <f>IFERROR(IF(Y412=0,"",ROUNDUP(Y412/H412,0)*0.00753),"")</f>
        <v/>
      </c>
      <c r="AA412" s="65" t="s">
        <v>45</v>
      </c>
      <c r="AB412" s="66" t="s">
        <v>45</v>
      </c>
      <c r="AC412" s="501" t="s">
        <v>674</v>
      </c>
      <c r="AG412" s="75"/>
      <c r="AJ412" s="79" t="s">
        <v>45</v>
      </c>
      <c r="AK412" s="79">
        <v>0</v>
      </c>
      <c r="BB412" s="502" t="s">
        <v>66</v>
      </c>
      <c r="BM412" s="75">
        <f>IFERROR(X412*I412/H412,"0")</f>
        <v>0</v>
      </c>
      <c r="BN412" s="75">
        <f>IFERROR(Y412*I412/H412,"0")</f>
        <v>0</v>
      </c>
      <c r="BO412" s="75">
        <f>IFERROR(1/J412*(X412/H412),"0")</f>
        <v>0</v>
      </c>
      <c r="BP412" s="75">
        <f>IFERROR(1/J412*(Y412/H412),"0")</f>
        <v>0</v>
      </c>
    </row>
    <row r="413" spans="1:68" ht="27" customHeight="1" x14ac:dyDescent="0.25">
      <c r="A413" s="60" t="s">
        <v>675</v>
      </c>
      <c r="B413" s="60" t="s">
        <v>676</v>
      </c>
      <c r="C413" s="34">
        <v>4301051485</v>
      </c>
      <c r="D413" s="790">
        <v>4680115883567</v>
      </c>
      <c r="E413" s="790"/>
      <c r="F413" s="59">
        <v>0.35</v>
      </c>
      <c r="G413" s="35">
        <v>6</v>
      </c>
      <c r="H413" s="59">
        <v>2.1</v>
      </c>
      <c r="I413" s="59">
        <v>2.36</v>
      </c>
      <c r="J413" s="35">
        <v>156</v>
      </c>
      <c r="K413" s="35" t="s">
        <v>89</v>
      </c>
      <c r="L413" s="35" t="s">
        <v>45</v>
      </c>
      <c r="M413" s="36" t="s">
        <v>82</v>
      </c>
      <c r="N413" s="36"/>
      <c r="O413" s="35">
        <v>40</v>
      </c>
      <c r="P413" s="9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2"/>
      <c r="R413" s="792"/>
      <c r="S413" s="792"/>
      <c r="T413" s="793"/>
      <c r="U413" s="37" t="s">
        <v>45</v>
      </c>
      <c r="V413" s="37" t="s">
        <v>45</v>
      </c>
      <c r="W413" s="38" t="s">
        <v>0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IFERROR(IF(Y413=0,"",ROUNDUP(Y413/H413,0)*0.00753),"")</f>
        <v/>
      </c>
      <c r="AA413" s="65" t="s">
        <v>45</v>
      </c>
      <c r="AB413" s="66" t="s">
        <v>45</v>
      </c>
      <c r="AC413" s="503" t="s">
        <v>677</v>
      </c>
      <c r="AG413" s="75"/>
      <c r="AJ413" s="79" t="s">
        <v>45</v>
      </c>
      <c r="AK413" s="79">
        <v>0</v>
      </c>
      <c r="BB413" s="504" t="s">
        <v>66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x14ac:dyDescent="0.2">
      <c r="A414" s="787"/>
      <c r="B414" s="787"/>
      <c r="C414" s="787"/>
      <c r="D414" s="787"/>
      <c r="E414" s="787"/>
      <c r="F414" s="787"/>
      <c r="G414" s="787"/>
      <c r="H414" s="787"/>
      <c r="I414" s="787"/>
      <c r="J414" s="787"/>
      <c r="K414" s="787"/>
      <c r="L414" s="787"/>
      <c r="M414" s="787"/>
      <c r="N414" s="787"/>
      <c r="O414" s="788"/>
      <c r="P414" s="784" t="s">
        <v>40</v>
      </c>
      <c r="Q414" s="785"/>
      <c r="R414" s="785"/>
      <c r="S414" s="785"/>
      <c r="T414" s="785"/>
      <c r="U414" s="785"/>
      <c r="V414" s="786"/>
      <c r="W414" s="40" t="s">
        <v>39</v>
      </c>
      <c r="X414" s="41">
        <f>IFERROR(X411/H411,"0")+IFERROR(X412/H412,"0")+IFERROR(X413/H413,"0")</f>
        <v>24.691358024691358</v>
      </c>
      <c r="Y414" s="41">
        <f>IFERROR(Y411/H411,"0")+IFERROR(Y412/H412,"0")+IFERROR(Y413/H413,"0")</f>
        <v>25</v>
      </c>
      <c r="Z414" s="41">
        <f>IFERROR(IF(Z411="",0,Z411),"0")+IFERROR(IF(Z412="",0,Z412),"0")+IFERROR(IF(Z413="",0,Z413),"0")</f>
        <v>0.54374999999999996</v>
      </c>
      <c r="AA414" s="64"/>
      <c r="AB414" s="64"/>
      <c r="AC414" s="64"/>
    </row>
    <row r="415" spans="1:68" x14ac:dyDescent="0.2">
      <c r="A415" s="787"/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8"/>
      <c r="P415" s="784" t="s">
        <v>40</v>
      </c>
      <c r="Q415" s="785"/>
      <c r="R415" s="785"/>
      <c r="S415" s="785"/>
      <c r="T415" s="785"/>
      <c r="U415" s="785"/>
      <c r="V415" s="786"/>
      <c r="W415" s="40" t="s">
        <v>0</v>
      </c>
      <c r="X415" s="41">
        <f>IFERROR(SUM(X411:X413),"0")</f>
        <v>200</v>
      </c>
      <c r="Y415" s="41">
        <f>IFERROR(SUM(Y411:Y413),"0")</f>
        <v>202.5</v>
      </c>
      <c r="Z415" s="40"/>
      <c r="AA415" s="64"/>
      <c r="AB415" s="64"/>
      <c r="AC415" s="64"/>
    </row>
    <row r="416" spans="1:68" ht="27.75" customHeight="1" x14ac:dyDescent="0.2">
      <c r="A416" s="833" t="s">
        <v>678</v>
      </c>
      <c r="B416" s="833"/>
      <c r="C416" s="833"/>
      <c r="D416" s="833"/>
      <c r="E416" s="833"/>
      <c r="F416" s="833"/>
      <c r="G416" s="833"/>
      <c r="H416" s="833"/>
      <c r="I416" s="833"/>
      <c r="J416" s="833"/>
      <c r="K416" s="833"/>
      <c r="L416" s="833"/>
      <c r="M416" s="833"/>
      <c r="N416" s="833"/>
      <c r="O416" s="833"/>
      <c r="P416" s="833"/>
      <c r="Q416" s="833"/>
      <c r="R416" s="833"/>
      <c r="S416" s="833"/>
      <c r="T416" s="833"/>
      <c r="U416" s="833"/>
      <c r="V416" s="833"/>
      <c r="W416" s="833"/>
      <c r="X416" s="833"/>
      <c r="Y416" s="833"/>
      <c r="Z416" s="833"/>
      <c r="AA416" s="52"/>
      <c r="AB416" s="52"/>
      <c r="AC416" s="52"/>
    </row>
    <row r="417" spans="1:68" ht="16.5" customHeight="1" x14ac:dyDescent="0.25">
      <c r="A417" s="799" t="s">
        <v>679</v>
      </c>
      <c r="B417" s="799"/>
      <c r="C417" s="799"/>
      <c r="D417" s="799"/>
      <c r="E417" s="799"/>
      <c r="F417" s="799"/>
      <c r="G417" s="799"/>
      <c r="H417" s="799"/>
      <c r="I417" s="799"/>
      <c r="J417" s="799"/>
      <c r="K417" s="799"/>
      <c r="L417" s="799"/>
      <c r="M417" s="799"/>
      <c r="N417" s="799"/>
      <c r="O417" s="799"/>
      <c r="P417" s="799"/>
      <c r="Q417" s="799"/>
      <c r="R417" s="799"/>
      <c r="S417" s="799"/>
      <c r="T417" s="799"/>
      <c r="U417" s="799"/>
      <c r="V417" s="799"/>
      <c r="W417" s="799"/>
      <c r="X417" s="799"/>
      <c r="Y417" s="799"/>
      <c r="Z417" s="799"/>
      <c r="AA417" s="62"/>
      <c r="AB417" s="62"/>
      <c r="AC417" s="62"/>
    </row>
    <row r="418" spans="1:68" ht="14.25" customHeight="1" x14ac:dyDescent="0.25">
      <c r="A418" s="789" t="s">
        <v>135</v>
      </c>
      <c r="B418" s="789"/>
      <c r="C418" s="789"/>
      <c r="D418" s="789"/>
      <c r="E418" s="789"/>
      <c r="F418" s="789"/>
      <c r="G418" s="789"/>
      <c r="H418" s="789"/>
      <c r="I418" s="789"/>
      <c r="J418" s="789"/>
      <c r="K418" s="789"/>
      <c r="L418" s="789"/>
      <c r="M418" s="789"/>
      <c r="N418" s="789"/>
      <c r="O418" s="789"/>
      <c r="P418" s="789"/>
      <c r="Q418" s="789"/>
      <c r="R418" s="789"/>
      <c r="S418" s="789"/>
      <c r="T418" s="789"/>
      <c r="U418" s="789"/>
      <c r="V418" s="789"/>
      <c r="W418" s="789"/>
      <c r="X418" s="789"/>
      <c r="Y418" s="789"/>
      <c r="Z418" s="789"/>
      <c r="AA418" s="63"/>
      <c r="AB418" s="63"/>
      <c r="AC418" s="63"/>
    </row>
    <row r="419" spans="1:68" ht="27" customHeight="1" x14ac:dyDescent="0.25">
      <c r="A419" s="60" t="s">
        <v>680</v>
      </c>
      <c r="B419" s="60" t="s">
        <v>681</v>
      </c>
      <c r="C419" s="34">
        <v>4301011946</v>
      </c>
      <c r="D419" s="790">
        <v>4680115884847</v>
      </c>
      <c r="E419" s="790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140</v>
      </c>
      <c r="L419" s="35" t="s">
        <v>45</v>
      </c>
      <c r="M419" s="36" t="s">
        <v>167</v>
      </c>
      <c r="N419" s="36"/>
      <c r="O419" s="35">
        <v>60</v>
      </c>
      <c r="P419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2"/>
      <c r="R419" s="792"/>
      <c r="S419" s="792"/>
      <c r="T419" s="793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ref="Y419:Y429" si="82">IFERROR(IF(X419="",0,CEILING((X419/$H419),1)*$H419),"")</f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5" t="s">
        <v>682</v>
      </c>
      <c r="AG419" s="75"/>
      <c r="AJ419" s="79" t="s">
        <v>45</v>
      </c>
      <c r="AK419" s="79">
        <v>0</v>
      </c>
      <c r="BB419" s="506" t="s">
        <v>66</v>
      </c>
      <c r="BM419" s="75">
        <f t="shared" ref="BM419:BM429" si="83">IFERROR(X419*I419/H419,"0")</f>
        <v>0</v>
      </c>
      <c r="BN419" s="75">
        <f t="shared" ref="BN419:BN429" si="84">IFERROR(Y419*I419/H419,"0")</f>
        <v>0</v>
      </c>
      <c r="BO419" s="75">
        <f t="shared" ref="BO419:BO429" si="85">IFERROR(1/J419*(X419/H419),"0")</f>
        <v>0</v>
      </c>
      <c r="BP419" s="75">
        <f t="shared" ref="BP419:BP429" si="86">IFERROR(1/J419*(Y419/H419),"0")</f>
        <v>0</v>
      </c>
    </row>
    <row r="420" spans="1:68" ht="27" customHeight="1" x14ac:dyDescent="0.25">
      <c r="A420" s="60" t="s">
        <v>680</v>
      </c>
      <c r="B420" s="60" t="s">
        <v>683</v>
      </c>
      <c r="C420" s="34">
        <v>4301011869</v>
      </c>
      <c r="D420" s="790">
        <v>4680115884847</v>
      </c>
      <c r="E420" s="790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140</v>
      </c>
      <c r="L420" s="35" t="s">
        <v>170</v>
      </c>
      <c r="M420" s="36" t="s">
        <v>82</v>
      </c>
      <c r="N420" s="36"/>
      <c r="O420" s="35">
        <v>60</v>
      </c>
      <c r="P420" s="9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2"/>
      <c r="R420" s="792"/>
      <c r="S420" s="792"/>
      <c r="T420" s="793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2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684</v>
      </c>
      <c r="AG420" s="75"/>
      <c r="AJ420" s="79" t="s">
        <v>171</v>
      </c>
      <c r="AK420" s="79">
        <v>720</v>
      </c>
      <c r="BB420" s="508" t="s">
        <v>66</v>
      </c>
      <c r="BM420" s="75">
        <f t="shared" si="83"/>
        <v>0</v>
      </c>
      <c r="BN420" s="75">
        <f t="shared" si="84"/>
        <v>0</v>
      </c>
      <c r="BO420" s="75">
        <f t="shared" si="85"/>
        <v>0</v>
      </c>
      <c r="BP420" s="75">
        <f t="shared" si="86"/>
        <v>0</v>
      </c>
    </row>
    <row r="421" spans="1:68" ht="27" customHeight="1" x14ac:dyDescent="0.25">
      <c r="A421" s="60" t="s">
        <v>685</v>
      </c>
      <c r="B421" s="60" t="s">
        <v>686</v>
      </c>
      <c r="C421" s="34">
        <v>4301011947</v>
      </c>
      <c r="D421" s="790">
        <v>4680115884854</v>
      </c>
      <c r="E421" s="790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140</v>
      </c>
      <c r="L421" s="35" t="s">
        <v>45</v>
      </c>
      <c r="M421" s="36" t="s">
        <v>167</v>
      </c>
      <c r="N421" s="36"/>
      <c r="O421" s="35">
        <v>60</v>
      </c>
      <c r="P421" s="9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2"/>
      <c r="R421" s="792"/>
      <c r="S421" s="792"/>
      <c r="T421" s="793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IFERROR(IF(Y421=0,"",ROUNDUP(Y421/H421,0)*0.02039),"")</f>
        <v/>
      </c>
      <c r="AA421" s="65" t="s">
        <v>45</v>
      </c>
      <c r="AB421" s="66" t="s">
        <v>45</v>
      </c>
      <c r="AC421" s="509" t="s">
        <v>682</v>
      </c>
      <c r="AG421" s="75"/>
      <c r="AJ421" s="79" t="s">
        <v>45</v>
      </c>
      <c r="AK421" s="79">
        <v>0</v>
      </c>
      <c r="BB421" s="510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customHeight="1" x14ac:dyDescent="0.25">
      <c r="A422" s="60" t="s">
        <v>685</v>
      </c>
      <c r="B422" s="60" t="s">
        <v>687</v>
      </c>
      <c r="C422" s="34">
        <v>4301011870</v>
      </c>
      <c r="D422" s="790">
        <v>4680115884854</v>
      </c>
      <c r="E422" s="790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140</v>
      </c>
      <c r="L422" s="35" t="s">
        <v>170</v>
      </c>
      <c r="M422" s="36" t="s">
        <v>82</v>
      </c>
      <c r="N422" s="36"/>
      <c r="O422" s="35">
        <v>60</v>
      </c>
      <c r="P422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2"/>
        <v>0</v>
      </c>
      <c r="Z422" s="39" t="str">
        <f>IFERROR(IF(Y422=0,"",ROUNDUP(Y422/H422,0)*0.02175),"")</f>
        <v/>
      </c>
      <c r="AA422" s="65" t="s">
        <v>45</v>
      </c>
      <c r="AB422" s="66" t="s">
        <v>45</v>
      </c>
      <c r="AC422" s="511" t="s">
        <v>688</v>
      </c>
      <c r="AG422" s="75"/>
      <c r="AJ422" s="79" t="s">
        <v>171</v>
      </c>
      <c r="AK422" s="79">
        <v>720</v>
      </c>
      <c r="BB422" s="512" t="s">
        <v>66</v>
      </c>
      <c r="BM422" s="75">
        <f t="shared" si="83"/>
        <v>0</v>
      </c>
      <c r="BN422" s="75">
        <f t="shared" si="84"/>
        <v>0</v>
      </c>
      <c r="BO422" s="75">
        <f t="shared" si="85"/>
        <v>0</v>
      </c>
      <c r="BP422" s="75">
        <f t="shared" si="86"/>
        <v>0</v>
      </c>
    </row>
    <row r="423" spans="1:68" ht="27" customHeight="1" x14ac:dyDescent="0.25">
      <c r="A423" s="60" t="s">
        <v>689</v>
      </c>
      <c r="B423" s="60" t="s">
        <v>690</v>
      </c>
      <c r="C423" s="34">
        <v>4301011339</v>
      </c>
      <c r="D423" s="790">
        <v>4607091383997</v>
      </c>
      <c r="E423" s="790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140</v>
      </c>
      <c r="L423" s="35" t="s">
        <v>45</v>
      </c>
      <c r="M423" s="36" t="s">
        <v>82</v>
      </c>
      <c r="N423" s="36"/>
      <c r="O423" s="35">
        <v>60</v>
      </c>
      <c r="P423" s="9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2"/>
      <c r="R423" s="792"/>
      <c r="S423" s="792"/>
      <c r="T423" s="793"/>
      <c r="U423" s="37" t="s">
        <v>45</v>
      </c>
      <c r="V423" s="37" t="s">
        <v>45</v>
      </c>
      <c r="W423" s="38" t="s">
        <v>0</v>
      </c>
      <c r="X423" s="56">
        <v>4000</v>
      </c>
      <c r="Y423" s="53">
        <f t="shared" si="82"/>
        <v>4005</v>
      </c>
      <c r="Z423" s="39">
        <f>IFERROR(IF(Y423=0,"",ROUNDUP(Y423/H423,0)*0.02175),"")</f>
        <v>5.8072499999999998</v>
      </c>
      <c r="AA423" s="65" t="s">
        <v>45</v>
      </c>
      <c r="AB423" s="66" t="s">
        <v>45</v>
      </c>
      <c r="AC423" s="513" t="s">
        <v>691</v>
      </c>
      <c r="AG423" s="75"/>
      <c r="AJ423" s="79" t="s">
        <v>45</v>
      </c>
      <c r="AK423" s="79">
        <v>0</v>
      </c>
      <c r="BB423" s="514" t="s">
        <v>66</v>
      </c>
      <c r="BM423" s="75">
        <f t="shared" si="83"/>
        <v>4128</v>
      </c>
      <c r="BN423" s="75">
        <f t="shared" si="84"/>
        <v>4133.16</v>
      </c>
      <c r="BO423" s="75">
        <f t="shared" si="85"/>
        <v>5.5555555555555554</v>
      </c>
      <c r="BP423" s="75">
        <f t="shared" si="86"/>
        <v>5.5625</v>
      </c>
    </row>
    <row r="424" spans="1:68" ht="27" customHeight="1" x14ac:dyDescent="0.25">
      <c r="A424" s="60" t="s">
        <v>692</v>
      </c>
      <c r="B424" s="60" t="s">
        <v>693</v>
      </c>
      <c r="C424" s="34">
        <v>4301011943</v>
      </c>
      <c r="D424" s="790">
        <v>4680115884830</v>
      </c>
      <c r="E424" s="790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140</v>
      </c>
      <c r="L424" s="35" t="s">
        <v>45</v>
      </c>
      <c r="M424" s="36" t="s">
        <v>167</v>
      </c>
      <c r="N424" s="36"/>
      <c r="O424" s="35">
        <v>60</v>
      </c>
      <c r="P424" s="93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2"/>
      <c r="R424" s="792"/>
      <c r="S424" s="792"/>
      <c r="T424" s="793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2"/>
        <v>0</v>
      </c>
      <c r="Z424" s="39" t="str">
        <f>IFERROR(IF(Y424=0,"",ROUNDUP(Y424/H424,0)*0.02039),"")</f>
        <v/>
      </c>
      <c r="AA424" s="65" t="s">
        <v>45</v>
      </c>
      <c r="AB424" s="66" t="s">
        <v>45</v>
      </c>
      <c r="AC424" s="515" t="s">
        <v>682</v>
      </c>
      <c r="AG424" s="75"/>
      <c r="AJ424" s="79" t="s">
        <v>45</v>
      </c>
      <c r="AK424" s="79">
        <v>0</v>
      </c>
      <c r="BB424" s="516" t="s">
        <v>66</v>
      </c>
      <c r="BM424" s="75">
        <f t="shared" si="83"/>
        <v>0</v>
      </c>
      <c r="BN424" s="75">
        <f t="shared" si="84"/>
        <v>0</v>
      </c>
      <c r="BO424" s="75">
        <f t="shared" si="85"/>
        <v>0</v>
      </c>
      <c r="BP424" s="75">
        <f t="shared" si="86"/>
        <v>0</v>
      </c>
    </row>
    <row r="425" spans="1:68" ht="27" customHeight="1" x14ac:dyDescent="0.25">
      <c r="A425" s="60" t="s">
        <v>692</v>
      </c>
      <c r="B425" s="60" t="s">
        <v>694</v>
      </c>
      <c r="C425" s="34">
        <v>4301011867</v>
      </c>
      <c r="D425" s="790">
        <v>4680115884830</v>
      </c>
      <c r="E425" s="790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140</v>
      </c>
      <c r="L425" s="35" t="s">
        <v>170</v>
      </c>
      <c r="M425" s="36" t="s">
        <v>82</v>
      </c>
      <c r="N425" s="36"/>
      <c r="O425" s="35">
        <v>60</v>
      </c>
      <c r="P425" s="9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2"/>
      <c r="R425" s="792"/>
      <c r="S425" s="792"/>
      <c r="T425" s="793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2"/>
        <v>0</v>
      </c>
      <c r="Z425" s="39" t="str">
        <f>IFERROR(IF(Y425=0,"",ROUNDUP(Y425/H425,0)*0.02175),"")</f>
        <v/>
      </c>
      <c r="AA425" s="65" t="s">
        <v>45</v>
      </c>
      <c r="AB425" s="66" t="s">
        <v>45</v>
      </c>
      <c r="AC425" s="517" t="s">
        <v>695</v>
      </c>
      <c r="AG425" s="75"/>
      <c r="AJ425" s="79" t="s">
        <v>171</v>
      </c>
      <c r="AK425" s="79">
        <v>720</v>
      </c>
      <c r="BB425" s="518" t="s">
        <v>66</v>
      </c>
      <c r="BM425" s="75">
        <f t="shared" si="83"/>
        <v>0</v>
      </c>
      <c r="BN425" s="75">
        <f t="shared" si="84"/>
        <v>0</v>
      </c>
      <c r="BO425" s="75">
        <f t="shared" si="85"/>
        <v>0</v>
      </c>
      <c r="BP425" s="75">
        <f t="shared" si="86"/>
        <v>0</v>
      </c>
    </row>
    <row r="426" spans="1:68" ht="27" customHeight="1" x14ac:dyDescent="0.25">
      <c r="A426" s="60" t="s">
        <v>696</v>
      </c>
      <c r="B426" s="60" t="s">
        <v>697</v>
      </c>
      <c r="C426" s="34">
        <v>4301011433</v>
      </c>
      <c r="D426" s="790">
        <v>4680115882638</v>
      </c>
      <c r="E426" s="790"/>
      <c r="F426" s="59">
        <v>0.4</v>
      </c>
      <c r="G426" s="35">
        <v>10</v>
      </c>
      <c r="H426" s="59">
        <v>4</v>
      </c>
      <c r="I426" s="59">
        <v>4.21</v>
      </c>
      <c r="J426" s="35">
        <v>132</v>
      </c>
      <c r="K426" s="35" t="s">
        <v>89</v>
      </c>
      <c r="L426" s="35" t="s">
        <v>45</v>
      </c>
      <c r="M426" s="36" t="s">
        <v>139</v>
      </c>
      <c r="N426" s="36"/>
      <c r="O426" s="35">
        <v>90</v>
      </c>
      <c r="P426" s="92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2"/>
      <c r="R426" s="792"/>
      <c r="S426" s="792"/>
      <c r="T426" s="793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2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698</v>
      </c>
      <c r="AG426" s="75"/>
      <c r="AJ426" s="79" t="s">
        <v>45</v>
      </c>
      <c r="AK426" s="79">
        <v>0</v>
      </c>
      <c r="BB426" s="520" t="s">
        <v>66</v>
      </c>
      <c r="BM426" s="75">
        <f t="shared" si="83"/>
        <v>0</v>
      </c>
      <c r="BN426" s="75">
        <f t="shared" si="84"/>
        <v>0</v>
      </c>
      <c r="BO426" s="75">
        <f t="shared" si="85"/>
        <v>0</v>
      </c>
      <c r="BP426" s="75">
        <f t="shared" si="86"/>
        <v>0</v>
      </c>
    </row>
    <row r="427" spans="1:68" ht="27" customHeight="1" x14ac:dyDescent="0.25">
      <c r="A427" s="60" t="s">
        <v>699</v>
      </c>
      <c r="B427" s="60" t="s">
        <v>700</v>
      </c>
      <c r="C427" s="34">
        <v>4301011952</v>
      </c>
      <c r="D427" s="790">
        <v>4680115884922</v>
      </c>
      <c r="E427" s="790"/>
      <c r="F427" s="59">
        <v>0.5</v>
      </c>
      <c r="G427" s="35">
        <v>10</v>
      </c>
      <c r="H427" s="59">
        <v>5</v>
      </c>
      <c r="I427" s="59">
        <v>5.21</v>
      </c>
      <c r="J427" s="35">
        <v>132</v>
      </c>
      <c r="K427" s="35" t="s">
        <v>89</v>
      </c>
      <c r="L427" s="35" t="s">
        <v>45</v>
      </c>
      <c r="M427" s="36" t="s">
        <v>82</v>
      </c>
      <c r="N427" s="36"/>
      <c r="O427" s="35">
        <v>60</v>
      </c>
      <c r="P427" s="9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2"/>
      <c r="R427" s="792"/>
      <c r="S427" s="792"/>
      <c r="T427" s="793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2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688</v>
      </c>
      <c r="AG427" s="75"/>
      <c r="AJ427" s="79" t="s">
        <v>45</v>
      </c>
      <c r="AK427" s="79">
        <v>0</v>
      </c>
      <c r="BB427" s="522" t="s">
        <v>66</v>
      </c>
      <c r="BM427" s="75">
        <f t="shared" si="83"/>
        <v>0</v>
      </c>
      <c r="BN427" s="75">
        <f t="shared" si="84"/>
        <v>0</v>
      </c>
      <c r="BO427" s="75">
        <f t="shared" si="85"/>
        <v>0</v>
      </c>
      <c r="BP427" s="75">
        <f t="shared" si="86"/>
        <v>0</v>
      </c>
    </row>
    <row r="428" spans="1:68" ht="27" customHeight="1" x14ac:dyDescent="0.25">
      <c r="A428" s="60" t="s">
        <v>701</v>
      </c>
      <c r="B428" s="60" t="s">
        <v>702</v>
      </c>
      <c r="C428" s="34">
        <v>4301011866</v>
      </c>
      <c r="D428" s="790">
        <v>4680115884878</v>
      </c>
      <c r="E428" s="790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89</v>
      </c>
      <c r="L428" s="35" t="s">
        <v>45</v>
      </c>
      <c r="M428" s="36" t="s">
        <v>82</v>
      </c>
      <c r="N428" s="36"/>
      <c r="O428" s="35">
        <v>60</v>
      </c>
      <c r="P428" s="92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2"/>
      <c r="R428" s="792"/>
      <c r="S428" s="792"/>
      <c r="T428" s="793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2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703</v>
      </c>
      <c r="AG428" s="75"/>
      <c r="AJ428" s="79" t="s">
        <v>45</v>
      </c>
      <c r="AK428" s="79">
        <v>0</v>
      </c>
      <c r="BB428" s="524" t="s">
        <v>66</v>
      </c>
      <c r="BM428" s="75">
        <f t="shared" si="83"/>
        <v>0</v>
      </c>
      <c r="BN428" s="75">
        <f t="shared" si="84"/>
        <v>0</v>
      </c>
      <c r="BO428" s="75">
        <f t="shared" si="85"/>
        <v>0</v>
      </c>
      <c r="BP428" s="75">
        <f t="shared" si="86"/>
        <v>0</v>
      </c>
    </row>
    <row r="429" spans="1:68" ht="27" customHeight="1" x14ac:dyDescent="0.25">
      <c r="A429" s="60" t="s">
        <v>704</v>
      </c>
      <c r="B429" s="60" t="s">
        <v>705</v>
      </c>
      <c r="C429" s="34">
        <v>4301011868</v>
      </c>
      <c r="D429" s="790">
        <v>4680115884861</v>
      </c>
      <c r="E429" s="790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89</v>
      </c>
      <c r="L429" s="35" t="s">
        <v>45</v>
      </c>
      <c r="M429" s="36" t="s">
        <v>82</v>
      </c>
      <c r="N429" s="36"/>
      <c r="O429" s="35">
        <v>60</v>
      </c>
      <c r="P429" s="9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2"/>
      <c r="R429" s="792"/>
      <c r="S429" s="792"/>
      <c r="T429" s="793"/>
      <c r="U429" s="37" t="s">
        <v>45</v>
      </c>
      <c r="V429" s="37" t="s">
        <v>45</v>
      </c>
      <c r="W429" s="38" t="s">
        <v>0</v>
      </c>
      <c r="X429" s="56">
        <v>0</v>
      </c>
      <c r="Y429" s="53">
        <f t="shared" si="82"/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695</v>
      </c>
      <c r="AG429" s="75"/>
      <c r="AJ429" s="79" t="s">
        <v>45</v>
      </c>
      <c r="AK429" s="79">
        <v>0</v>
      </c>
      <c r="BB429" s="526" t="s">
        <v>66</v>
      </c>
      <c r="BM429" s="75">
        <f t="shared" si="83"/>
        <v>0</v>
      </c>
      <c r="BN429" s="75">
        <f t="shared" si="84"/>
        <v>0</v>
      </c>
      <c r="BO429" s="75">
        <f t="shared" si="85"/>
        <v>0</v>
      </c>
      <c r="BP429" s="75">
        <f t="shared" si="86"/>
        <v>0</v>
      </c>
    </row>
    <row r="430" spans="1:68" x14ac:dyDescent="0.2">
      <c r="A430" s="787"/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8"/>
      <c r="P430" s="784" t="s">
        <v>40</v>
      </c>
      <c r="Q430" s="785"/>
      <c r="R430" s="785"/>
      <c r="S430" s="785"/>
      <c r="T430" s="785"/>
      <c r="U430" s="785"/>
      <c r="V430" s="786"/>
      <c r="W430" s="40" t="s">
        <v>39</v>
      </c>
      <c r="X430" s="41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266.66666666666669</v>
      </c>
      <c r="Y430" s="41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267</v>
      </c>
      <c r="Z430" s="4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5.8072499999999998</v>
      </c>
      <c r="AA430" s="64"/>
      <c r="AB430" s="64"/>
      <c r="AC430" s="64"/>
    </row>
    <row r="431" spans="1:68" x14ac:dyDescent="0.2">
      <c r="A431" s="787"/>
      <c r="B431" s="787"/>
      <c r="C431" s="787"/>
      <c r="D431" s="787"/>
      <c r="E431" s="787"/>
      <c r="F431" s="787"/>
      <c r="G431" s="787"/>
      <c r="H431" s="787"/>
      <c r="I431" s="787"/>
      <c r="J431" s="787"/>
      <c r="K431" s="787"/>
      <c r="L431" s="787"/>
      <c r="M431" s="787"/>
      <c r="N431" s="787"/>
      <c r="O431" s="788"/>
      <c r="P431" s="784" t="s">
        <v>40</v>
      </c>
      <c r="Q431" s="785"/>
      <c r="R431" s="785"/>
      <c r="S431" s="785"/>
      <c r="T431" s="785"/>
      <c r="U431" s="785"/>
      <c r="V431" s="786"/>
      <c r="W431" s="40" t="s">
        <v>0</v>
      </c>
      <c r="X431" s="41">
        <f>IFERROR(SUM(X419:X429),"0")</f>
        <v>4000</v>
      </c>
      <c r="Y431" s="41">
        <f>IFERROR(SUM(Y419:Y429),"0")</f>
        <v>4005</v>
      </c>
      <c r="Z431" s="40"/>
      <c r="AA431" s="64"/>
      <c r="AB431" s="64"/>
      <c r="AC431" s="64"/>
    </row>
    <row r="432" spans="1:68" ht="14.25" customHeight="1" x14ac:dyDescent="0.25">
      <c r="A432" s="789" t="s">
        <v>191</v>
      </c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89"/>
      <c r="P432" s="789"/>
      <c r="Q432" s="789"/>
      <c r="R432" s="789"/>
      <c r="S432" s="789"/>
      <c r="T432" s="789"/>
      <c r="U432" s="789"/>
      <c r="V432" s="789"/>
      <c r="W432" s="789"/>
      <c r="X432" s="789"/>
      <c r="Y432" s="789"/>
      <c r="Z432" s="789"/>
      <c r="AA432" s="63"/>
      <c r="AB432" s="63"/>
      <c r="AC432" s="63"/>
    </row>
    <row r="433" spans="1:68" ht="27" customHeight="1" x14ac:dyDescent="0.25">
      <c r="A433" s="60" t="s">
        <v>706</v>
      </c>
      <c r="B433" s="60" t="s">
        <v>707</v>
      </c>
      <c r="C433" s="34">
        <v>4301020178</v>
      </c>
      <c r="D433" s="790">
        <v>4607091383980</v>
      </c>
      <c r="E433" s="790"/>
      <c r="F433" s="59">
        <v>2.5</v>
      </c>
      <c r="G433" s="35">
        <v>6</v>
      </c>
      <c r="H433" s="59">
        <v>15</v>
      </c>
      <c r="I433" s="59">
        <v>15.48</v>
      </c>
      <c r="J433" s="35">
        <v>48</v>
      </c>
      <c r="K433" s="35" t="s">
        <v>140</v>
      </c>
      <c r="L433" s="35" t="s">
        <v>170</v>
      </c>
      <c r="M433" s="36" t="s">
        <v>139</v>
      </c>
      <c r="N433" s="36"/>
      <c r="O433" s="35">
        <v>50</v>
      </c>
      <c r="P433" s="9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2"/>
      <c r="R433" s="792"/>
      <c r="S433" s="792"/>
      <c r="T433" s="793"/>
      <c r="U433" s="37" t="s">
        <v>45</v>
      </c>
      <c r="V433" s="37" t="s">
        <v>45</v>
      </c>
      <c r="W433" s="38" t="s">
        <v>0</v>
      </c>
      <c r="X433" s="56">
        <v>2160</v>
      </c>
      <c r="Y433" s="53">
        <f>IFERROR(IF(X433="",0,CEILING((X433/$H433),1)*$H433),"")</f>
        <v>2160</v>
      </c>
      <c r="Z433" s="39">
        <f>IFERROR(IF(Y433=0,"",ROUNDUP(Y433/H433,0)*0.02175),"")</f>
        <v>3.1319999999999997</v>
      </c>
      <c r="AA433" s="65" t="s">
        <v>45</v>
      </c>
      <c r="AB433" s="66" t="s">
        <v>45</v>
      </c>
      <c r="AC433" s="527" t="s">
        <v>708</v>
      </c>
      <c r="AG433" s="75"/>
      <c r="AJ433" s="79" t="s">
        <v>171</v>
      </c>
      <c r="AK433" s="79">
        <v>720</v>
      </c>
      <c r="BB433" s="528" t="s">
        <v>66</v>
      </c>
      <c r="BM433" s="75">
        <f>IFERROR(X433*I433/H433,"0")</f>
        <v>2229.1200000000003</v>
      </c>
      <c r="BN433" s="75">
        <f>IFERROR(Y433*I433/H433,"0")</f>
        <v>2229.1200000000003</v>
      </c>
      <c r="BO433" s="75">
        <f>IFERROR(1/J433*(X433/H433),"0")</f>
        <v>3</v>
      </c>
      <c r="BP433" s="75">
        <f>IFERROR(1/J433*(Y433/H433),"0")</f>
        <v>3</v>
      </c>
    </row>
    <row r="434" spans="1:68" ht="27" customHeight="1" x14ac:dyDescent="0.25">
      <c r="A434" s="60" t="s">
        <v>709</v>
      </c>
      <c r="B434" s="60" t="s">
        <v>710</v>
      </c>
      <c r="C434" s="34">
        <v>4301020179</v>
      </c>
      <c r="D434" s="790">
        <v>4607091384178</v>
      </c>
      <c r="E434" s="790"/>
      <c r="F434" s="59">
        <v>0.4</v>
      </c>
      <c r="G434" s="35">
        <v>10</v>
      </c>
      <c r="H434" s="59">
        <v>4</v>
      </c>
      <c r="I434" s="59">
        <v>4.21</v>
      </c>
      <c r="J434" s="35">
        <v>132</v>
      </c>
      <c r="K434" s="35" t="s">
        <v>89</v>
      </c>
      <c r="L434" s="35" t="s">
        <v>45</v>
      </c>
      <c r="M434" s="36" t="s">
        <v>139</v>
      </c>
      <c r="N434" s="36"/>
      <c r="O434" s="35">
        <v>50</v>
      </c>
      <c r="P434" s="9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2"/>
      <c r="R434" s="792"/>
      <c r="S434" s="792"/>
      <c r="T434" s="793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IFERROR(IF(Y434=0,"",ROUNDUP(Y434/H434,0)*0.00902),"")</f>
        <v/>
      </c>
      <c r="AA434" s="65" t="s">
        <v>45</v>
      </c>
      <c r="AB434" s="66" t="s">
        <v>45</v>
      </c>
      <c r="AC434" s="529" t="s">
        <v>708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787"/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8"/>
      <c r="P435" s="784" t="s">
        <v>40</v>
      </c>
      <c r="Q435" s="785"/>
      <c r="R435" s="785"/>
      <c r="S435" s="785"/>
      <c r="T435" s="785"/>
      <c r="U435" s="785"/>
      <c r="V435" s="786"/>
      <c r="W435" s="40" t="s">
        <v>39</v>
      </c>
      <c r="X435" s="41">
        <f>IFERROR(X433/H433,"0")+IFERROR(X434/H434,"0")</f>
        <v>144</v>
      </c>
      <c r="Y435" s="41">
        <f>IFERROR(Y433/H433,"0")+IFERROR(Y434/H434,"0")</f>
        <v>144</v>
      </c>
      <c r="Z435" s="41">
        <f>IFERROR(IF(Z433="",0,Z433),"0")+IFERROR(IF(Z434="",0,Z434),"0")</f>
        <v>3.1319999999999997</v>
      </c>
      <c r="AA435" s="64"/>
      <c r="AB435" s="64"/>
      <c r="AC435" s="64"/>
    </row>
    <row r="436" spans="1:68" x14ac:dyDescent="0.2">
      <c r="A436" s="787"/>
      <c r="B436" s="787"/>
      <c r="C436" s="787"/>
      <c r="D436" s="787"/>
      <c r="E436" s="787"/>
      <c r="F436" s="787"/>
      <c r="G436" s="787"/>
      <c r="H436" s="787"/>
      <c r="I436" s="787"/>
      <c r="J436" s="787"/>
      <c r="K436" s="787"/>
      <c r="L436" s="787"/>
      <c r="M436" s="787"/>
      <c r="N436" s="787"/>
      <c r="O436" s="788"/>
      <c r="P436" s="784" t="s">
        <v>40</v>
      </c>
      <c r="Q436" s="785"/>
      <c r="R436" s="785"/>
      <c r="S436" s="785"/>
      <c r="T436" s="785"/>
      <c r="U436" s="785"/>
      <c r="V436" s="786"/>
      <c r="W436" s="40" t="s">
        <v>0</v>
      </c>
      <c r="X436" s="41">
        <f>IFERROR(SUM(X433:X434),"0")</f>
        <v>2160</v>
      </c>
      <c r="Y436" s="41">
        <f>IFERROR(SUM(Y433:Y434),"0")</f>
        <v>2160</v>
      </c>
      <c r="Z436" s="40"/>
      <c r="AA436" s="64"/>
      <c r="AB436" s="64"/>
      <c r="AC436" s="64"/>
    </row>
    <row r="437" spans="1:68" ht="14.25" customHeight="1" x14ac:dyDescent="0.25">
      <c r="A437" s="789" t="s">
        <v>84</v>
      </c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89"/>
      <c r="P437" s="789"/>
      <c r="Q437" s="789"/>
      <c r="R437" s="789"/>
      <c r="S437" s="789"/>
      <c r="T437" s="789"/>
      <c r="U437" s="789"/>
      <c r="V437" s="789"/>
      <c r="W437" s="789"/>
      <c r="X437" s="789"/>
      <c r="Y437" s="789"/>
      <c r="Z437" s="789"/>
      <c r="AA437" s="63"/>
      <c r="AB437" s="63"/>
      <c r="AC437" s="63"/>
    </row>
    <row r="438" spans="1:68" ht="27" customHeight="1" x14ac:dyDescent="0.25">
      <c r="A438" s="60" t="s">
        <v>711</v>
      </c>
      <c r="B438" s="60" t="s">
        <v>712</v>
      </c>
      <c r="C438" s="34">
        <v>4301051639</v>
      </c>
      <c r="D438" s="790">
        <v>4607091383928</v>
      </c>
      <c r="E438" s="790"/>
      <c r="F438" s="59">
        <v>1.3</v>
      </c>
      <c r="G438" s="35">
        <v>6</v>
      </c>
      <c r="H438" s="59">
        <v>7.8</v>
      </c>
      <c r="I438" s="59">
        <v>8.3699999999999992</v>
      </c>
      <c r="J438" s="35">
        <v>56</v>
      </c>
      <c r="K438" s="35" t="s">
        <v>140</v>
      </c>
      <c r="L438" s="35" t="s">
        <v>45</v>
      </c>
      <c r="M438" s="36" t="s">
        <v>82</v>
      </c>
      <c r="N438" s="36"/>
      <c r="O438" s="35">
        <v>40</v>
      </c>
      <c r="P438" s="9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92"/>
      <c r="R438" s="792"/>
      <c r="S438" s="792"/>
      <c r="T438" s="793"/>
      <c r="U438" s="37" t="s">
        <v>45</v>
      </c>
      <c r="V438" s="37" t="s">
        <v>45</v>
      </c>
      <c r="W438" s="38" t="s">
        <v>0</v>
      </c>
      <c r="X438" s="56">
        <v>780</v>
      </c>
      <c r="Y438" s="53">
        <f>IFERROR(IF(X438="",0,CEILING((X438/$H438),1)*$H438),"")</f>
        <v>780</v>
      </c>
      <c r="Z438" s="39">
        <f>IFERROR(IF(Y438=0,"",ROUNDUP(Y438/H438,0)*0.02175),"")</f>
        <v>2.1749999999999998</v>
      </c>
      <c r="AA438" s="65" t="s">
        <v>45</v>
      </c>
      <c r="AB438" s="66" t="s">
        <v>45</v>
      </c>
      <c r="AC438" s="531" t="s">
        <v>713</v>
      </c>
      <c r="AG438" s="75"/>
      <c r="AJ438" s="79" t="s">
        <v>45</v>
      </c>
      <c r="AK438" s="79">
        <v>0</v>
      </c>
      <c r="BB438" s="532" t="s">
        <v>66</v>
      </c>
      <c r="BM438" s="75">
        <f>IFERROR(X438*I438/H438,"0")</f>
        <v>837</v>
      </c>
      <c r="BN438" s="75">
        <f>IFERROR(Y438*I438/H438,"0")</f>
        <v>837</v>
      </c>
      <c r="BO438" s="75">
        <f>IFERROR(1/J438*(X438/H438),"0")</f>
        <v>1.7857142857142856</v>
      </c>
      <c r="BP438" s="75">
        <f>IFERROR(1/J438*(Y438/H438),"0")</f>
        <v>1.7857142857142856</v>
      </c>
    </row>
    <row r="439" spans="1:68" ht="27" customHeight="1" x14ac:dyDescent="0.25">
      <c r="A439" s="60" t="s">
        <v>711</v>
      </c>
      <c r="B439" s="60" t="s">
        <v>714</v>
      </c>
      <c r="C439" s="34">
        <v>4301051903</v>
      </c>
      <c r="D439" s="790">
        <v>4607091383928</v>
      </c>
      <c r="E439" s="790"/>
      <c r="F439" s="59">
        <v>1.5</v>
      </c>
      <c r="G439" s="35">
        <v>6</v>
      </c>
      <c r="H439" s="59">
        <v>9</v>
      </c>
      <c r="I439" s="59">
        <v>9.57</v>
      </c>
      <c r="J439" s="35">
        <v>56</v>
      </c>
      <c r="K439" s="35" t="s">
        <v>140</v>
      </c>
      <c r="L439" s="35" t="s">
        <v>45</v>
      </c>
      <c r="M439" s="36" t="s">
        <v>88</v>
      </c>
      <c r="N439" s="36"/>
      <c r="O439" s="35">
        <v>40</v>
      </c>
      <c r="P439" s="920" t="s">
        <v>715</v>
      </c>
      <c r="Q439" s="792"/>
      <c r="R439" s="792"/>
      <c r="S439" s="792"/>
      <c r="T439" s="793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716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37.5" customHeight="1" x14ac:dyDescent="0.25">
      <c r="A440" s="60" t="s">
        <v>717</v>
      </c>
      <c r="B440" s="60" t="s">
        <v>718</v>
      </c>
      <c r="C440" s="34">
        <v>4301051636</v>
      </c>
      <c r="D440" s="790">
        <v>4607091384260</v>
      </c>
      <c r="E440" s="790"/>
      <c r="F440" s="59">
        <v>1.3</v>
      </c>
      <c r="G440" s="35">
        <v>6</v>
      </c>
      <c r="H440" s="59">
        <v>7.8</v>
      </c>
      <c r="I440" s="59">
        <v>8.3640000000000008</v>
      </c>
      <c r="J440" s="35">
        <v>56</v>
      </c>
      <c r="K440" s="35" t="s">
        <v>140</v>
      </c>
      <c r="L440" s="35" t="s">
        <v>45</v>
      </c>
      <c r="M440" s="36" t="s">
        <v>82</v>
      </c>
      <c r="N440" s="36"/>
      <c r="O440" s="35">
        <v>40</v>
      </c>
      <c r="P440" s="9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92"/>
      <c r="R440" s="792"/>
      <c r="S440" s="792"/>
      <c r="T440" s="793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35" t="s">
        <v>719</v>
      </c>
      <c r="AG440" s="75"/>
      <c r="AJ440" s="79" t="s">
        <v>45</v>
      </c>
      <c r="AK440" s="79">
        <v>0</v>
      </c>
      <c r="BB440" s="53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t="27" customHeight="1" x14ac:dyDescent="0.25">
      <c r="A441" s="60" t="s">
        <v>717</v>
      </c>
      <c r="B441" s="60" t="s">
        <v>720</v>
      </c>
      <c r="C441" s="34">
        <v>4301051897</v>
      </c>
      <c r="D441" s="790">
        <v>4607091384260</v>
      </c>
      <c r="E441" s="790"/>
      <c r="F441" s="59">
        <v>1.5</v>
      </c>
      <c r="G441" s="35">
        <v>6</v>
      </c>
      <c r="H441" s="59">
        <v>9</v>
      </c>
      <c r="I441" s="59">
        <v>9.5640000000000001</v>
      </c>
      <c r="J441" s="35">
        <v>56</v>
      </c>
      <c r="K441" s="35" t="s">
        <v>140</v>
      </c>
      <c r="L441" s="35" t="s">
        <v>45</v>
      </c>
      <c r="M441" s="36" t="s">
        <v>88</v>
      </c>
      <c r="N441" s="36"/>
      <c r="O441" s="35">
        <v>40</v>
      </c>
      <c r="P441" s="922" t="s">
        <v>721</v>
      </c>
      <c r="Q441" s="792"/>
      <c r="R441" s="792"/>
      <c r="S441" s="792"/>
      <c r="T441" s="793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722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x14ac:dyDescent="0.2">
      <c r="A442" s="787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4" t="s">
        <v>40</v>
      </c>
      <c r="Q442" s="785"/>
      <c r="R442" s="785"/>
      <c r="S442" s="785"/>
      <c r="T442" s="785"/>
      <c r="U442" s="785"/>
      <c r="V442" s="786"/>
      <c r="W442" s="40" t="s">
        <v>39</v>
      </c>
      <c r="X442" s="41">
        <f>IFERROR(X438/H438,"0")+IFERROR(X439/H439,"0")+IFERROR(X440/H440,"0")+IFERROR(X441/H441,"0")</f>
        <v>100</v>
      </c>
      <c r="Y442" s="41">
        <f>IFERROR(Y438/H438,"0")+IFERROR(Y439/H439,"0")+IFERROR(Y440/H440,"0")+IFERROR(Y441/H441,"0")</f>
        <v>100</v>
      </c>
      <c r="Z442" s="41">
        <f>IFERROR(IF(Z438="",0,Z438),"0")+IFERROR(IF(Z439="",0,Z439),"0")+IFERROR(IF(Z440="",0,Z440),"0")+IFERROR(IF(Z441="",0,Z441),"0")</f>
        <v>2.1749999999999998</v>
      </c>
      <c r="AA442" s="64"/>
      <c r="AB442" s="64"/>
      <c r="AC442" s="64"/>
    </row>
    <row r="443" spans="1:68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4" t="s">
        <v>40</v>
      </c>
      <c r="Q443" s="785"/>
      <c r="R443" s="785"/>
      <c r="S443" s="785"/>
      <c r="T443" s="785"/>
      <c r="U443" s="785"/>
      <c r="V443" s="786"/>
      <c r="W443" s="40" t="s">
        <v>0</v>
      </c>
      <c r="X443" s="41">
        <f>IFERROR(SUM(X438:X441),"0")</f>
        <v>780</v>
      </c>
      <c r="Y443" s="41">
        <f>IFERROR(SUM(Y438:Y441),"0")</f>
        <v>780</v>
      </c>
      <c r="Z443" s="40"/>
      <c r="AA443" s="64"/>
      <c r="AB443" s="64"/>
      <c r="AC443" s="64"/>
    </row>
    <row r="444" spans="1:68" ht="14.25" customHeight="1" x14ac:dyDescent="0.25">
      <c r="A444" s="789" t="s">
        <v>233</v>
      </c>
      <c r="B444" s="789"/>
      <c r="C444" s="789"/>
      <c r="D444" s="789"/>
      <c r="E444" s="789"/>
      <c r="F444" s="789"/>
      <c r="G444" s="789"/>
      <c r="H444" s="789"/>
      <c r="I444" s="789"/>
      <c r="J444" s="789"/>
      <c r="K444" s="789"/>
      <c r="L444" s="789"/>
      <c r="M444" s="789"/>
      <c r="N444" s="789"/>
      <c r="O444" s="789"/>
      <c r="P444" s="789"/>
      <c r="Q444" s="789"/>
      <c r="R444" s="789"/>
      <c r="S444" s="789"/>
      <c r="T444" s="789"/>
      <c r="U444" s="789"/>
      <c r="V444" s="789"/>
      <c r="W444" s="789"/>
      <c r="X444" s="789"/>
      <c r="Y444" s="789"/>
      <c r="Z444" s="789"/>
      <c r="AA444" s="63"/>
      <c r="AB444" s="63"/>
      <c r="AC444" s="63"/>
    </row>
    <row r="445" spans="1:68" ht="27" customHeight="1" x14ac:dyDescent="0.25">
      <c r="A445" s="60" t="s">
        <v>723</v>
      </c>
      <c r="B445" s="60" t="s">
        <v>724</v>
      </c>
      <c r="C445" s="34">
        <v>4301060314</v>
      </c>
      <c r="D445" s="790">
        <v>4607091384673</v>
      </c>
      <c r="E445" s="790"/>
      <c r="F445" s="59">
        <v>1.3</v>
      </c>
      <c r="G445" s="35">
        <v>6</v>
      </c>
      <c r="H445" s="59">
        <v>7.8</v>
      </c>
      <c r="I445" s="59">
        <v>8.3640000000000008</v>
      </c>
      <c r="J445" s="35">
        <v>56</v>
      </c>
      <c r="K445" s="35" t="s">
        <v>140</v>
      </c>
      <c r="L445" s="35" t="s">
        <v>45</v>
      </c>
      <c r="M445" s="36" t="s">
        <v>82</v>
      </c>
      <c r="N445" s="36"/>
      <c r="O445" s="35">
        <v>30</v>
      </c>
      <c r="P445" s="9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92"/>
      <c r="R445" s="792"/>
      <c r="S445" s="792"/>
      <c r="T445" s="793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39" t="s">
        <v>725</v>
      </c>
      <c r="AG445" s="75"/>
      <c r="AJ445" s="79" t="s">
        <v>45</v>
      </c>
      <c r="AK445" s="79">
        <v>0</v>
      </c>
      <c r="BB445" s="540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37.5" customHeight="1" x14ac:dyDescent="0.25">
      <c r="A446" s="60" t="s">
        <v>723</v>
      </c>
      <c r="B446" s="60" t="s">
        <v>726</v>
      </c>
      <c r="C446" s="34">
        <v>4301060345</v>
      </c>
      <c r="D446" s="790">
        <v>4607091384673</v>
      </c>
      <c r="E446" s="790"/>
      <c r="F446" s="59">
        <v>1.3</v>
      </c>
      <c r="G446" s="35">
        <v>6</v>
      </c>
      <c r="H446" s="59">
        <v>7.8</v>
      </c>
      <c r="I446" s="59">
        <v>8.3640000000000008</v>
      </c>
      <c r="J446" s="35">
        <v>56</v>
      </c>
      <c r="K446" s="35" t="s">
        <v>140</v>
      </c>
      <c r="L446" s="35" t="s">
        <v>45</v>
      </c>
      <c r="M446" s="36" t="s">
        <v>82</v>
      </c>
      <c r="N446" s="36"/>
      <c r="O446" s="35">
        <v>30</v>
      </c>
      <c r="P446" s="9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92"/>
      <c r="R446" s="792"/>
      <c r="S446" s="792"/>
      <c r="T446" s="793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41" t="s">
        <v>727</v>
      </c>
      <c r="AG446" s="75"/>
      <c r="AJ446" s="79" t="s">
        <v>45</v>
      </c>
      <c r="AK446" s="79">
        <v>0</v>
      </c>
      <c r="BB446" s="54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t="27" customHeight="1" x14ac:dyDescent="0.25">
      <c r="A447" s="60" t="s">
        <v>723</v>
      </c>
      <c r="B447" s="60" t="s">
        <v>728</v>
      </c>
      <c r="C447" s="34">
        <v>4301060439</v>
      </c>
      <c r="D447" s="790">
        <v>4607091384673</v>
      </c>
      <c r="E447" s="790"/>
      <c r="F447" s="59">
        <v>1.5</v>
      </c>
      <c r="G447" s="35">
        <v>6</v>
      </c>
      <c r="H447" s="59">
        <v>9</v>
      </c>
      <c r="I447" s="59">
        <v>9.5640000000000001</v>
      </c>
      <c r="J447" s="35">
        <v>56</v>
      </c>
      <c r="K447" s="35" t="s">
        <v>140</v>
      </c>
      <c r="L447" s="35" t="s">
        <v>45</v>
      </c>
      <c r="M447" s="36" t="s">
        <v>88</v>
      </c>
      <c r="N447" s="36"/>
      <c r="O447" s="35">
        <v>30</v>
      </c>
      <c r="P447" s="913" t="s">
        <v>729</v>
      </c>
      <c r="Q447" s="792"/>
      <c r="R447" s="792"/>
      <c r="S447" s="792"/>
      <c r="T447" s="793"/>
      <c r="U447" s="37" t="s">
        <v>45</v>
      </c>
      <c r="V447" s="37" t="s">
        <v>45</v>
      </c>
      <c r="W447" s="38" t="s">
        <v>0</v>
      </c>
      <c r="X447" s="56">
        <v>0</v>
      </c>
      <c r="Y447" s="53">
        <f>IFERROR(IF(X447="",0,CEILING((X447/$H447),1)*$H447),"")</f>
        <v>0</v>
      </c>
      <c r="Z447" s="39" t="str">
        <f>IFERROR(IF(Y447=0,"",ROUNDUP(Y447/H447,0)*0.02175),"")</f>
        <v/>
      </c>
      <c r="AA447" s="65" t="s">
        <v>45</v>
      </c>
      <c r="AB447" s="66" t="s">
        <v>45</v>
      </c>
      <c r="AC447" s="543" t="s">
        <v>730</v>
      </c>
      <c r="AG447" s="75"/>
      <c r="AJ447" s="79" t="s">
        <v>45</v>
      </c>
      <c r="AK447" s="79">
        <v>0</v>
      </c>
      <c r="BB447" s="544" t="s">
        <v>66</v>
      </c>
      <c r="BM447" s="75">
        <f>IFERROR(X447*I447/H447,"0")</f>
        <v>0</v>
      </c>
      <c r="BN447" s="75">
        <f>IFERROR(Y447*I447/H447,"0")</f>
        <v>0</v>
      </c>
      <c r="BO447" s="75">
        <f>IFERROR(1/J447*(X447/H447),"0")</f>
        <v>0</v>
      </c>
      <c r="BP447" s="75">
        <f>IFERROR(1/J447*(Y447/H447),"0")</f>
        <v>0</v>
      </c>
    </row>
    <row r="448" spans="1:68" x14ac:dyDescent="0.2">
      <c r="A448" s="787"/>
      <c r="B448" s="787"/>
      <c r="C448" s="787"/>
      <c r="D448" s="787"/>
      <c r="E448" s="787"/>
      <c r="F448" s="787"/>
      <c r="G448" s="787"/>
      <c r="H448" s="787"/>
      <c r="I448" s="787"/>
      <c r="J448" s="787"/>
      <c r="K448" s="787"/>
      <c r="L448" s="787"/>
      <c r="M448" s="787"/>
      <c r="N448" s="787"/>
      <c r="O448" s="788"/>
      <c r="P448" s="784" t="s">
        <v>40</v>
      </c>
      <c r="Q448" s="785"/>
      <c r="R448" s="785"/>
      <c r="S448" s="785"/>
      <c r="T448" s="785"/>
      <c r="U448" s="785"/>
      <c r="V448" s="786"/>
      <c r="W448" s="40" t="s">
        <v>39</v>
      </c>
      <c r="X448" s="41">
        <f>IFERROR(X445/H445,"0")+IFERROR(X446/H446,"0")+IFERROR(X447/H447,"0")</f>
        <v>0</v>
      </c>
      <c r="Y448" s="41">
        <f>IFERROR(Y445/H445,"0")+IFERROR(Y446/H446,"0")+IFERROR(Y447/H447,"0")</f>
        <v>0</v>
      </c>
      <c r="Z448" s="41">
        <f>IFERROR(IF(Z445="",0,Z445),"0")+IFERROR(IF(Z446="",0,Z446),"0")+IFERROR(IF(Z447="",0,Z447),"0")</f>
        <v>0</v>
      </c>
      <c r="AA448" s="64"/>
      <c r="AB448" s="64"/>
      <c r="AC448" s="64"/>
    </row>
    <row r="449" spans="1:68" x14ac:dyDescent="0.2">
      <c r="A449" s="787"/>
      <c r="B449" s="787"/>
      <c r="C449" s="787"/>
      <c r="D449" s="787"/>
      <c r="E449" s="787"/>
      <c r="F449" s="787"/>
      <c r="G449" s="787"/>
      <c r="H449" s="787"/>
      <c r="I449" s="787"/>
      <c r="J449" s="787"/>
      <c r="K449" s="787"/>
      <c r="L449" s="787"/>
      <c r="M449" s="787"/>
      <c r="N449" s="787"/>
      <c r="O449" s="788"/>
      <c r="P449" s="784" t="s">
        <v>40</v>
      </c>
      <c r="Q449" s="785"/>
      <c r="R449" s="785"/>
      <c r="S449" s="785"/>
      <c r="T449" s="785"/>
      <c r="U449" s="785"/>
      <c r="V449" s="786"/>
      <c r="W449" s="40" t="s">
        <v>0</v>
      </c>
      <c r="X449" s="41">
        <f>IFERROR(SUM(X445:X447),"0")</f>
        <v>0</v>
      </c>
      <c r="Y449" s="41">
        <f>IFERROR(SUM(Y445:Y447),"0")</f>
        <v>0</v>
      </c>
      <c r="Z449" s="40"/>
      <c r="AA449" s="64"/>
      <c r="AB449" s="64"/>
      <c r="AC449" s="64"/>
    </row>
    <row r="450" spans="1:68" ht="16.5" customHeight="1" x14ac:dyDescent="0.25">
      <c r="A450" s="799" t="s">
        <v>731</v>
      </c>
      <c r="B450" s="799"/>
      <c r="C450" s="799"/>
      <c r="D450" s="799"/>
      <c r="E450" s="799"/>
      <c r="F450" s="799"/>
      <c r="G450" s="799"/>
      <c r="H450" s="799"/>
      <c r="I450" s="799"/>
      <c r="J450" s="799"/>
      <c r="K450" s="799"/>
      <c r="L450" s="799"/>
      <c r="M450" s="799"/>
      <c r="N450" s="799"/>
      <c r="O450" s="799"/>
      <c r="P450" s="799"/>
      <c r="Q450" s="799"/>
      <c r="R450" s="799"/>
      <c r="S450" s="799"/>
      <c r="T450" s="799"/>
      <c r="U450" s="799"/>
      <c r="V450" s="799"/>
      <c r="W450" s="799"/>
      <c r="X450" s="799"/>
      <c r="Y450" s="799"/>
      <c r="Z450" s="799"/>
      <c r="AA450" s="62"/>
      <c r="AB450" s="62"/>
      <c r="AC450" s="62"/>
    </row>
    <row r="451" spans="1:68" ht="14.25" customHeight="1" x14ac:dyDescent="0.25">
      <c r="A451" s="789" t="s">
        <v>135</v>
      </c>
      <c r="B451" s="789"/>
      <c r="C451" s="789"/>
      <c r="D451" s="789"/>
      <c r="E451" s="789"/>
      <c r="F451" s="789"/>
      <c r="G451" s="789"/>
      <c r="H451" s="789"/>
      <c r="I451" s="789"/>
      <c r="J451" s="789"/>
      <c r="K451" s="789"/>
      <c r="L451" s="789"/>
      <c r="M451" s="789"/>
      <c r="N451" s="789"/>
      <c r="O451" s="789"/>
      <c r="P451" s="789"/>
      <c r="Q451" s="789"/>
      <c r="R451" s="789"/>
      <c r="S451" s="789"/>
      <c r="T451" s="789"/>
      <c r="U451" s="789"/>
      <c r="V451" s="789"/>
      <c r="W451" s="789"/>
      <c r="X451" s="789"/>
      <c r="Y451" s="789"/>
      <c r="Z451" s="789"/>
      <c r="AA451" s="63"/>
      <c r="AB451" s="63"/>
      <c r="AC451" s="63"/>
    </row>
    <row r="452" spans="1:68" ht="27" customHeight="1" x14ac:dyDescent="0.25">
      <c r="A452" s="60" t="s">
        <v>732</v>
      </c>
      <c r="B452" s="60" t="s">
        <v>733</v>
      </c>
      <c r="C452" s="34">
        <v>4301011873</v>
      </c>
      <c r="D452" s="790">
        <v>4680115881907</v>
      </c>
      <c r="E452" s="790"/>
      <c r="F452" s="59">
        <v>1.8</v>
      </c>
      <c r="G452" s="35">
        <v>6</v>
      </c>
      <c r="H452" s="59">
        <v>10.8</v>
      </c>
      <c r="I452" s="59">
        <v>11.28</v>
      </c>
      <c r="J452" s="35">
        <v>56</v>
      </c>
      <c r="K452" s="35" t="s">
        <v>140</v>
      </c>
      <c r="L452" s="35" t="s">
        <v>45</v>
      </c>
      <c r="M452" s="36" t="s">
        <v>82</v>
      </c>
      <c r="N452" s="36"/>
      <c r="O452" s="35">
        <v>60</v>
      </c>
      <c r="P452" s="9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92"/>
      <c r="R452" s="792"/>
      <c r="S452" s="792"/>
      <c r="T452" s="793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ref="Y452:Y459" si="87">IFERROR(IF(X452="",0,CEILING((X452/$H452),1)*$H452),"")</f>
        <v>0</v>
      </c>
      <c r="Z452" s="39" t="str">
        <f t="shared" ref="Z452:Z458" si="88">IFERROR(IF(Y452=0,"",ROUNDUP(Y452/H452,0)*0.02175),"")</f>
        <v/>
      </c>
      <c r="AA452" s="65" t="s">
        <v>45</v>
      </c>
      <c r="AB452" s="66" t="s">
        <v>45</v>
      </c>
      <c r="AC452" s="545" t="s">
        <v>734</v>
      </c>
      <c r="AG452" s="75"/>
      <c r="AJ452" s="79" t="s">
        <v>45</v>
      </c>
      <c r="AK452" s="79">
        <v>0</v>
      </c>
      <c r="BB452" s="546" t="s">
        <v>66</v>
      </c>
      <c r="BM452" s="75">
        <f t="shared" ref="BM452:BM459" si="89">IFERROR(X452*I452/H452,"0")</f>
        <v>0</v>
      </c>
      <c r="BN452" s="75">
        <f t="shared" ref="BN452:BN459" si="90">IFERROR(Y452*I452/H452,"0")</f>
        <v>0</v>
      </c>
      <c r="BO452" s="75">
        <f t="shared" ref="BO452:BO459" si="91">IFERROR(1/J452*(X452/H452),"0")</f>
        <v>0</v>
      </c>
      <c r="BP452" s="75">
        <f t="shared" ref="BP452:BP459" si="92">IFERROR(1/J452*(Y452/H452),"0")</f>
        <v>0</v>
      </c>
    </row>
    <row r="453" spans="1:68" ht="27" customHeight="1" x14ac:dyDescent="0.25">
      <c r="A453" s="60" t="s">
        <v>732</v>
      </c>
      <c r="B453" s="60" t="s">
        <v>735</v>
      </c>
      <c r="C453" s="34">
        <v>4301011483</v>
      </c>
      <c r="D453" s="790">
        <v>4680115881907</v>
      </c>
      <c r="E453" s="790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140</v>
      </c>
      <c r="L453" s="35" t="s">
        <v>45</v>
      </c>
      <c r="M453" s="36" t="s">
        <v>82</v>
      </c>
      <c r="N453" s="36"/>
      <c r="O453" s="35">
        <v>60</v>
      </c>
      <c r="P453" s="9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92"/>
      <c r="R453" s="792"/>
      <c r="S453" s="792"/>
      <c r="T453" s="793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7"/>
        <v>0</v>
      </c>
      <c r="Z453" s="39" t="str">
        <f t="shared" si="88"/>
        <v/>
      </c>
      <c r="AA453" s="65" t="s">
        <v>45</v>
      </c>
      <c r="AB453" s="66" t="s">
        <v>45</v>
      </c>
      <c r="AC453" s="547" t="s">
        <v>736</v>
      </c>
      <c r="AG453" s="75"/>
      <c r="AJ453" s="79" t="s">
        <v>45</v>
      </c>
      <c r="AK453" s="79">
        <v>0</v>
      </c>
      <c r="BB453" s="548" t="s">
        <v>66</v>
      </c>
      <c r="BM453" s="75">
        <f t="shared" si="89"/>
        <v>0</v>
      </c>
      <c r="BN453" s="75">
        <f t="shared" si="90"/>
        <v>0</v>
      </c>
      <c r="BO453" s="75">
        <f t="shared" si="91"/>
        <v>0</v>
      </c>
      <c r="BP453" s="75">
        <f t="shared" si="92"/>
        <v>0</v>
      </c>
    </row>
    <row r="454" spans="1:68" ht="27" customHeight="1" x14ac:dyDescent="0.25">
      <c r="A454" s="60" t="s">
        <v>737</v>
      </c>
      <c r="B454" s="60" t="s">
        <v>738</v>
      </c>
      <c r="C454" s="34">
        <v>4301011872</v>
      </c>
      <c r="D454" s="790">
        <v>4680115883925</v>
      </c>
      <c r="E454" s="790"/>
      <c r="F454" s="59">
        <v>2.5</v>
      </c>
      <c r="G454" s="35">
        <v>6</v>
      </c>
      <c r="H454" s="59">
        <v>15</v>
      </c>
      <c r="I454" s="59">
        <v>15.48</v>
      </c>
      <c r="J454" s="35">
        <v>48</v>
      </c>
      <c r="K454" s="35" t="s">
        <v>140</v>
      </c>
      <c r="L454" s="35" t="s">
        <v>45</v>
      </c>
      <c r="M454" s="36" t="s">
        <v>82</v>
      </c>
      <c r="N454" s="36"/>
      <c r="O454" s="35">
        <v>60</v>
      </c>
      <c r="P454" s="9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92"/>
      <c r="R454" s="792"/>
      <c r="S454" s="792"/>
      <c r="T454" s="793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7"/>
        <v>0</v>
      </c>
      <c r="Z454" s="39" t="str">
        <f t="shared" si="88"/>
        <v/>
      </c>
      <c r="AA454" s="65" t="s">
        <v>45</v>
      </c>
      <c r="AB454" s="66" t="s">
        <v>45</v>
      </c>
      <c r="AC454" s="549" t="s">
        <v>734</v>
      </c>
      <c r="AG454" s="75"/>
      <c r="AJ454" s="79" t="s">
        <v>45</v>
      </c>
      <c r="AK454" s="79">
        <v>0</v>
      </c>
      <c r="BB454" s="550" t="s">
        <v>66</v>
      </c>
      <c r="BM454" s="75">
        <f t="shared" si="89"/>
        <v>0</v>
      </c>
      <c r="BN454" s="75">
        <f t="shared" si="90"/>
        <v>0</v>
      </c>
      <c r="BO454" s="75">
        <f t="shared" si="91"/>
        <v>0</v>
      </c>
      <c r="BP454" s="75">
        <f t="shared" si="92"/>
        <v>0</v>
      </c>
    </row>
    <row r="455" spans="1:68" ht="27" customHeight="1" x14ac:dyDescent="0.25">
      <c r="A455" s="60" t="s">
        <v>737</v>
      </c>
      <c r="B455" s="60" t="s">
        <v>739</v>
      </c>
      <c r="C455" s="34">
        <v>4301011655</v>
      </c>
      <c r="D455" s="790">
        <v>4680115883925</v>
      </c>
      <c r="E455" s="790"/>
      <c r="F455" s="59">
        <v>2.5</v>
      </c>
      <c r="G455" s="35">
        <v>6</v>
      </c>
      <c r="H455" s="59">
        <v>15</v>
      </c>
      <c r="I455" s="59">
        <v>15.48</v>
      </c>
      <c r="J455" s="35">
        <v>48</v>
      </c>
      <c r="K455" s="35" t="s">
        <v>140</v>
      </c>
      <c r="L455" s="35" t="s">
        <v>45</v>
      </c>
      <c r="M455" s="36" t="s">
        <v>82</v>
      </c>
      <c r="N455" s="36"/>
      <c r="O455" s="35">
        <v>60</v>
      </c>
      <c r="P455" s="9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92"/>
      <c r="R455" s="792"/>
      <c r="S455" s="792"/>
      <c r="T455" s="793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 t="shared" si="88"/>
        <v/>
      </c>
      <c r="AA455" s="65" t="s">
        <v>45</v>
      </c>
      <c r="AB455" s="66" t="s">
        <v>45</v>
      </c>
      <c r="AC455" s="551" t="s">
        <v>736</v>
      </c>
      <c r="AG455" s="75"/>
      <c r="AJ455" s="79" t="s">
        <v>45</v>
      </c>
      <c r="AK455" s="79">
        <v>0</v>
      </c>
      <c r="BB455" s="552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t="37.5" customHeight="1" x14ac:dyDescent="0.25">
      <c r="A456" s="60" t="s">
        <v>740</v>
      </c>
      <c r="B456" s="60" t="s">
        <v>741</v>
      </c>
      <c r="C456" s="34">
        <v>4301011312</v>
      </c>
      <c r="D456" s="790">
        <v>4607091384192</v>
      </c>
      <c r="E456" s="790"/>
      <c r="F456" s="59">
        <v>1.8</v>
      </c>
      <c r="G456" s="35">
        <v>6</v>
      </c>
      <c r="H456" s="59">
        <v>10.8</v>
      </c>
      <c r="I456" s="59">
        <v>11.28</v>
      </c>
      <c r="J456" s="35">
        <v>56</v>
      </c>
      <c r="K456" s="35" t="s">
        <v>140</v>
      </c>
      <c r="L456" s="35" t="s">
        <v>45</v>
      </c>
      <c r="M456" s="36" t="s">
        <v>139</v>
      </c>
      <c r="N456" s="36"/>
      <c r="O456" s="35">
        <v>60</v>
      </c>
      <c r="P456" s="9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92"/>
      <c r="R456" s="792"/>
      <c r="S456" s="792"/>
      <c r="T456" s="793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7"/>
        <v>0</v>
      </c>
      <c r="Z456" s="39" t="str">
        <f t="shared" si="88"/>
        <v/>
      </c>
      <c r="AA456" s="65" t="s">
        <v>45</v>
      </c>
      <c r="AB456" s="66" t="s">
        <v>45</v>
      </c>
      <c r="AC456" s="553" t="s">
        <v>742</v>
      </c>
      <c r="AG456" s="75"/>
      <c r="AJ456" s="79" t="s">
        <v>45</v>
      </c>
      <c r="AK456" s="79">
        <v>0</v>
      </c>
      <c r="BB456" s="554" t="s">
        <v>66</v>
      </c>
      <c r="BM456" s="75">
        <f t="shared" si="89"/>
        <v>0</v>
      </c>
      <c r="BN456" s="75">
        <f t="shared" si="90"/>
        <v>0</v>
      </c>
      <c r="BO456" s="75">
        <f t="shared" si="91"/>
        <v>0</v>
      </c>
      <c r="BP456" s="75">
        <f t="shared" si="92"/>
        <v>0</v>
      </c>
    </row>
    <row r="457" spans="1:68" ht="37.5" customHeight="1" x14ac:dyDescent="0.25">
      <c r="A457" s="60" t="s">
        <v>743</v>
      </c>
      <c r="B457" s="60" t="s">
        <v>744</v>
      </c>
      <c r="C457" s="34">
        <v>4301011874</v>
      </c>
      <c r="D457" s="790">
        <v>4680115884892</v>
      </c>
      <c r="E457" s="790"/>
      <c r="F457" s="59">
        <v>1.8</v>
      </c>
      <c r="G457" s="35">
        <v>6</v>
      </c>
      <c r="H457" s="59">
        <v>10.8</v>
      </c>
      <c r="I457" s="59">
        <v>11.28</v>
      </c>
      <c r="J457" s="35">
        <v>56</v>
      </c>
      <c r="K457" s="35" t="s">
        <v>140</v>
      </c>
      <c r="L457" s="35" t="s">
        <v>45</v>
      </c>
      <c r="M457" s="36" t="s">
        <v>82</v>
      </c>
      <c r="N457" s="36"/>
      <c r="O457" s="35">
        <v>60</v>
      </c>
      <c r="P457" s="9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92"/>
      <c r="R457" s="792"/>
      <c r="S457" s="792"/>
      <c r="T457" s="793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7"/>
        <v>0</v>
      </c>
      <c r="Z457" s="39" t="str">
        <f t="shared" si="88"/>
        <v/>
      </c>
      <c r="AA457" s="65" t="s">
        <v>45</v>
      </c>
      <c r="AB457" s="66" t="s">
        <v>45</v>
      </c>
      <c r="AC457" s="555" t="s">
        <v>745</v>
      </c>
      <c r="AG457" s="75"/>
      <c r="AJ457" s="79" t="s">
        <v>45</v>
      </c>
      <c r="AK457" s="79">
        <v>0</v>
      </c>
      <c r="BB457" s="556" t="s">
        <v>66</v>
      </c>
      <c r="BM457" s="75">
        <f t="shared" si="89"/>
        <v>0</v>
      </c>
      <c r="BN457" s="75">
        <f t="shared" si="90"/>
        <v>0</v>
      </c>
      <c r="BO457" s="75">
        <f t="shared" si="91"/>
        <v>0</v>
      </c>
      <c r="BP457" s="75">
        <f t="shared" si="92"/>
        <v>0</v>
      </c>
    </row>
    <row r="458" spans="1:68" ht="27" customHeight="1" x14ac:dyDescent="0.25">
      <c r="A458" s="60" t="s">
        <v>746</v>
      </c>
      <c r="B458" s="60" t="s">
        <v>747</v>
      </c>
      <c r="C458" s="34">
        <v>4301011875</v>
      </c>
      <c r="D458" s="790">
        <v>4680115884885</v>
      </c>
      <c r="E458" s="790"/>
      <c r="F458" s="59">
        <v>0.8</v>
      </c>
      <c r="G458" s="35">
        <v>15</v>
      </c>
      <c r="H458" s="59">
        <v>12</v>
      </c>
      <c r="I458" s="59">
        <v>12.48</v>
      </c>
      <c r="J458" s="35">
        <v>56</v>
      </c>
      <c r="K458" s="35" t="s">
        <v>140</v>
      </c>
      <c r="L458" s="35" t="s">
        <v>45</v>
      </c>
      <c r="M458" s="36" t="s">
        <v>82</v>
      </c>
      <c r="N458" s="36"/>
      <c r="O458" s="35">
        <v>60</v>
      </c>
      <c r="P458" s="9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92"/>
      <c r="R458" s="792"/>
      <c r="S458" s="792"/>
      <c r="T458" s="793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7"/>
        <v>0</v>
      </c>
      <c r="Z458" s="39" t="str">
        <f t="shared" si="88"/>
        <v/>
      </c>
      <c r="AA458" s="65" t="s">
        <v>45</v>
      </c>
      <c r="AB458" s="66" t="s">
        <v>45</v>
      </c>
      <c r="AC458" s="557" t="s">
        <v>745</v>
      </c>
      <c r="AG458" s="75"/>
      <c r="AJ458" s="79" t="s">
        <v>45</v>
      </c>
      <c r="AK458" s="79">
        <v>0</v>
      </c>
      <c r="BB458" s="558" t="s">
        <v>66</v>
      </c>
      <c r="BM458" s="75">
        <f t="shared" si="89"/>
        <v>0</v>
      </c>
      <c r="BN458" s="75">
        <f t="shared" si="90"/>
        <v>0</v>
      </c>
      <c r="BO458" s="75">
        <f t="shared" si="91"/>
        <v>0</v>
      </c>
      <c r="BP458" s="75">
        <f t="shared" si="92"/>
        <v>0</v>
      </c>
    </row>
    <row r="459" spans="1:68" ht="37.5" customHeight="1" x14ac:dyDescent="0.25">
      <c r="A459" s="60" t="s">
        <v>748</v>
      </c>
      <c r="B459" s="60" t="s">
        <v>749</v>
      </c>
      <c r="C459" s="34">
        <v>4301011871</v>
      </c>
      <c r="D459" s="790">
        <v>4680115884908</v>
      </c>
      <c r="E459" s="790"/>
      <c r="F459" s="59">
        <v>0.4</v>
      </c>
      <c r="G459" s="35">
        <v>10</v>
      </c>
      <c r="H459" s="59">
        <v>4</v>
      </c>
      <c r="I459" s="59">
        <v>4.21</v>
      </c>
      <c r="J459" s="35">
        <v>132</v>
      </c>
      <c r="K459" s="35" t="s">
        <v>89</v>
      </c>
      <c r="L459" s="35" t="s">
        <v>45</v>
      </c>
      <c r="M459" s="36" t="s">
        <v>82</v>
      </c>
      <c r="N459" s="36"/>
      <c r="O459" s="35">
        <v>60</v>
      </c>
      <c r="P459" s="9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92"/>
      <c r="R459" s="792"/>
      <c r="S459" s="792"/>
      <c r="T459" s="793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7"/>
        <v>0</v>
      </c>
      <c r="Z459" s="39" t="str">
        <f>IFERROR(IF(Y459=0,"",ROUNDUP(Y459/H459,0)*0.00902),"")</f>
        <v/>
      </c>
      <c r="AA459" s="65" t="s">
        <v>45</v>
      </c>
      <c r="AB459" s="66" t="s">
        <v>45</v>
      </c>
      <c r="AC459" s="559" t="s">
        <v>745</v>
      </c>
      <c r="AG459" s="75"/>
      <c r="AJ459" s="79" t="s">
        <v>45</v>
      </c>
      <c r="AK459" s="79">
        <v>0</v>
      </c>
      <c r="BB459" s="560" t="s">
        <v>66</v>
      </c>
      <c r="BM459" s="75">
        <f t="shared" si="89"/>
        <v>0</v>
      </c>
      <c r="BN459" s="75">
        <f t="shared" si="90"/>
        <v>0</v>
      </c>
      <c r="BO459" s="75">
        <f t="shared" si="91"/>
        <v>0</v>
      </c>
      <c r="BP459" s="75">
        <f t="shared" si="92"/>
        <v>0</v>
      </c>
    </row>
    <row r="460" spans="1:68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4" t="s">
        <v>40</v>
      </c>
      <c r="Q460" s="785"/>
      <c r="R460" s="785"/>
      <c r="S460" s="785"/>
      <c r="T460" s="785"/>
      <c r="U460" s="785"/>
      <c r="V460" s="786"/>
      <c r="W460" s="40" t="s">
        <v>39</v>
      </c>
      <c r="X460" s="41">
        <f>IFERROR(X452/H452,"0")+IFERROR(X453/H453,"0")+IFERROR(X454/H454,"0")+IFERROR(X455/H455,"0")+IFERROR(X456/H456,"0")+IFERROR(X457/H457,"0")+IFERROR(X458/H458,"0")+IFERROR(X459/H459,"0")</f>
        <v>0</v>
      </c>
      <c r="Y460" s="41">
        <f>IFERROR(Y452/H452,"0")+IFERROR(Y453/H453,"0")+IFERROR(Y454/H454,"0")+IFERROR(Y455/H455,"0")+IFERROR(Y456/H456,"0")+IFERROR(Y457/H457,"0")+IFERROR(Y458/H458,"0")+IFERROR(Y459/H459,"0")</f>
        <v>0</v>
      </c>
      <c r="Z460" s="41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64"/>
      <c r="AB460" s="64"/>
      <c r="AC460" s="64"/>
    </row>
    <row r="461" spans="1:68" x14ac:dyDescent="0.2">
      <c r="A461" s="787"/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8"/>
      <c r="P461" s="784" t="s">
        <v>40</v>
      </c>
      <c r="Q461" s="785"/>
      <c r="R461" s="785"/>
      <c r="S461" s="785"/>
      <c r="T461" s="785"/>
      <c r="U461" s="785"/>
      <c r="V461" s="786"/>
      <c r="W461" s="40" t="s">
        <v>0</v>
      </c>
      <c r="X461" s="41">
        <f>IFERROR(SUM(X452:X459),"0")</f>
        <v>0</v>
      </c>
      <c r="Y461" s="41">
        <f>IFERROR(SUM(Y452:Y459),"0")</f>
        <v>0</v>
      </c>
      <c r="Z461" s="40"/>
      <c r="AA461" s="64"/>
      <c r="AB461" s="64"/>
      <c r="AC461" s="64"/>
    </row>
    <row r="462" spans="1:68" ht="14.25" customHeight="1" x14ac:dyDescent="0.25">
      <c r="A462" s="789" t="s">
        <v>78</v>
      </c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89"/>
      <c r="P462" s="789"/>
      <c r="Q462" s="789"/>
      <c r="R462" s="789"/>
      <c r="S462" s="789"/>
      <c r="T462" s="789"/>
      <c r="U462" s="789"/>
      <c r="V462" s="789"/>
      <c r="W462" s="789"/>
      <c r="X462" s="789"/>
      <c r="Y462" s="789"/>
      <c r="Z462" s="789"/>
      <c r="AA462" s="63"/>
      <c r="AB462" s="63"/>
      <c r="AC462" s="63"/>
    </row>
    <row r="463" spans="1:68" ht="27" customHeight="1" x14ac:dyDescent="0.25">
      <c r="A463" s="60" t="s">
        <v>750</v>
      </c>
      <c r="B463" s="60" t="s">
        <v>751</v>
      </c>
      <c r="C463" s="34">
        <v>4301031303</v>
      </c>
      <c r="D463" s="790">
        <v>4607091384802</v>
      </c>
      <c r="E463" s="790"/>
      <c r="F463" s="59">
        <v>0.73</v>
      </c>
      <c r="G463" s="35">
        <v>6</v>
      </c>
      <c r="H463" s="59">
        <v>4.38</v>
      </c>
      <c r="I463" s="59">
        <v>4.6399999999999997</v>
      </c>
      <c r="J463" s="35">
        <v>156</v>
      </c>
      <c r="K463" s="35" t="s">
        <v>89</v>
      </c>
      <c r="L463" s="35" t="s">
        <v>45</v>
      </c>
      <c r="M463" s="36" t="s">
        <v>82</v>
      </c>
      <c r="N463" s="36"/>
      <c r="O463" s="35">
        <v>35</v>
      </c>
      <c r="P463" s="9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92"/>
      <c r="R463" s="792"/>
      <c r="S463" s="792"/>
      <c r="T463" s="793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61" t="s">
        <v>752</v>
      </c>
      <c r="AG463" s="75"/>
      <c r="AJ463" s="79" t="s">
        <v>45</v>
      </c>
      <c r="AK463" s="79">
        <v>0</v>
      </c>
      <c r="BB463" s="562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753</v>
      </c>
      <c r="B464" s="60" t="s">
        <v>754</v>
      </c>
      <c r="C464" s="34">
        <v>4301031304</v>
      </c>
      <c r="D464" s="790">
        <v>4607091384826</v>
      </c>
      <c r="E464" s="790"/>
      <c r="F464" s="59">
        <v>0.35</v>
      </c>
      <c r="G464" s="35">
        <v>8</v>
      </c>
      <c r="H464" s="59">
        <v>2.8</v>
      </c>
      <c r="I464" s="59">
        <v>2.98</v>
      </c>
      <c r="J464" s="35">
        <v>234</v>
      </c>
      <c r="K464" s="35" t="s">
        <v>83</v>
      </c>
      <c r="L464" s="35" t="s">
        <v>45</v>
      </c>
      <c r="M464" s="36" t="s">
        <v>82</v>
      </c>
      <c r="N464" s="36"/>
      <c r="O464" s="35">
        <v>35</v>
      </c>
      <c r="P464" s="91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92"/>
      <c r="R464" s="792"/>
      <c r="S464" s="792"/>
      <c r="T464" s="793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63" t="s">
        <v>752</v>
      </c>
      <c r="AG464" s="75"/>
      <c r="AJ464" s="79" t="s">
        <v>45</v>
      </c>
      <c r="AK464" s="79">
        <v>0</v>
      </c>
      <c r="BB464" s="564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787"/>
      <c r="B465" s="787"/>
      <c r="C465" s="787"/>
      <c r="D465" s="787"/>
      <c r="E465" s="787"/>
      <c r="F465" s="787"/>
      <c r="G465" s="787"/>
      <c r="H465" s="787"/>
      <c r="I465" s="787"/>
      <c r="J465" s="787"/>
      <c r="K465" s="787"/>
      <c r="L465" s="787"/>
      <c r="M465" s="787"/>
      <c r="N465" s="787"/>
      <c r="O465" s="788"/>
      <c r="P465" s="784" t="s">
        <v>40</v>
      </c>
      <c r="Q465" s="785"/>
      <c r="R465" s="785"/>
      <c r="S465" s="785"/>
      <c r="T465" s="785"/>
      <c r="U465" s="785"/>
      <c r="V465" s="786"/>
      <c r="W465" s="40" t="s">
        <v>39</v>
      </c>
      <c r="X465" s="41">
        <f>IFERROR(X463/H463,"0")+IFERROR(X464/H464,"0")</f>
        <v>0</v>
      </c>
      <c r="Y465" s="41">
        <f>IFERROR(Y463/H463,"0")+IFERROR(Y464/H464,"0")</f>
        <v>0</v>
      </c>
      <c r="Z465" s="41">
        <f>IFERROR(IF(Z463="",0,Z463),"0")+IFERROR(IF(Z464="",0,Z464),"0")</f>
        <v>0</v>
      </c>
      <c r="AA465" s="64"/>
      <c r="AB465" s="64"/>
      <c r="AC465" s="64"/>
    </row>
    <row r="466" spans="1:68" x14ac:dyDescent="0.2">
      <c r="A466" s="787"/>
      <c r="B466" s="787"/>
      <c r="C466" s="787"/>
      <c r="D466" s="787"/>
      <c r="E466" s="787"/>
      <c r="F466" s="787"/>
      <c r="G466" s="787"/>
      <c r="H466" s="787"/>
      <c r="I466" s="787"/>
      <c r="J466" s="787"/>
      <c r="K466" s="787"/>
      <c r="L466" s="787"/>
      <c r="M466" s="787"/>
      <c r="N466" s="787"/>
      <c r="O466" s="788"/>
      <c r="P466" s="784" t="s">
        <v>40</v>
      </c>
      <c r="Q466" s="785"/>
      <c r="R466" s="785"/>
      <c r="S466" s="785"/>
      <c r="T466" s="785"/>
      <c r="U466" s="785"/>
      <c r="V466" s="786"/>
      <c r="W466" s="40" t="s">
        <v>0</v>
      </c>
      <c r="X466" s="41">
        <f>IFERROR(SUM(X463:X464),"0")</f>
        <v>0</v>
      </c>
      <c r="Y466" s="41">
        <f>IFERROR(SUM(Y463:Y464),"0")</f>
        <v>0</v>
      </c>
      <c r="Z466" s="40"/>
      <c r="AA466" s="64"/>
      <c r="AB466" s="64"/>
      <c r="AC466" s="64"/>
    </row>
    <row r="467" spans="1:68" ht="14.25" customHeight="1" x14ac:dyDescent="0.25">
      <c r="A467" s="789" t="s">
        <v>84</v>
      </c>
      <c r="B467" s="789"/>
      <c r="C467" s="789"/>
      <c r="D467" s="789"/>
      <c r="E467" s="789"/>
      <c r="F467" s="789"/>
      <c r="G467" s="789"/>
      <c r="H467" s="789"/>
      <c r="I467" s="789"/>
      <c r="J467" s="789"/>
      <c r="K467" s="789"/>
      <c r="L467" s="789"/>
      <c r="M467" s="789"/>
      <c r="N467" s="789"/>
      <c r="O467" s="789"/>
      <c r="P467" s="789"/>
      <c r="Q467" s="789"/>
      <c r="R467" s="789"/>
      <c r="S467" s="789"/>
      <c r="T467" s="789"/>
      <c r="U467" s="789"/>
      <c r="V467" s="789"/>
      <c r="W467" s="789"/>
      <c r="X467" s="789"/>
      <c r="Y467" s="789"/>
      <c r="Z467" s="789"/>
      <c r="AA467" s="63"/>
      <c r="AB467" s="63"/>
      <c r="AC467" s="63"/>
    </row>
    <row r="468" spans="1:68" ht="37.5" customHeight="1" x14ac:dyDescent="0.25">
      <c r="A468" s="60" t="s">
        <v>755</v>
      </c>
      <c r="B468" s="60" t="s">
        <v>756</v>
      </c>
      <c r="C468" s="34">
        <v>4301051635</v>
      </c>
      <c r="D468" s="790">
        <v>4607091384246</v>
      </c>
      <c r="E468" s="790"/>
      <c r="F468" s="59">
        <v>1.3</v>
      </c>
      <c r="G468" s="35">
        <v>6</v>
      </c>
      <c r="H468" s="59">
        <v>7.8</v>
      </c>
      <c r="I468" s="59">
        <v>8.3640000000000008</v>
      </c>
      <c r="J468" s="35">
        <v>56</v>
      </c>
      <c r="K468" s="35" t="s">
        <v>140</v>
      </c>
      <c r="L468" s="35" t="s">
        <v>45</v>
      </c>
      <c r="M468" s="36" t="s">
        <v>82</v>
      </c>
      <c r="N468" s="36"/>
      <c r="O468" s="35">
        <v>40</v>
      </c>
      <c r="P468" s="90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92"/>
      <c r="R468" s="792"/>
      <c r="S468" s="792"/>
      <c r="T468" s="793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ref="Y468:Y474" si="93">IFERROR(IF(X468="",0,CEILING((X468/$H468),1)*$H468),"")</f>
        <v>0</v>
      </c>
      <c r="Z468" s="39" t="str">
        <f>IFERROR(IF(Y468=0,"",ROUNDUP(Y468/H468,0)*0.02175),"")</f>
        <v/>
      </c>
      <c r="AA468" s="65" t="s">
        <v>45</v>
      </c>
      <c r="AB468" s="66" t="s">
        <v>45</v>
      </c>
      <c r="AC468" s="565" t="s">
        <v>757</v>
      </c>
      <c r="AG468" s="75"/>
      <c r="AJ468" s="79" t="s">
        <v>45</v>
      </c>
      <c r="AK468" s="79">
        <v>0</v>
      </c>
      <c r="BB468" s="566" t="s">
        <v>66</v>
      </c>
      <c r="BM468" s="75">
        <f t="shared" ref="BM468:BM474" si="94">IFERROR(X468*I468/H468,"0")</f>
        <v>0</v>
      </c>
      <c r="BN468" s="75">
        <f t="shared" ref="BN468:BN474" si="95">IFERROR(Y468*I468/H468,"0")</f>
        <v>0</v>
      </c>
      <c r="BO468" s="75">
        <f t="shared" ref="BO468:BO474" si="96">IFERROR(1/J468*(X468/H468),"0")</f>
        <v>0</v>
      </c>
      <c r="BP468" s="75">
        <f t="shared" ref="BP468:BP474" si="97">IFERROR(1/J468*(Y468/H468),"0")</f>
        <v>0</v>
      </c>
    </row>
    <row r="469" spans="1:68" ht="27" customHeight="1" x14ac:dyDescent="0.25">
      <c r="A469" s="60" t="s">
        <v>755</v>
      </c>
      <c r="B469" s="60" t="s">
        <v>758</v>
      </c>
      <c r="C469" s="34">
        <v>4301051899</v>
      </c>
      <c r="D469" s="790">
        <v>4607091384246</v>
      </c>
      <c r="E469" s="790"/>
      <c r="F469" s="59">
        <v>1.5</v>
      </c>
      <c r="G469" s="35">
        <v>6</v>
      </c>
      <c r="H469" s="59">
        <v>9</v>
      </c>
      <c r="I469" s="59">
        <v>9.5640000000000001</v>
      </c>
      <c r="J469" s="35">
        <v>56</v>
      </c>
      <c r="K469" s="35" t="s">
        <v>140</v>
      </c>
      <c r="L469" s="35" t="s">
        <v>45</v>
      </c>
      <c r="M469" s="36" t="s">
        <v>88</v>
      </c>
      <c r="N469" s="36"/>
      <c r="O469" s="35">
        <v>40</v>
      </c>
      <c r="P469" s="902" t="s">
        <v>759</v>
      </c>
      <c r="Q469" s="792"/>
      <c r="R469" s="792"/>
      <c r="S469" s="792"/>
      <c r="T469" s="793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3"/>
        <v>0</v>
      </c>
      <c r="Z469" s="39" t="str">
        <f>IFERROR(IF(Y469=0,"",ROUNDUP(Y469/H469,0)*0.02175),"")</f>
        <v/>
      </c>
      <c r="AA469" s="65" t="s">
        <v>45</v>
      </c>
      <c r="AB469" s="66" t="s">
        <v>45</v>
      </c>
      <c r="AC469" s="567" t="s">
        <v>760</v>
      </c>
      <c r="AG469" s="75"/>
      <c r="AJ469" s="79" t="s">
        <v>45</v>
      </c>
      <c r="AK469" s="79">
        <v>0</v>
      </c>
      <c r="BB469" s="568" t="s">
        <v>66</v>
      </c>
      <c r="BM469" s="75">
        <f t="shared" si="94"/>
        <v>0</v>
      </c>
      <c r="BN469" s="75">
        <f t="shared" si="95"/>
        <v>0</v>
      </c>
      <c r="BO469" s="75">
        <f t="shared" si="96"/>
        <v>0</v>
      </c>
      <c r="BP469" s="75">
        <f t="shared" si="97"/>
        <v>0</v>
      </c>
    </row>
    <row r="470" spans="1:68" ht="27" customHeight="1" x14ac:dyDescent="0.25">
      <c r="A470" s="60" t="s">
        <v>761</v>
      </c>
      <c r="B470" s="60" t="s">
        <v>762</v>
      </c>
      <c r="C470" s="34">
        <v>4301051445</v>
      </c>
      <c r="D470" s="790">
        <v>4680115881976</v>
      </c>
      <c r="E470" s="790"/>
      <c r="F470" s="59">
        <v>1.3</v>
      </c>
      <c r="G470" s="35">
        <v>6</v>
      </c>
      <c r="H470" s="59">
        <v>7.8</v>
      </c>
      <c r="I470" s="59">
        <v>8.2799999999999994</v>
      </c>
      <c r="J470" s="35">
        <v>56</v>
      </c>
      <c r="K470" s="35" t="s">
        <v>140</v>
      </c>
      <c r="L470" s="35" t="s">
        <v>45</v>
      </c>
      <c r="M470" s="36" t="s">
        <v>82</v>
      </c>
      <c r="N470" s="36"/>
      <c r="O470" s="35">
        <v>40</v>
      </c>
      <c r="P470" s="9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92"/>
      <c r="R470" s="792"/>
      <c r="S470" s="792"/>
      <c r="T470" s="793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3"/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9" t="s">
        <v>763</v>
      </c>
      <c r="AG470" s="75"/>
      <c r="AJ470" s="79" t="s">
        <v>45</v>
      </c>
      <c r="AK470" s="79">
        <v>0</v>
      </c>
      <c r="BB470" s="570" t="s">
        <v>66</v>
      </c>
      <c r="BM470" s="75">
        <f t="shared" si="94"/>
        <v>0</v>
      </c>
      <c r="BN470" s="75">
        <f t="shared" si="95"/>
        <v>0</v>
      </c>
      <c r="BO470" s="75">
        <f t="shared" si="96"/>
        <v>0</v>
      </c>
      <c r="BP470" s="75">
        <f t="shared" si="97"/>
        <v>0</v>
      </c>
    </row>
    <row r="471" spans="1:68" ht="37.5" customHeight="1" x14ac:dyDescent="0.25">
      <c r="A471" s="60" t="s">
        <v>761</v>
      </c>
      <c r="B471" s="60" t="s">
        <v>764</v>
      </c>
      <c r="C471" s="34">
        <v>4301051901</v>
      </c>
      <c r="D471" s="790">
        <v>4680115881976</v>
      </c>
      <c r="E471" s="790"/>
      <c r="F471" s="59">
        <v>1.5</v>
      </c>
      <c r="G471" s="35">
        <v>6</v>
      </c>
      <c r="H471" s="59">
        <v>9</v>
      </c>
      <c r="I471" s="59">
        <v>9.48</v>
      </c>
      <c r="J471" s="35">
        <v>56</v>
      </c>
      <c r="K471" s="35" t="s">
        <v>140</v>
      </c>
      <c r="L471" s="35" t="s">
        <v>45</v>
      </c>
      <c r="M471" s="36" t="s">
        <v>88</v>
      </c>
      <c r="N471" s="36"/>
      <c r="O471" s="35">
        <v>40</v>
      </c>
      <c r="P471" s="904" t="s">
        <v>765</v>
      </c>
      <c r="Q471" s="792"/>
      <c r="R471" s="792"/>
      <c r="S471" s="792"/>
      <c r="T471" s="793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3"/>
        <v>0</v>
      </c>
      <c r="Z471" s="39" t="str">
        <f>IFERROR(IF(Y471=0,"",ROUNDUP(Y471/H471,0)*0.02175),"")</f>
        <v/>
      </c>
      <c r="AA471" s="65" t="s">
        <v>45</v>
      </c>
      <c r="AB471" s="66" t="s">
        <v>45</v>
      </c>
      <c r="AC471" s="571" t="s">
        <v>766</v>
      </c>
      <c r="AG471" s="75"/>
      <c r="AJ471" s="79" t="s">
        <v>45</v>
      </c>
      <c r="AK471" s="79">
        <v>0</v>
      </c>
      <c r="BB471" s="572" t="s">
        <v>66</v>
      </c>
      <c r="BM471" s="75">
        <f t="shared" si="94"/>
        <v>0</v>
      </c>
      <c r="BN471" s="75">
        <f t="shared" si="95"/>
        <v>0</v>
      </c>
      <c r="BO471" s="75">
        <f t="shared" si="96"/>
        <v>0</v>
      </c>
      <c r="BP471" s="75">
        <f t="shared" si="97"/>
        <v>0</v>
      </c>
    </row>
    <row r="472" spans="1:68" ht="27" customHeight="1" x14ac:dyDescent="0.25">
      <c r="A472" s="60" t="s">
        <v>767</v>
      </c>
      <c r="B472" s="60" t="s">
        <v>768</v>
      </c>
      <c r="C472" s="34">
        <v>4301051297</v>
      </c>
      <c r="D472" s="790">
        <v>4607091384253</v>
      </c>
      <c r="E472" s="790"/>
      <c r="F472" s="59">
        <v>0.4</v>
      </c>
      <c r="G472" s="35">
        <v>6</v>
      </c>
      <c r="H472" s="59">
        <v>2.4</v>
      </c>
      <c r="I472" s="59">
        <v>2.6840000000000002</v>
      </c>
      <c r="J472" s="35">
        <v>156</v>
      </c>
      <c r="K472" s="35" t="s">
        <v>89</v>
      </c>
      <c r="L472" s="35" t="s">
        <v>45</v>
      </c>
      <c r="M472" s="36" t="s">
        <v>82</v>
      </c>
      <c r="N472" s="36"/>
      <c r="O472" s="35">
        <v>40</v>
      </c>
      <c r="P472" s="9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92"/>
      <c r="R472" s="792"/>
      <c r="S472" s="792"/>
      <c r="T472" s="793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3"/>
        <v>0</v>
      </c>
      <c r="Z472" s="39" t="str">
        <f>IFERROR(IF(Y472=0,"",ROUNDUP(Y472/H472,0)*0.00753),"")</f>
        <v/>
      </c>
      <c r="AA472" s="65" t="s">
        <v>45</v>
      </c>
      <c r="AB472" s="66" t="s">
        <v>45</v>
      </c>
      <c r="AC472" s="573" t="s">
        <v>769</v>
      </c>
      <c r="AG472" s="75"/>
      <c r="AJ472" s="79" t="s">
        <v>45</v>
      </c>
      <c r="AK472" s="79">
        <v>0</v>
      </c>
      <c r="BB472" s="574" t="s">
        <v>66</v>
      </c>
      <c r="BM472" s="75">
        <f t="shared" si="94"/>
        <v>0</v>
      </c>
      <c r="BN472" s="75">
        <f t="shared" si="95"/>
        <v>0</v>
      </c>
      <c r="BO472" s="75">
        <f t="shared" si="96"/>
        <v>0</v>
      </c>
      <c r="BP472" s="75">
        <f t="shared" si="97"/>
        <v>0</v>
      </c>
    </row>
    <row r="473" spans="1:68" ht="37.5" customHeight="1" x14ac:dyDescent="0.25">
      <c r="A473" s="60" t="s">
        <v>767</v>
      </c>
      <c r="B473" s="60" t="s">
        <v>770</v>
      </c>
      <c r="C473" s="34">
        <v>4301051634</v>
      </c>
      <c r="D473" s="790">
        <v>4607091384253</v>
      </c>
      <c r="E473" s="790"/>
      <c r="F473" s="59">
        <v>0.4</v>
      </c>
      <c r="G473" s="35">
        <v>6</v>
      </c>
      <c r="H473" s="59">
        <v>2.4</v>
      </c>
      <c r="I473" s="59">
        <v>2.6840000000000002</v>
      </c>
      <c r="J473" s="35">
        <v>156</v>
      </c>
      <c r="K473" s="35" t="s">
        <v>89</v>
      </c>
      <c r="L473" s="35" t="s">
        <v>45</v>
      </c>
      <c r="M473" s="36" t="s">
        <v>82</v>
      </c>
      <c r="N473" s="36"/>
      <c r="O473" s="35">
        <v>40</v>
      </c>
      <c r="P473" s="9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92"/>
      <c r="R473" s="792"/>
      <c r="S473" s="792"/>
      <c r="T473" s="793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3"/>
        <v>0</v>
      </c>
      <c r="Z473" s="39" t="str">
        <f>IFERROR(IF(Y473=0,"",ROUNDUP(Y473/H473,0)*0.00753),"")</f>
        <v/>
      </c>
      <c r="AA473" s="65" t="s">
        <v>45</v>
      </c>
      <c r="AB473" s="66" t="s">
        <v>45</v>
      </c>
      <c r="AC473" s="575" t="s">
        <v>757</v>
      </c>
      <c r="AG473" s="75"/>
      <c r="AJ473" s="79" t="s">
        <v>45</v>
      </c>
      <c r="AK473" s="79">
        <v>0</v>
      </c>
      <c r="BB473" s="576" t="s">
        <v>66</v>
      </c>
      <c r="BM473" s="75">
        <f t="shared" si="94"/>
        <v>0</v>
      </c>
      <c r="BN473" s="75">
        <f t="shared" si="95"/>
        <v>0</v>
      </c>
      <c r="BO473" s="75">
        <f t="shared" si="96"/>
        <v>0</v>
      </c>
      <c r="BP473" s="75">
        <f t="shared" si="97"/>
        <v>0</v>
      </c>
    </row>
    <row r="474" spans="1:68" ht="27" customHeight="1" x14ac:dyDescent="0.25">
      <c r="A474" s="60" t="s">
        <v>771</v>
      </c>
      <c r="B474" s="60" t="s">
        <v>772</v>
      </c>
      <c r="C474" s="34">
        <v>4301051444</v>
      </c>
      <c r="D474" s="790">
        <v>4680115881969</v>
      </c>
      <c r="E474" s="790"/>
      <c r="F474" s="59">
        <v>0.4</v>
      </c>
      <c r="G474" s="35">
        <v>6</v>
      </c>
      <c r="H474" s="59">
        <v>2.4</v>
      </c>
      <c r="I474" s="59">
        <v>2.6</v>
      </c>
      <c r="J474" s="35">
        <v>156</v>
      </c>
      <c r="K474" s="35" t="s">
        <v>89</v>
      </c>
      <c r="L474" s="35" t="s">
        <v>45</v>
      </c>
      <c r="M474" s="36" t="s">
        <v>82</v>
      </c>
      <c r="N474" s="36"/>
      <c r="O474" s="35">
        <v>40</v>
      </c>
      <c r="P474" s="9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92"/>
      <c r="R474" s="792"/>
      <c r="S474" s="792"/>
      <c r="T474" s="793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3"/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7" t="s">
        <v>763</v>
      </c>
      <c r="AG474" s="75"/>
      <c r="AJ474" s="79" t="s">
        <v>45</v>
      </c>
      <c r="AK474" s="79">
        <v>0</v>
      </c>
      <c r="BB474" s="578" t="s">
        <v>66</v>
      </c>
      <c r="BM474" s="75">
        <f t="shared" si="94"/>
        <v>0</v>
      </c>
      <c r="BN474" s="75">
        <f t="shared" si="95"/>
        <v>0</v>
      </c>
      <c r="BO474" s="75">
        <f t="shared" si="96"/>
        <v>0</v>
      </c>
      <c r="BP474" s="75">
        <f t="shared" si="97"/>
        <v>0</v>
      </c>
    </row>
    <row r="475" spans="1:68" x14ac:dyDescent="0.2">
      <c r="A475" s="787"/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8"/>
      <c r="P475" s="784" t="s">
        <v>40</v>
      </c>
      <c r="Q475" s="785"/>
      <c r="R475" s="785"/>
      <c r="S475" s="785"/>
      <c r="T475" s="785"/>
      <c r="U475" s="785"/>
      <c r="V475" s="786"/>
      <c r="W475" s="40" t="s">
        <v>39</v>
      </c>
      <c r="X475" s="41">
        <f>IFERROR(X468/H468,"0")+IFERROR(X469/H469,"0")+IFERROR(X470/H470,"0")+IFERROR(X471/H471,"0")+IFERROR(X472/H472,"0")+IFERROR(X473/H473,"0")+IFERROR(X474/H474,"0")</f>
        <v>0</v>
      </c>
      <c r="Y475" s="41">
        <f>IFERROR(Y468/H468,"0")+IFERROR(Y469/H469,"0")+IFERROR(Y470/H470,"0")+IFERROR(Y471/H471,"0")+IFERROR(Y472/H472,"0")+IFERROR(Y473/H473,"0")+IFERROR(Y474/H474,"0")</f>
        <v>0</v>
      </c>
      <c r="Z475" s="41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787"/>
      <c r="B476" s="787"/>
      <c r="C476" s="787"/>
      <c r="D476" s="787"/>
      <c r="E476" s="787"/>
      <c r="F476" s="787"/>
      <c r="G476" s="787"/>
      <c r="H476" s="787"/>
      <c r="I476" s="787"/>
      <c r="J476" s="787"/>
      <c r="K476" s="787"/>
      <c r="L476" s="787"/>
      <c r="M476" s="787"/>
      <c r="N476" s="787"/>
      <c r="O476" s="788"/>
      <c r="P476" s="784" t="s">
        <v>40</v>
      </c>
      <c r="Q476" s="785"/>
      <c r="R476" s="785"/>
      <c r="S476" s="785"/>
      <c r="T476" s="785"/>
      <c r="U476" s="785"/>
      <c r="V476" s="786"/>
      <c r="W476" s="40" t="s">
        <v>0</v>
      </c>
      <c r="X476" s="41">
        <f>IFERROR(SUM(X468:X474),"0")</f>
        <v>0</v>
      </c>
      <c r="Y476" s="41">
        <f>IFERROR(SUM(Y468:Y474),"0")</f>
        <v>0</v>
      </c>
      <c r="Z476" s="40"/>
      <c r="AA476" s="64"/>
      <c r="AB476" s="64"/>
      <c r="AC476" s="64"/>
    </row>
    <row r="477" spans="1:68" ht="14.25" customHeight="1" x14ac:dyDescent="0.25">
      <c r="A477" s="789" t="s">
        <v>233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63"/>
      <c r="AB477" s="63"/>
      <c r="AC477" s="63"/>
    </row>
    <row r="478" spans="1:68" ht="27" customHeight="1" x14ac:dyDescent="0.25">
      <c r="A478" s="60" t="s">
        <v>773</v>
      </c>
      <c r="B478" s="60" t="s">
        <v>774</v>
      </c>
      <c r="C478" s="34">
        <v>4301060377</v>
      </c>
      <c r="D478" s="790">
        <v>4607091389357</v>
      </c>
      <c r="E478" s="790"/>
      <c r="F478" s="59">
        <v>1.3</v>
      </c>
      <c r="G478" s="35">
        <v>6</v>
      </c>
      <c r="H478" s="59">
        <v>7.8</v>
      </c>
      <c r="I478" s="59">
        <v>8.2799999999999994</v>
      </c>
      <c r="J478" s="35">
        <v>56</v>
      </c>
      <c r="K478" s="35" t="s">
        <v>140</v>
      </c>
      <c r="L478" s="35" t="s">
        <v>45</v>
      </c>
      <c r="M478" s="36" t="s">
        <v>82</v>
      </c>
      <c r="N478" s="36"/>
      <c r="O478" s="35">
        <v>40</v>
      </c>
      <c r="P478" s="89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92"/>
      <c r="R478" s="792"/>
      <c r="S478" s="792"/>
      <c r="T478" s="793"/>
      <c r="U478" s="37" t="s">
        <v>45</v>
      </c>
      <c r="V478" s="37" t="s">
        <v>45</v>
      </c>
      <c r="W478" s="38" t="s">
        <v>0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IFERROR(IF(Y478=0,"",ROUNDUP(Y478/H478,0)*0.02175),"")</f>
        <v/>
      </c>
      <c r="AA478" s="65" t="s">
        <v>45</v>
      </c>
      <c r="AB478" s="66" t="s">
        <v>45</v>
      </c>
      <c r="AC478" s="579" t="s">
        <v>775</v>
      </c>
      <c r="AG478" s="75"/>
      <c r="AJ478" s="79" t="s">
        <v>45</v>
      </c>
      <c r="AK478" s="79">
        <v>0</v>
      </c>
      <c r="BB478" s="580" t="s">
        <v>66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customHeight="1" x14ac:dyDescent="0.25">
      <c r="A479" s="60" t="s">
        <v>773</v>
      </c>
      <c r="B479" s="60" t="s">
        <v>776</v>
      </c>
      <c r="C479" s="34">
        <v>4301060441</v>
      </c>
      <c r="D479" s="790">
        <v>4607091389357</v>
      </c>
      <c r="E479" s="790"/>
      <c r="F479" s="59">
        <v>1.5</v>
      </c>
      <c r="G479" s="35">
        <v>6</v>
      </c>
      <c r="H479" s="59">
        <v>9</v>
      </c>
      <c r="I479" s="59">
        <v>9.48</v>
      </c>
      <c r="J479" s="35">
        <v>56</v>
      </c>
      <c r="K479" s="35" t="s">
        <v>140</v>
      </c>
      <c r="L479" s="35" t="s">
        <v>45</v>
      </c>
      <c r="M479" s="36" t="s">
        <v>88</v>
      </c>
      <c r="N479" s="36"/>
      <c r="O479" s="35">
        <v>40</v>
      </c>
      <c r="P479" s="899" t="s">
        <v>777</v>
      </c>
      <c r="Q479" s="792"/>
      <c r="R479" s="792"/>
      <c r="S479" s="792"/>
      <c r="T479" s="793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IFERROR(IF(Y479=0,"",ROUNDUP(Y479/H479,0)*0.02175),"")</f>
        <v/>
      </c>
      <c r="AA479" s="65" t="s">
        <v>45</v>
      </c>
      <c r="AB479" s="66" t="s">
        <v>45</v>
      </c>
      <c r="AC479" s="581" t="s">
        <v>778</v>
      </c>
      <c r="AG479" s="75"/>
      <c r="AJ479" s="79" t="s">
        <v>45</v>
      </c>
      <c r="AK479" s="79">
        <v>0</v>
      </c>
      <c r="BB479" s="582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787"/>
      <c r="B480" s="787"/>
      <c r="C480" s="787"/>
      <c r="D480" s="787"/>
      <c r="E480" s="787"/>
      <c r="F480" s="787"/>
      <c r="G480" s="787"/>
      <c r="H480" s="787"/>
      <c r="I480" s="787"/>
      <c r="J480" s="787"/>
      <c r="K480" s="787"/>
      <c r="L480" s="787"/>
      <c r="M480" s="787"/>
      <c r="N480" s="787"/>
      <c r="O480" s="788"/>
      <c r="P480" s="784" t="s">
        <v>40</v>
      </c>
      <c r="Q480" s="785"/>
      <c r="R480" s="785"/>
      <c r="S480" s="785"/>
      <c r="T480" s="785"/>
      <c r="U480" s="785"/>
      <c r="V480" s="786"/>
      <c r="W480" s="40" t="s">
        <v>39</v>
      </c>
      <c r="X480" s="41">
        <f>IFERROR(X478/H478,"0")+IFERROR(X479/H479,"0")</f>
        <v>0</v>
      </c>
      <c r="Y480" s="41">
        <f>IFERROR(Y478/H478,"0")+IFERROR(Y479/H479,"0")</f>
        <v>0</v>
      </c>
      <c r="Z480" s="41">
        <f>IFERROR(IF(Z478="",0,Z478),"0")+IFERROR(IF(Z479="",0,Z479),"0")</f>
        <v>0</v>
      </c>
      <c r="AA480" s="64"/>
      <c r="AB480" s="64"/>
      <c r="AC480" s="64"/>
    </row>
    <row r="481" spans="1:68" x14ac:dyDescent="0.2">
      <c r="A481" s="787"/>
      <c r="B481" s="787"/>
      <c r="C481" s="787"/>
      <c r="D481" s="787"/>
      <c r="E481" s="787"/>
      <c r="F481" s="787"/>
      <c r="G481" s="787"/>
      <c r="H481" s="787"/>
      <c r="I481" s="787"/>
      <c r="J481" s="787"/>
      <c r="K481" s="787"/>
      <c r="L481" s="787"/>
      <c r="M481" s="787"/>
      <c r="N481" s="787"/>
      <c r="O481" s="788"/>
      <c r="P481" s="784" t="s">
        <v>40</v>
      </c>
      <c r="Q481" s="785"/>
      <c r="R481" s="785"/>
      <c r="S481" s="785"/>
      <c r="T481" s="785"/>
      <c r="U481" s="785"/>
      <c r="V481" s="786"/>
      <c r="W481" s="40" t="s">
        <v>0</v>
      </c>
      <c r="X481" s="41">
        <f>IFERROR(SUM(X478:X479),"0")</f>
        <v>0</v>
      </c>
      <c r="Y481" s="41">
        <f>IFERROR(SUM(Y478:Y479),"0")</f>
        <v>0</v>
      </c>
      <c r="Z481" s="40"/>
      <c r="AA481" s="64"/>
      <c r="AB481" s="64"/>
      <c r="AC481" s="64"/>
    </row>
    <row r="482" spans="1:68" ht="27.75" customHeight="1" x14ac:dyDescent="0.2">
      <c r="A482" s="833" t="s">
        <v>779</v>
      </c>
      <c r="B482" s="833"/>
      <c r="C482" s="833"/>
      <c r="D482" s="833"/>
      <c r="E482" s="833"/>
      <c r="F482" s="833"/>
      <c r="G482" s="833"/>
      <c r="H482" s="833"/>
      <c r="I482" s="833"/>
      <c r="J482" s="833"/>
      <c r="K482" s="833"/>
      <c r="L482" s="833"/>
      <c r="M482" s="833"/>
      <c r="N482" s="833"/>
      <c r="O482" s="833"/>
      <c r="P482" s="833"/>
      <c r="Q482" s="833"/>
      <c r="R482" s="833"/>
      <c r="S482" s="833"/>
      <c r="T482" s="833"/>
      <c r="U482" s="833"/>
      <c r="V482" s="833"/>
      <c r="W482" s="833"/>
      <c r="X482" s="833"/>
      <c r="Y482" s="833"/>
      <c r="Z482" s="833"/>
      <c r="AA482" s="52"/>
      <c r="AB482" s="52"/>
      <c r="AC482" s="52"/>
    </row>
    <row r="483" spans="1:68" ht="16.5" customHeight="1" x14ac:dyDescent="0.25">
      <c r="A483" s="799" t="s">
        <v>780</v>
      </c>
      <c r="B483" s="799"/>
      <c r="C483" s="799"/>
      <c r="D483" s="799"/>
      <c r="E483" s="799"/>
      <c r="F483" s="799"/>
      <c r="G483" s="799"/>
      <c r="H483" s="799"/>
      <c r="I483" s="799"/>
      <c r="J483" s="799"/>
      <c r="K483" s="799"/>
      <c r="L483" s="799"/>
      <c r="M483" s="799"/>
      <c r="N483" s="799"/>
      <c r="O483" s="799"/>
      <c r="P483" s="799"/>
      <c r="Q483" s="799"/>
      <c r="R483" s="799"/>
      <c r="S483" s="799"/>
      <c r="T483" s="799"/>
      <c r="U483" s="799"/>
      <c r="V483" s="799"/>
      <c r="W483" s="799"/>
      <c r="X483" s="799"/>
      <c r="Y483" s="799"/>
      <c r="Z483" s="799"/>
      <c r="AA483" s="62"/>
      <c r="AB483" s="62"/>
      <c r="AC483" s="62"/>
    </row>
    <row r="484" spans="1:68" ht="14.25" customHeight="1" x14ac:dyDescent="0.25">
      <c r="A484" s="789" t="s">
        <v>135</v>
      </c>
      <c r="B484" s="789"/>
      <c r="C484" s="789"/>
      <c r="D484" s="789"/>
      <c r="E484" s="789"/>
      <c r="F484" s="789"/>
      <c r="G484" s="789"/>
      <c r="H484" s="789"/>
      <c r="I484" s="789"/>
      <c r="J484" s="789"/>
      <c r="K484" s="789"/>
      <c r="L484" s="789"/>
      <c r="M484" s="789"/>
      <c r="N484" s="789"/>
      <c r="O484" s="789"/>
      <c r="P484" s="789"/>
      <c r="Q484" s="789"/>
      <c r="R484" s="789"/>
      <c r="S484" s="789"/>
      <c r="T484" s="789"/>
      <c r="U484" s="789"/>
      <c r="V484" s="789"/>
      <c r="W484" s="789"/>
      <c r="X484" s="789"/>
      <c r="Y484" s="789"/>
      <c r="Z484" s="789"/>
      <c r="AA484" s="63"/>
      <c r="AB484" s="63"/>
      <c r="AC484" s="63"/>
    </row>
    <row r="485" spans="1:68" ht="27" customHeight="1" x14ac:dyDescent="0.25">
      <c r="A485" s="60" t="s">
        <v>781</v>
      </c>
      <c r="B485" s="60" t="s">
        <v>782</v>
      </c>
      <c r="C485" s="34">
        <v>4301011428</v>
      </c>
      <c r="D485" s="790">
        <v>4607091389708</v>
      </c>
      <c r="E485" s="790"/>
      <c r="F485" s="59">
        <v>0.45</v>
      </c>
      <c r="G485" s="35">
        <v>6</v>
      </c>
      <c r="H485" s="59">
        <v>2.7</v>
      </c>
      <c r="I485" s="59">
        <v>2.9</v>
      </c>
      <c r="J485" s="35">
        <v>156</v>
      </c>
      <c r="K485" s="35" t="s">
        <v>89</v>
      </c>
      <c r="L485" s="35" t="s">
        <v>45</v>
      </c>
      <c r="M485" s="36" t="s">
        <v>139</v>
      </c>
      <c r="N485" s="36"/>
      <c r="O485" s="35">
        <v>50</v>
      </c>
      <c r="P485" s="9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92"/>
      <c r="R485" s="792"/>
      <c r="S485" s="792"/>
      <c r="T485" s="793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IFERROR(IF(Y485=0,"",ROUNDUP(Y485/H485,0)*0.00753),"")</f>
        <v/>
      </c>
      <c r="AA485" s="65" t="s">
        <v>45</v>
      </c>
      <c r="AB485" s="66" t="s">
        <v>45</v>
      </c>
      <c r="AC485" s="583" t="s">
        <v>783</v>
      </c>
      <c r="AG485" s="75"/>
      <c r="AJ485" s="79" t="s">
        <v>45</v>
      </c>
      <c r="AK485" s="79">
        <v>0</v>
      </c>
      <c r="BB485" s="584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x14ac:dyDescent="0.2">
      <c r="A486" s="787"/>
      <c r="B486" s="787"/>
      <c r="C486" s="787"/>
      <c r="D486" s="787"/>
      <c r="E486" s="787"/>
      <c r="F486" s="787"/>
      <c r="G486" s="787"/>
      <c r="H486" s="787"/>
      <c r="I486" s="787"/>
      <c r="J486" s="787"/>
      <c r="K486" s="787"/>
      <c r="L486" s="787"/>
      <c r="M486" s="787"/>
      <c r="N486" s="787"/>
      <c r="O486" s="788"/>
      <c r="P486" s="784" t="s">
        <v>40</v>
      </c>
      <c r="Q486" s="785"/>
      <c r="R486" s="785"/>
      <c r="S486" s="785"/>
      <c r="T486" s="785"/>
      <c r="U486" s="785"/>
      <c r="V486" s="786"/>
      <c r="W486" s="40" t="s">
        <v>39</v>
      </c>
      <c r="X486" s="41">
        <f>IFERROR(X485/H485,"0")</f>
        <v>0</v>
      </c>
      <c r="Y486" s="41">
        <f>IFERROR(Y485/H485,"0")</f>
        <v>0</v>
      </c>
      <c r="Z486" s="41">
        <f>IFERROR(IF(Z485="",0,Z485),"0")</f>
        <v>0</v>
      </c>
      <c r="AA486" s="64"/>
      <c r="AB486" s="64"/>
      <c r="AC486" s="64"/>
    </row>
    <row r="487" spans="1:68" x14ac:dyDescent="0.2">
      <c r="A487" s="787"/>
      <c r="B487" s="787"/>
      <c r="C487" s="787"/>
      <c r="D487" s="787"/>
      <c r="E487" s="787"/>
      <c r="F487" s="787"/>
      <c r="G487" s="787"/>
      <c r="H487" s="787"/>
      <c r="I487" s="787"/>
      <c r="J487" s="787"/>
      <c r="K487" s="787"/>
      <c r="L487" s="787"/>
      <c r="M487" s="787"/>
      <c r="N487" s="787"/>
      <c r="O487" s="788"/>
      <c r="P487" s="784" t="s">
        <v>40</v>
      </c>
      <c r="Q487" s="785"/>
      <c r="R487" s="785"/>
      <c r="S487" s="785"/>
      <c r="T487" s="785"/>
      <c r="U487" s="785"/>
      <c r="V487" s="786"/>
      <c r="W487" s="40" t="s">
        <v>0</v>
      </c>
      <c r="X487" s="41">
        <f>IFERROR(SUM(X485:X485),"0")</f>
        <v>0</v>
      </c>
      <c r="Y487" s="41">
        <f>IFERROR(SUM(Y485:Y485),"0")</f>
        <v>0</v>
      </c>
      <c r="Z487" s="40"/>
      <c r="AA487" s="64"/>
      <c r="AB487" s="64"/>
      <c r="AC487" s="64"/>
    </row>
    <row r="488" spans="1:68" ht="14.25" customHeight="1" x14ac:dyDescent="0.25">
      <c r="A488" s="789" t="s">
        <v>78</v>
      </c>
      <c r="B488" s="789"/>
      <c r="C488" s="789"/>
      <c r="D488" s="789"/>
      <c r="E488" s="789"/>
      <c r="F488" s="789"/>
      <c r="G488" s="789"/>
      <c r="H488" s="789"/>
      <c r="I488" s="789"/>
      <c r="J488" s="789"/>
      <c r="K488" s="789"/>
      <c r="L488" s="789"/>
      <c r="M488" s="789"/>
      <c r="N488" s="789"/>
      <c r="O488" s="789"/>
      <c r="P488" s="789"/>
      <c r="Q488" s="789"/>
      <c r="R488" s="789"/>
      <c r="S488" s="789"/>
      <c r="T488" s="789"/>
      <c r="U488" s="789"/>
      <c r="V488" s="789"/>
      <c r="W488" s="789"/>
      <c r="X488" s="789"/>
      <c r="Y488" s="789"/>
      <c r="Z488" s="789"/>
      <c r="AA488" s="63"/>
      <c r="AB488" s="63"/>
      <c r="AC488" s="63"/>
    </row>
    <row r="489" spans="1:68" ht="27" customHeight="1" x14ac:dyDescent="0.25">
      <c r="A489" s="60" t="s">
        <v>784</v>
      </c>
      <c r="B489" s="60" t="s">
        <v>785</v>
      </c>
      <c r="C489" s="34">
        <v>4301031322</v>
      </c>
      <c r="D489" s="790">
        <v>4607091389753</v>
      </c>
      <c r="E489" s="790"/>
      <c r="F489" s="59">
        <v>0.7</v>
      </c>
      <c r="G489" s="35">
        <v>6</v>
      </c>
      <c r="H489" s="59">
        <v>4.2</v>
      </c>
      <c r="I489" s="59">
        <v>4.43</v>
      </c>
      <c r="J489" s="35">
        <v>156</v>
      </c>
      <c r="K489" s="35" t="s">
        <v>89</v>
      </c>
      <c r="L489" s="35" t="s">
        <v>45</v>
      </c>
      <c r="M489" s="36" t="s">
        <v>82</v>
      </c>
      <c r="N489" s="36"/>
      <c r="O489" s="35">
        <v>50</v>
      </c>
      <c r="P489" s="88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92"/>
      <c r="R489" s="792"/>
      <c r="S489" s="792"/>
      <c r="T489" s="793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ref="Y489:Y506" si="98">IFERROR(IF(X489="",0,CEILING((X489/$H489),1)*$H489),"")</f>
        <v>0</v>
      </c>
      <c r="Z489" s="39" t="str">
        <f>IFERROR(IF(Y489=0,"",ROUNDUP(Y489/H489,0)*0.00753),"")</f>
        <v/>
      </c>
      <c r="AA489" s="65" t="s">
        <v>45</v>
      </c>
      <c r="AB489" s="66" t="s">
        <v>45</v>
      </c>
      <c r="AC489" s="585" t="s">
        <v>786</v>
      </c>
      <c r="AG489" s="75"/>
      <c r="AJ489" s="79" t="s">
        <v>45</v>
      </c>
      <c r="AK489" s="79">
        <v>0</v>
      </c>
      <c r="BB489" s="586" t="s">
        <v>66</v>
      </c>
      <c r="BM489" s="75">
        <f t="shared" ref="BM489:BM506" si="99">IFERROR(X489*I489/H489,"0")</f>
        <v>0</v>
      </c>
      <c r="BN489" s="75">
        <f t="shared" ref="BN489:BN506" si="100">IFERROR(Y489*I489/H489,"0")</f>
        <v>0</v>
      </c>
      <c r="BO489" s="75">
        <f t="shared" ref="BO489:BO506" si="101">IFERROR(1/J489*(X489/H489),"0")</f>
        <v>0</v>
      </c>
      <c r="BP489" s="75">
        <f t="shared" ref="BP489:BP506" si="102">IFERROR(1/J489*(Y489/H489),"0")</f>
        <v>0</v>
      </c>
    </row>
    <row r="490" spans="1:68" ht="27" customHeight="1" x14ac:dyDescent="0.25">
      <c r="A490" s="60" t="s">
        <v>784</v>
      </c>
      <c r="B490" s="60" t="s">
        <v>787</v>
      </c>
      <c r="C490" s="34">
        <v>4301031355</v>
      </c>
      <c r="D490" s="790">
        <v>4607091389753</v>
      </c>
      <c r="E490" s="790"/>
      <c r="F490" s="59">
        <v>0.7</v>
      </c>
      <c r="G490" s="35">
        <v>6</v>
      </c>
      <c r="H490" s="59">
        <v>4.2</v>
      </c>
      <c r="I490" s="59">
        <v>4.43</v>
      </c>
      <c r="J490" s="35">
        <v>156</v>
      </c>
      <c r="K490" s="35" t="s">
        <v>89</v>
      </c>
      <c r="L490" s="35" t="s">
        <v>45</v>
      </c>
      <c r="M490" s="36" t="s">
        <v>82</v>
      </c>
      <c r="N490" s="36"/>
      <c r="O490" s="35">
        <v>50</v>
      </c>
      <c r="P490" s="8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92"/>
      <c r="R490" s="792"/>
      <c r="S490" s="792"/>
      <c r="T490" s="793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>IFERROR(IF(Y490=0,"",ROUNDUP(Y490/H490,0)*0.00753),"")</f>
        <v/>
      </c>
      <c r="AA490" s="65" t="s">
        <v>45</v>
      </c>
      <c r="AB490" s="66" t="s">
        <v>45</v>
      </c>
      <c r="AC490" s="587" t="s">
        <v>786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customHeight="1" x14ac:dyDescent="0.25">
      <c r="A491" s="60" t="s">
        <v>788</v>
      </c>
      <c r="B491" s="60" t="s">
        <v>789</v>
      </c>
      <c r="C491" s="34">
        <v>4301031323</v>
      </c>
      <c r="D491" s="790">
        <v>4607091389760</v>
      </c>
      <c r="E491" s="790"/>
      <c r="F491" s="59">
        <v>0.7</v>
      </c>
      <c r="G491" s="35">
        <v>6</v>
      </c>
      <c r="H491" s="59">
        <v>4.2</v>
      </c>
      <c r="I491" s="59">
        <v>4.43</v>
      </c>
      <c r="J491" s="35">
        <v>156</v>
      </c>
      <c r="K491" s="35" t="s">
        <v>89</v>
      </c>
      <c r="L491" s="35" t="s">
        <v>45</v>
      </c>
      <c r="M491" s="36" t="s">
        <v>82</v>
      </c>
      <c r="N491" s="36"/>
      <c r="O491" s="35">
        <v>50</v>
      </c>
      <c r="P491" s="89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92"/>
      <c r="R491" s="792"/>
      <c r="S491" s="792"/>
      <c r="T491" s="793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>IFERROR(IF(Y491=0,"",ROUNDUP(Y491/H491,0)*0.00753),"")</f>
        <v/>
      </c>
      <c r="AA491" s="65" t="s">
        <v>45</v>
      </c>
      <c r="AB491" s="66" t="s">
        <v>45</v>
      </c>
      <c r="AC491" s="589" t="s">
        <v>790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791</v>
      </c>
      <c r="B492" s="60" t="s">
        <v>792</v>
      </c>
      <c r="C492" s="34">
        <v>4301031325</v>
      </c>
      <c r="D492" s="790">
        <v>4607091389746</v>
      </c>
      <c r="E492" s="790"/>
      <c r="F492" s="59">
        <v>0.7</v>
      </c>
      <c r="G492" s="35">
        <v>6</v>
      </c>
      <c r="H492" s="59">
        <v>4.2</v>
      </c>
      <c r="I492" s="59">
        <v>4.43</v>
      </c>
      <c r="J492" s="35">
        <v>156</v>
      </c>
      <c r="K492" s="35" t="s">
        <v>89</v>
      </c>
      <c r="L492" s="35" t="s">
        <v>45</v>
      </c>
      <c r="M492" s="36" t="s">
        <v>82</v>
      </c>
      <c r="N492" s="36"/>
      <c r="O492" s="35">
        <v>50</v>
      </c>
      <c r="P492" s="89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92"/>
      <c r="R492" s="792"/>
      <c r="S492" s="792"/>
      <c r="T492" s="793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>IFERROR(IF(Y492=0,"",ROUNDUP(Y492/H492,0)*0.00753),"")</f>
        <v/>
      </c>
      <c r="AA492" s="65" t="s">
        <v>45</v>
      </c>
      <c r="AB492" s="66" t="s">
        <v>45</v>
      </c>
      <c r="AC492" s="591" t="s">
        <v>793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791</v>
      </c>
      <c r="B493" s="60" t="s">
        <v>794</v>
      </c>
      <c r="C493" s="34">
        <v>4301031356</v>
      </c>
      <c r="D493" s="790">
        <v>4607091389746</v>
      </c>
      <c r="E493" s="790"/>
      <c r="F493" s="59">
        <v>0.7</v>
      </c>
      <c r="G493" s="35">
        <v>6</v>
      </c>
      <c r="H493" s="59">
        <v>4.2</v>
      </c>
      <c r="I493" s="59">
        <v>4.43</v>
      </c>
      <c r="J493" s="35">
        <v>156</v>
      </c>
      <c r="K493" s="35" t="s">
        <v>89</v>
      </c>
      <c r="L493" s="35" t="s">
        <v>45</v>
      </c>
      <c r="M493" s="36" t="s">
        <v>82</v>
      </c>
      <c r="N493" s="36"/>
      <c r="O493" s="35">
        <v>50</v>
      </c>
      <c r="P493" s="89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92"/>
      <c r="R493" s="792"/>
      <c r="S493" s="792"/>
      <c r="T493" s="793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>IFERROR(IF(Y493=0,"",ROUNDUP(Y493/H493,0)*0.00753),"")</f>
        <v/>
      </c>
      <c r="AA493" s="65" t="s">
        <v>45</v>
      </c>
      <c r="AB493" s="66" t="s">
        <v>45</v>
      </c>
      <c r="AC493" s="593" t="s">
        <v>793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795</v>
      </c>
      <c r="B494" s="60" t="s">
        <v>796</v>
      </c>
      <c r="C494" s="34">
        <v>4301031335</v>
      </c>
      <c r="D494" s="790">
        <v>4680115883147</v>
      </c>
      <c r="E494" s="790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92"/>
      <c r="R494" s="792"/>
      <c r="S494" s="792"/>
      <c r="T494" s="793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ref="Z494:Z506" si="103">IFERROR(IF(Y494=0,"",ROUNDUP(Y494/H494,0)*0.00502),"")</f>
        <v/>
      </c>
      <c r="AA494" s="65" t="s">
        <v>45</v>
      </c>
      <c r="AB494" s="66" t="s">
        <v>45</v>
      </c>
      <c r="AC494" s="595" t="s">
        <v>786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797</v>
      </c>
      <c r="B495" s="60" t="s">
        <v>798</v>
      </c>
      <c r="C495" s="34">
        <v>4301031330</v>
      </c>
      <c r="D495" s="790">
        <v>4607091384338</v>
      </c>
      <c r="E495" s="790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92"/>
      <c r="R495" s="792"/>
      <c r="S495" s="792"/>
      <c r="T495" s="793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786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27" customHeight="1" x14ac:dyDescent="0.25">
      <c r="A496" s="60" t="s">
        <v>797</v>
      </c>
      <c r="B496" s="60" t="s">
        <v>799</v>
      </c>
      <c r="C496" s="34">
        <v>4301031362</v>
      </c>
      <c r="D496" s="790">
        <v>4607091384338</v>
      </c>
      <c r="E496" s="790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92"/>
      <c r="R496" s="792"/>
      <c r="S496" s="792"/>
      <c r="T496" s="793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786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37.5" customHeight="1" x14ac:dyDescent="0.25">
      <c r="A497" s="60" t="s">
        <v>800</v>
      </c>
      <c r="B497" s="60" t="s">
        <v>801</v>
      </c>
      <c r="C497" s="34">
        <v>4301031336</v>
      </c>
      <c r="D497" s="790">
        <v>4680115883154</v>
      </c>
      <c r="E497" s="790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89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92"/>
      <c r="R497" s="792"/>
      <c r="S497" s="792"/>
      <c r="T497" s="793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802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37.5" customHeight="1" x14ac:dyDescent="0.25">
      <c r="A498" s="60" t="s">
        <v>800</v>
      </c>
      <c r="B498" s="60" t="s">
        <v>803</v>
      </c>
      <c r="C498" s="34">
        <v>4301031254</v>
      </c>
      <c r="D498" s="790">
        <v>4680115883154</v>
      </c>
      <c r="E498" s="790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45</v>
      </c>
      <c r="P498" s="88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92"/>
      <c r="R498" s="792"/>
      <c r="S498" s="792"/>
      <c r="T498" s="793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804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37.5" customHeight="1" x14ac:dyDescent="0.25">
      <c r="A499" s="60" t="s">
        <v>805</v>
      </c>
      <c r="B499" s="60" t="s">
        <v>806</v>
      </c>
      <c r="C499" s="34">
        <v>4301031331</v>
      </c>
      <c r="D499" s="790">
        <v>4607091389524</v>
      </c>
      <c r="E499" s="790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8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92"/>
      <c r="R499" s="792"/>
      <c r="S499" s="792"/>
      <c r="T499" s="793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802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37.5" customHeight="1" x14ac:dyDescent="0.25">
      <c r="A500" s="60" t="s">
        <v>805</v>
      </c>
      <c r="B500" s="60" t="s">
        <v>807</v>
      </c>
      <c r="C500" s="34">
        <v>4301031361</v>
      </c>
      <c r="D500" s="790">
        <v>4607091389524</v>
      </c>
      <c r="E500" s="790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8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92"/>
      <c r="R500" s="792"/>
      <c r="S500" s="792"/>
      <c r="T500" s="793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802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27" customHeight="1" x14ac:dyDescent="0.25">
      <c r="A501" s="60" t="s">
        <v>808</v>
      </c>
      <c r="B501" s="60" t="s">
        <v>809</v>
      </c>
      <c r="C501" s="34">
        <v>4301031337</v>
      </c>
      <c r="D501" s="790">
        <v>4680115883161</v>
      </c>
      <c r="E501" s="790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92"/>
      <c r="R501" s="792"/>
      <c r="S501" s="792"/>
      <c r="T501" s="793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810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customHeight="1" x14ac:dyDescent="0.25">
      <c r="A502" s="60" t="s">
        <v>811</v>
      </c>
      <c r="B502" s="60" t="s">
        <v>812</v>
      </c>
      <c r="C502" s="34">
        <v>4301031333</v>
      </c>
      <c r="D502" s="790">
        <v>4607091389531</v>
      </c>
      <c r="E502" s="790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2"/>
      <c r="R502" s="792"/>
      <c r="S502" s="792"/>
      <c r="T502" s="793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813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customHeight="1" x14ac:dyDescent="0.25">
      <c r="A503" s="60" t="s">
        <v>811</v>
      </c>
      <c r="B503" s="60" t="s">
        <v>814</v>
      </c>
      <c r="C503" s="34">
        <v>4301031358</v>
      </c>
      <c r="D503" s="790">
        <v>4607091389531</v>
      </c>
      <c r="E503" s="790"/>
      <c r="F503" s="59">
        <v>0.35</v>
      </c>
      <c r="G503" s="35">
        <v>6</v>
      </c>
      <c r="H503" s="59">
        <v>2.1</v>
      </c>
      <c r="I503" s="59">
        <v>2.23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92"/>
      <c r="R503" s="792"/>
      <c r="S503" s="792"/>
      <c r="T503" s="793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813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37.5" customHeight="1" x14ac:dyDescent="0.25">
      <c r="A504" s="60" t="s">
        <v>815</v>
      </c>
      <c r="B504" s="60" t="s">
        <v>816</v>
      </c>
      <c r="C504" s="34">
        <v>4301031360</v>
      </c>
      <c r="D504" s="790">
        <v>4607091384345</v>
      </c>
      <c r="E504" s="790"/>
      <c r="F504" s="59">
        <v>0.35</v>
      </c>
      <c r="G504" s="35">
        <v>6</v>
      </c>
      <c r="H504" s="59">
        <v>2.1</v>
      </c>
      <c r="I504" s="59">
        <v>2.23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8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92"/>
      <c r="R504" s="792"/>
      <c r="S504" s="792"/>
      <c r="T504" s="793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810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ht="27" customHeight="1" x14ac:dyDescent="0.25">
      <c r="A505" s="60" t="s">
        <v>817</v>
      </c>
      <c r="B505" s="60" t="s">
        <v>818</v>
      </c>
      <c r="C505" s="34">
        <v>4301031338</v>
      </c>
      <c r="D505" s="790">
        <v>4680115883185</v>
      </c>
      <c r="E505" s="790"/>
      <c r="F505" s="59">
        <v>0.28000000000000003</v>
      </c>
      <c r="G505" s="35">
        <v>6</v>
      </c>
      <c r="H505" s="59">
        <v>1.68</v>
      </c>
      <c r="I505" s="59">
        <v>1.81</v>
      </c>
      <c r="J505" s="35">
        <v>234</v>
      </c>
      <c r="K505" s="35" t="s">
        <v>83</v>
      </c>
      <c r="L505" s="35" t="s">
        <v>45</v>
      </c>
      <c r="M505" s="36" t="s">
        <v>82</v>
      </c>
      <c r="N505" s="36"/>
      <c r="O505" s="35">
        <v>50</v>
      </c>
      <c r="P505" s="88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2"/>
      <c r="R505" s="792"/>
      <c r="S505" s="792"/>
      <c r="T505" s="793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98"/>
        <v>0</v>
      </c>
      <c r="Z505" s="39" t="str">
        <f t="shared" si="103"/>
        <v/>
      </c>
      <c r="AA505" s="65" t="s">
        <v>45</v>
      </c>
      <c r="AB505" s="66" t="s">
        <v>45</v>
      </c>
      <c r="AC505" s="617" t="s">
        <v>790</v>
      </c>
      <c r="AG505" s="75"/>
      <c r="AJ505" s="79" t="s">
        <v>45</v>
      </c>
      <c r="AK505" s="79">
        <v>0</v>
      </c>
      <c r="BB505" s="618" t="s">
        <v>66</v>
      </c>
      <c r="BM505" s="75">
        <f t="shared" si="99"/>
        <v>0</v>
      </c>
      <c r="BN505" s="75">
        <f t="shared" si="100"/>
        <v>0</v>
      </c>
      <c r="BO505" s="75">
        <f t="shared" si="101"/>
        <v>0</v>
      </c>
      <c r="BP505" s="75">
        <f t="shared" si="102"/>
        <v>0</v>
      </c>
    </row>
    <row r="506" spans="1:68" ht="27" customHeight="1" x14ac:dyDescent="0.25">
      <c r="A506" s="60" t="s">
        <v>817</v>
      </c>
      <c r="B506" s="60" t="s">
        <v>819</v>
      </c>
      <c r="C506" s="34">
        <v>4301031255</v>
      </c>
      <c r="D506" s="790">
        <v>4680115883185</v>
      </c>
      <c r="E506" s="790"/>
      <c r="F506" s="59">
        <v>0.28000000000000003</v>
      </c>
      <c r="G506" s="35">
        <v>6</v>
      </c>
      <c r="H506" s="59">
        <v>1.68</v>
      </c>
      <c r="I506" s="59">
        <v>1.81</v>
      </c>
      <c r="J506" s="35">
        <v>234</v>
      </c>
      <c r="K506" s="35" t="s">
        <v>83</v>
      </c>
      <c r="L506" s="35" t="s">
        <v>45</v>
      </c>
      <c r="M506" s="36" t="s">
        <v>82</v>
      </c>
      <c r="N506" s="36"/>
      <c r="O506" s="35">
        <v>45</v>
      </c>
      <c r="P506" s="8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2"/>
      <c r="R506" s="792"/>
      <c r="S506" s="792"/>
      <c r="T506" s="793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98"/>
        <v>0</v>
      </c>
      <c r="Z506" s="39" t="str">
        <f t="shared" si="103"/>
        <v/>
      </c>
      <c r="AA506" s="65" t="s">
        <v>45</v>
      </c>
      <c r="AB506" s="66" t="s">
        <v>45</v>
      </c>
      <c r="AC506" s="619" t="s">
        <v>820</v>
      </c>
      <c r="AG506" s="75"/>
      <c r="AJ506" s="79" t="s">
        <v>45</v>
      </c>
      <c r="AK506" s="79">
        <v>0</v>
      </c>
      <c r="BB506" s="620" t="s">
        <v>66</v>
      </c>
      <c r="BM506" s="75">
        <f t="shared" si="99"/>
        <v>0</v>
      </c>
      <c r="BN506" s="75">
        <f t="shared" si="100"/>
        <v>0</v>
      </c>
      <c r="BO506" s="75">
        <f t="shared" si="101"/>
        <v>0</v>
      </c>
      <c r="BP506" s="75">
        <f t="shared" si="102"/>
        <v>0</v>
      </c>
    </row>
    <row r="507" spans="1:68" x14ac:dyDescent="0.2">
      <c r="A507" s="787"/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8"/>
      <c r="P507" s="784" t="s">
        <v>40</v>
      </c>
      <c r="Q507" s="785"/>
      <c r="R507" s="785"/>
      <c r="S507" s="785"/>
      <c r="T507" s="785"/>
      <c r="U507" s="785"/>
      <c r="V507" s="786"/>
      <c r="W507" s="40" t="s">
        <v>39</v>
      </c>
      <c r="X507" s="41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41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41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787"/>
      <c r="B508" s="787"/>
      <c r="C508" s="787"/>
      <c r="D508" s="787"/>
      <c r="E508" s="787"/>
      <c r="F508" s="787"/>
      <c r="G508" s="787"/>
      <c r="H508" s="787"/>
      <c r="I508" s="787"/>
      <c r="J508" s="787"/>
      <c r="K508" s="787"/>
      <c r="L508" s="787"/>
      <c r="M508" s="787"/>
      <c r="N508" s="787"/>
      <c r="O508" s="788"/>
      <c r="P508" s="784" t="s">
        <v>40</v>
      </c>
      <c r="Q508" s="785"/>
      <c r="R508" s="785"/>
      <c r="S508" s="785"/>
      <c r="T508" s="785"/>
      <c r="U508" s="785"/>
      <c r="V508" s="786"/>
      <c r="W508" s="40" t="s">
        <v>0</v>
      </c>
      <c r="X508" s="41">
        <f>IFERROR(SUM(X489:X506),"0")</f>
        <v>0</v>
      </c>
      <c r="Y508" s="41">
        <f>IFERROR(SUM(Y489:Y506),"0")</f>
        <v>0</v>
      </c>
      <c r="Z508" s="40"/>
      <c r="AA508" s="64"/>
      <c r="AB508" s="64"/>
      <c r="AC508" s="64"/>
    </row>
    <row r="509" spans="1:68" ht="14.25" customHeight="1" x14ac:dyDescent="0.25">
      <c r="A509" s="789" t="s">
        <v>84</v>
      </c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89"/>
      <c r="P509" s="789"/>
      <c r="Q509" s="789"/>
      <c r="R509" s="789"/>
      <c r="S509" s="789"/>
      <c r="T509" s="789"/>
      <c r="U509" s="789"/>
      <c r="V509" s="789"/>
      <c r="W509" s="789"/>
      <c r="X509" s="789"/>
      <c r="Y509" s="789"/>
      <c r="Z509" s="789"/>
      <c r="AA509" s="63"/>
      <c r="AB509" s="63"/>
      <c r="AC509" s="63"/>
    </row>
    <row r="510" spans="1:68" ht="27" customHeight="1" x14ac:dyDescent="0.25">
      <c r="A510" s="60" t="s">
        <v>821</v>
      </c>
      <c r="B510" s="60" t="s">
        <v>822</v>
      </c>
      <c r="C510" s="34">
        <v>4301051284</v>
      </c>
      <c r="D510" s="790">
        <v>4607091384352</v>
      </c>
      <c r="E510" s="790"/>
      <c r="F510" s="59">
        <v>0.6</v>
      </c>
      <c r="G510" s="35">
        <v>4</v>
      </c>
      <c r="H510" s="59">
        <v>2.4</v>
      </c>
      <c r="I510" s="59">
        <v>2.6459999999999999</v>
      </c>
      <c r="J510" s="35">
        <v>132</v>
      </c>
      <c r="K510" s="35" t="s">
        <v>89</v>
      </c>
      <c r="L510" s="35" t="s">
        <v>45</v>
      </c>
      <c r="M510" s="36" t="s">
        <v>88</v>
      </c>
      <c r="N510" s="36"/>
      <c r="O510" s="35">
        <v>45</v>
      </c>
      <c r="P510" s="8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2"/>
      <c r="R510" s="792"/>
      <c r="S510" s="792"/>
      <c r="T510" s="793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IFERROR(IF(Y510=0,"",ROUNDUP(Y510/H510,0)*0.00902),"")</f>
        <v/>
      </c>
      <c r="AA510" s="65" t="s">
        <v>45</v>
      </c>
      <c r="AB510" s="66" t="s">
        <v>45</v>
      </c>
      <c r="AC510" s="621" t="s">
        <v>823</v>
      </c>
      <c r="AG510" s="75"/>
      <c r="AJ510" s="79" t="s">
        <v>45</v>
      </c>
      <c r="AK510" s="79">
        <v>0</v>
      </c>
      <c r="BB510" s="622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ht="27" customHeight="1" x14ac:dyDescent="0.25">
      <c r="A511" s="60" t="s">
        <v>824</v>
      </c>
      <c r="B511" s="60" t="s">
        <v>825</v>
      </c>
      <c r="C511" s="34">
        <v>4301051431</v>
      </c>
      <c r="D511" s="790">
        <v>4607091389654</v>
      </c>
      <c r="E511" s="790"/>
      <c r="F511" s="59">
        <v>0.33</v>
      </c>
      <c r="G511" s="35">
        <v>6</v>
      </c>
      <c r="H511" s="59">
        <v>1.98</v>
      </c>
      <c r="I511" s="59">
        <v>2.258</v>
      </c>
      <c r="J511" s="35">
        <v>156</v>
      </c>
      <c r="K511" s="35" t="s">
        <v>89</v>
      </c>
      <c r="L511" s="35" t="s">
        <v>45</v>
      </c>
      <c r="M511" s="36" t="s">
        <v>88</v>
      </c>
      <c r="N511" s="36"/>
      <c r="O511" s="35">
        <v>45</v>
      </c>
      <c r="P511" s="8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2"/>
      <c r="R511" s="792"/>
      <c r="S511" s="792"/>
      <c r="T511" s="793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IFERROR(IF(Y511=0,"",ROUNDUP(Y511/H511,0)*0.00753),"")</f>
        <v/>
      </c>
      <c r="AA511" s="65" t="s">
        <v>45</v>
      </c>
      <c r="AB511" s="66" t="s">
        <v>45</v>
      </c>
      <c r="AC511" s="623" t="s">
        <v>826</v>
      </c>
      <c r="AG511" s="75"/>
      <c r="AJ511" s="79" t="s">
        <v>45</v>
      </c>
      <c r="AK511" s="79">
        <v>0</v>
      </c>
      <c r="BB511" s="624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787"/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8"/>
      <c r="P512" s="784" t="s">
        <v>40</v>
      </c>
      <c r="Q512" s="785"/>
      <c r="R512" s="785"/>
      <c r="S512" s="785"/>
      <c r="T512" s="785"/>
      <c r="U512" s="785"/>
      <c r="V512" s="786"/>
      <c r="W512" s="40" t="s">
        <v>39</v>
      </c>
      <c r="X512" s="41">
        <f>IFERROR(X510/H510,"0")+IFERROR(X511/H511,"0")</f>
        <v>0</v>
      </c>
      <c r="Y512" s="41">
        <f>IFERROR(Y510/H510,"0")+IFERROR(Y511/H511,"0")</f>
        <v>0</v>
      </c>
      <c r="Z512" s="41">
        <f>IFERROR(IF(Z510="",0,Z510),"0")+IFERROR(IF(Z511="",0,Z511),"0")</f>
        <v>0</v>
      </c>
      <c r="AA512" s="64"/>
      <c r="AB512" s="64"/>
      <c r="AC512" s="64"/>
    </row>
    <row r="513" spans="1:68" x14ac:dyDescent="0.2">
      <c r="A513" s="787"/>
      <c r="B513" s="787"/>
      <c r="C513" s="787"/>
      <c r="D513" s="787"/>
      <c r="E513" s="787"/>
      <c r="F513" s="787"/>
      <c r="G513" s="787"/>
      <c r="H513" s="787"/>
      <c r="I513" s="787"/>
      <c r="J513" s="787"/>
      <c r="K513" s="787"/>
      <c r="L513" s="787"/>
      <c r="M513" s="787"/>
      <c r="N513" s="787"/>
      <c r="O513" s="788"/>
      <c r="P513" s="784" t="s">
        <v>40</v>
      </c>
      <c r="Q513" s="785"/>
      <c r="R513" s="785"/>
      <c r="S513" s="785"/>
      <c r="T513" s="785"/>
      <c r="U513" s="785"/>
      <c r="V513" s="786"/>
      <c r="W513" s="40" t="s">
        <v>0</v>
      </c>
      <c r="X513" s="41">
        <f>IFERROR(SUM(X510:X511),"0")</f>
        <v>0</v>
      </c>
      <c r="Y513" s="41">
        <f>IFERROR(SUM(Y510:Y511),"0")</f>
        <v>0</v>
      </c>
      <c r="Z513" s="40"/>
      <c r="AA513" s="64"/>
      <c r="AB513" s="64"/>
      <c r="AC513" s="64"/>
    </row>
    <row r="514" spans="1:68" ht="14.25" customHeight="1" x14ac:dyDescent="0.25">
      <c r="A514" s="789" t="s">
        <v>124</v>
      </c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89"/>
      <c r="P514" s="789"/>
      <c r="Q514" s="789"/>
      <c r="R514" s="789"/>
      <c r="S514" s="789"/>
      <c r="T514" s="789"/>
      <c r="U514" s="789"/>
      <c r="V514" s="789"/>
      <c r="W514" s="789"/>
      <c r="X514" s="789"/>
      <c r="Y514" s="789"/>
      <c r="Z514" s="789"/>
      <c r="AA514" s="63"/>
      <c r="AB514" s="63"/>
      <c r="AC514" s="63"/>
    </row>
    <row r="515" spans="1:68" ht="27" customHeight="1" x14ac:dyDescent="0.25">
      <c r="A515" s="60" t="s">
        <v>827</v>
      </c>
      <c r="B515" s="60" t="s">
        <v>828</v>
      </c>
      <c r="C515" s="34">
        <v>4301032045</v>
      </c>
      <c r="D515" s="790">
        <v>4680115884335</v>
      </c>
      <c r="E515" s="790"/>
      <c r="F515" s="59">
        <v>0.06</v>
      </c>
      <c r="G515" s="35">
        <v>20</v>
      </c>
      <c r="H515" s="59">
        <v>1.2</v>
      </c>
      <c r="I515" s="59">
        <v>1.8</v>
      </c>
      <c r="J515" s="35">
        <v>200</v>
      </c>
      <c r="K515" s="35" t="s">
        <v>831</v>
      </c>
      <c r="L515" s="35" t="s">
        <v>45</v>
      </c>
      <c r="M515" s="36" t="s">
        <v>830</v>
      </c>
      <c r="N515" s="36"/>
      <c r="O515" s="35">
        <v>60</v>
      </c>
      <c r="P515" s="87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2"/>
      <c r="R515" s="792"/>
      <c r="S515" s="792"/>
      <c r="T515" s="793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IFERROR(IF(Y515=0,"",ROUNDUP(Y515/H515,0)*0.00627),"")</f>
        <v/>
      </c>
      <c r="AA515" s="65" t="s">
        <v>45</v>
      </c>
      <c r="AB515" s="66" t="s">
        <v>45</v>
      </c>
      <c r="AC515" s="625" t="s">
        <v>829</v>
      </c>
      <c r="AG515" s="75"/>
      <c r="AJ515" s="79" t="s">
        <v>45</v>
      </c>
      <c r="AK515" s="79">
        <v>0</v>
      </c>
      <c r="BB515" s="626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832</v>
      </c>
      <c r="B516" s="60" t="s">
        <v>833</v>
      </c>
      <c r="C516" s="34">
        <v>4301170011</v>
      </c>
      <c r="D516" s="790">
        <v>4680115884113</v>
      </c>
      <c r="E516" s="790"/>
      <c r="F516" s="59">
        <v>0.11</v>
      </c>
      <c r="G516" s="35">
        <v>12</v>
      </c>
      <c r="H516" s="59">
        <v>1.32</v>
      </c>
      <c r="I516" s="59">
        <v>1.88</v>
      </c>
      <c r="J516" s="35">
        <v>200</v>
      </c>
      <c r="K516" s="35" t="s">
        <v>831</v>
      </c>
      <c r="L516" s="35" t="s">
        <v>45</v>
      </c>
      <c r="M516" s="36" t="s">
        <v>830</v>
      </c>
      <c r="N516" s="36"/>
      <c r="O516" s="35">
        <v>150</v>
      </c>
      <c r="P516" s="8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2"/>
      <c r="R516" s="792"/>
      <c r="S516" s="792"/>
      <c r="T516" s="793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IFERROR(IF(Y516=0,"",ROUNDUP(Y516/H516,0)*0.00627),"")</f>
        <v/>
      </c>
      <c r="AA516" s="65" t="s">
        <v>45</v>
      </c>
      <c r="AB516" s="66" t="s">
        <v>45</v>
      </c>
      <c r="AC516" s="627" t="s">
        <v>834</v>
      </c>
      <c r="AG516" s="75"/>
      <c r="AJ516" s="79" t="s">
        <v>45</v>
      </c>
      <c r="AK516" s="79">
        <v>0</v>
      </c>
      <c r="BB516" s="628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87"/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8"/>
      <c r="P517" s="784" t="s">
        <v>40</v>
      </c>
      <c r="Q517" s="785"/>
      <c r="R517" s="785"/>
      <c r="S517" s="785"/>
      <c r="T517" s="785"/>
      <c r="U517" s="785"/>
      <c r="V517" s="786"/>
      <c r="W517" s="40" t="s">
        <v>39</v>
      </c>
      <c r="X517" s="41">
        <f>IFERROR(X515/H515,"0")+IFERROR(X516/H516,"0")</f>
        <v>0</v>
      </c>
      <c r="Y517" s="41">
        <f>IFERROR(Y515/H515,"0")+IFERROR(Y516/H516,"0")</f>
        <v>0</v>
      </c>
      <c r="Z517" s="41">
        <f>IFERROR(IF(Z515="",0,Z515),"0")+IFERROR(IF(Z516="",0,Z516),"0")</f>
        <v>0</v>
      </c>
      <c r="AA517" s="64"/>
      <c r="AB517" s="64"/>
      <c r="AC517" s="64"/>
    </row>
    <row r="518" spans="1:68" x14ac:dyDescent="0.2">
      <c r="A518" s="787"/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8"/>
      <c r="P518" s="784" t="s">
        <v>40</v>
      </c>
      <c r="Q518" s="785"/>
      <c r="R518" s="785"/>
      <c r="S518" s="785"/>
      <c r="T518" s="785"/>
      <c r="U518" s="785"/>
      <c r="V518" s="786"/>
      <c r="W518" s="40" t="s">
        <v>0</v>
      </c>
      <c r="X518" s="41">
        <f>IFERROR(SUM(X515:X516),"0")</f>
        <v>0</v>
      </c>
      <c r="Y518" s="41">
        <f>IFERROR(SUM(Y515:Y516),"0")</f>
        <v>0</v>
      </c>
      <c r="Z518" s="40"/>
      <c r="AA518" s="64"/>
      <c r="AB518" s="64"/>
      <c r="AC518" s="64"/>
    </row>
    <row r="519" spans="1:68" ht="16.5" customHeight="1" x14ac:dyDescent="0.25">
      <c r="A519" s="799" t="s">
        <v>835</v>
      </c>
      <c r="B519" s="799"/>
      <c r="C519" s="799"/>
      <c r="D519" s="799"/>
      <c r="E519" s="799"/>
      <c r="F519" s="799"/>
      <c r="G519" s="799"/>
      <c r="H519" s="799"/>
      <c r="I519" s="799"/>
      <c r="J519" s="799"/>
      <c r="K519" s="799"/>
      <c r="L519" s="799"/>
      <c r="M519" s="799"/>
      <c r="N519" s="799"/>
      <c r="O519" s="799"/>
      <c r="P519" s="799"/>
      <c r="Q519" s="799"/>
      <c r="R519" s="799"/>
      <c r="S519" s="799"/>
      <c r="T519" s="799"/>
      <c r="U519" s="799"/>
      <c r="V519" s="799"/>
      <c r="W519" s="799"/>
      <c r="X519" s="799"/>
      <c r="Y519" s="799"/>
      <c r="Z519" s="799"/>
      <c r="AA519" s="62"/>
      <c r="AB519" s="62"/>
      <c r="AC519" s="62"/>
    </row>
    <row r="520" spans="1:68" ht="14.25" customHeight="1" x14ac:dyDescent="0.25">
      <c r="A520" s="789" t="s">
        <v>191</v>
      </c>
      <c r="B520" s="789"/>
      <c r="C520" s="789"/>
      <c r="D520" s="789"/>
      <c r="E520" s="789"/>
      <c r="F520" s="789"/>
      <c r="G520" s="789"/>
      <c r="H520" s="789"/>
      <c r="I520" s="789"/>
      <c r="J520" s="789"/>
      <c r="K520" s="789"/>
      <c r="L520" s="789"/>
      <c r="M520" s="789"/>
      <c r="N520" s="789"/>
      <c r="O520" s="789"/>
      <c r="P520" s="789"/>
      <c r="Q520" s="789"/>
      <c r="R520" s="789"/>
      <c r="S520" s="789"/>
      <c r="T520" s="789"/>
      <c r="U520" s="789"/>
      <c r="V520" s="789"/>
      <c r="W520" s="789"/>
      <c r="X520" s="789"/>
      <c r="Y520" s="789"/>
      <c r="Z520" s="789"/>
      <c r="AA520" s="63"/>
      <c r="AB520" s="63"/>
      <c r="AC520" s="63"/>
    </row>
    <row r="521" spans="1:68" ht="27" customHeight="1" x14ac:dyDescent="0.25">
      <c r="A521" s="60" t="s">
        <v>836</v>
      </c>
      <c r="B521" s="60" t="s">
        <v>837</v>
      </c>
      <c r="C521" s="34">
        <v>4301020315</v>
      </c>
      <c r="D521" s="790">
        <v>4607091389364</v>
      </c>
      <c r="E521" s="790"/>
      <c r="F521" s="59">
        <v>0.42</v>
      </c>
      <c r="G521" s="35">
        <v>6</v>
      </c>
      <c r="H521" s="59">
        <v>2.52</v>
      </c>
      <c r="I521" s="59">
        <v>2.75</v>
      </c>
      <c r="J521" s="35">
        <v>156</v>
      </c>
      <c r="K521" s="35" t="s">
        <v>89</v>
      </c>
      <c r="L521" s="35" t="s">
        <v>45</v>
      </c>
      <c r="M521" s="36" t="s">
        <v>82</v>
      </c>
      <c r="N521" s="36"/>
      <c r="O521" s="35">
        <v>40</v>
      </c>
      <c r="P521" s="8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2"/>
      <c r="R521" s="792"/>
      <c r="S521" s="792"/>
      <c r="T521" s="793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IFERROR(IF(Y521=0,"",ROUNDUP(Y521/H521,0)*0.00753),"")</f>
        <v/>
      </c>
      <c r="AA521" s="65" t="s">
        <v>45</v>
      </c>
      <c r="AB521" s="66" t="s">
        <v>45</v>
      </c>
      <c r="AC521" s="629" t="s">
        <v>838</v>
      </c>
      <c r="AG521" s="75"/>
      <c r="AJ521" s="79" t="s">
        <v>45</v>
      </c>
      <c r="AK521" s="79">
        <v>0</v>
      </c>
      <c r="BB521" s="630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x14ac:dyDescent="0.2">
      <c r="A522" s="787"/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8"/>
      <c r="P522" s="784" t="s">
        <v>40</v>
      </c>
      <c r="Q522" s="785"/>
      <c r="R522" s="785"/>
      <c r="S522" s="785"/>
      <c r="T522" s="785"/>
      <c r="U522" s="785"/>
      <c r="V522" s="786"/>
      <c r="W522" s="40" t="s">
        <v>39</v>
      </c>
      <c r="X522" s="41">
        <f>IFERROR(X521/H521,"0")</f>
        <v>0</v>
      </c>
      <c r="Y522" s="41">
        <f>IFERROR(Y521/H521,"0")</f>
        <v>0</v>
      </c>
      <c r="Z522" s="41">
        <f>IFERROR(IF(Z521="",0,Z521),"0")</f>
        <v>0</v>
      </c>
      <c r="AA522" s="64"/>
      <c r="AB522" s="64"/>
      <c r="AC522" s="64"/>
    </row>
    <row r="523" spans="1:68" x14ac:dyDescent="0.2">
      <c r="A523" s="787"/>
      <c r="B523" s="787"/>
      <c r="C523" s="787"/>
      <c r="D523" s="787"/>
      <c r="E523" s="787"/>
      <c r="F523" s="787"/>
      <c r="G523" s="787"/>
      <c r="H523" s="787"/>
      <c r="I523" s="787"/>
      <c r="J523" s="787"/>
      <c r="K523" s="787"/>
      <c r="L523" s="787"/>
      <c r="M523" s="787"/>
      <c r="N523" s="787"/>
      <c r="O523" s="788"/>
      <c r="P523" s="784" t="s">
        <v>40</v>
      </c>
      <c r="Q523" s="785"/>
      <c r="R523" s="785"/>
      <c r="S523" s="785"/>
      <c r="T523" s="785"/>
      <c r="U523" s="785"/>
      <c r="V523" s="786"/>
      <c r="W523" s="40" t="s">
        <v>0</v>
      </c>
      <c r="X523" s="41">
        <f>IFERROR(SUM(X521:X521),"0")</f>
        <v>0</v>
      </c>
      <c r="Y523" s="41">
        <f>IFERROR(SUM(Y521:Y521),"0")</f>
        <v>0</v>
      </c>
      <c r="Z523" s="40"/>
      <c r="AA523" s="64"/>
      <c r="AB523" s="64"/>
      <c r="AC523" s="64"/>
    </row>
    <row r="524" spans="1:68" ht="14.25" customHeight="1" x14ac:dyDescent="0.25">
      <c r="A524" s="789" t="s">
        <v>78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63"/>
      <c r="AB524" s="63"/>
      <c r="AC524" s="63"/>
    </row>
    <row r="525" spans="1:68" ht="27" customHeight="1" x14ac:dyDescent="0.25">
      <c r="A525" s="60" t="s">
        <v>839</v>
      </c>
      <c r="B525" s="60" t="s">
        <v>840</v>
      </c>
      <c r="C525" s="34">
        <v>4301031324</v>
      </c>
      <c r="D525" s="790">
        <v>4607091389739</v>
      </c>
      <c r="E525" s="790"/>
      <c r="F525" s="59">
        <v>0.7</v>
      </c>
      <c r="G525" s="35">
        <v>6</v>
      </c>
      <c r="H525" s="59">
        <v>4.2</v>
      </c>
      <c r="I525" s="59">
        <v>4.43</v>
      </c>
      <c r="J525" s="35">
        <v>156</v>
      </c>
      <c r="K525" s="35" t="s">
        <v>89</v>
      </c>
      <c r="L525" s="35" t="s">
        <v>45</v>
      </c>
      <c r="M525" s="36" t="s">
        <v>82</v>
      </c>
      <c r="N525" s="36"/>
      <c r="O525" s="35">
        <v>50</v>
      </c>
      <c r="P525" s="87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2"/>
      <c r="R525" s="792"/>
      <c r="S525" s="792"/>
      <c r="T525" s="793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IFERROR(IF(Y525=0,"",ROUNDUP(Y525/H525,0)*0.00753),"")</f>
        <v/>
      </c>
      <c r="AA525" s="65" t="s">
        <v>45</v>
      </c>
      <c r="AB525" s="66" t="s">
        <v>45</v>
      </c>
      <c r="AC525" s="631" t="s">
        <v>841</v>
      </c>
      <c r="AG525" s="75"/>
      <c r="AJ525" s="79" t="s">
        <v>45</v>
      </c>
      <c r="AK525" s="79">
        <v>0</v>
      </c>
      <c r="BB525" s="632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t="27" customHeight="1" x14ac:dyDescent="0.25">
      <c r="A526" s="60" t="s">
        <v>842</v>
      </c>
      <c r="B526" s="60" t="s">
        <v>843</v>
      </c>
      <c r="C526" s="34">
        <v>4301031363</v>
      </c>
      <c r="D526" s="790">
        <v>4607091389425</v>
      </c>
      <c r="E526" s="790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2"/>
      <c r="R526" s="792"/>
      <c r="S526" s="792"/>
      <c r="T526" s="793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3" t="s">
        <v>844</v>
      </c>
      <c r="AG526" s="75"/>
      <c r="AJ526" s="79" t="s">
        <v>45</v>
      </c>
      <c r="AK526" s="79">
        <v>0</v>
      </c>
      <c r="BB526" s="634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845</v>
      </c>
      <c r="B527" s="60" t="s">
        <v>846</v>
      </c>
      <c r="C527" s="34">
        <v>4301031334</v>
      </c>
      <c r="D527" s="790">
        <v>4680115880771</v>
      </c>
      <c r="E527" s="790"/>
      <c r="F527" s="59">
        <v>0.28000000000000003</v>
      </c>
      <c r="G527" s="35">
        <v>6</v>
      </c>
      <c r="H527" s="59">
        <v>1.68</v>
      </c>
      <c r="I527" s="59">
        <v>1.81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50</v>
      </c>
      <c r="P527" s="8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92"/>
      <c r="R527" s="792"/>
      <c r="S527" s="792"/>
      <c r="T527" s="793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35" t="s">
        <v>847</v>
      </c>
      <c r="AG527" s="75"/>
      <c r="AJ527" s="79" t="s">
        <v>45</v>
      </c>
      <c r="AK527" s="79">
        <v>0</v>
      </c>
      <c r="BB527" s="636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848</v>
      </c>
      <c r="B528" s="60" t="s">
        <v>849</v>
      </c>
      <c r="C528" s="34">
        <v>4301031327</v>
      </c>
      <c r="D528" s="790">
        <v>4607091389500</v>
      </c>
      <c r="E528" s="790"/>
      <c r="F528" s="59">
        <v>0.35</v>
      </c>
      <c r="G528" s="35">
        <v>6</v>
      </c>
      <c r="H528" s="59">
        <v>2.1</v>
      </c>
      <c r="I528" s="59">
        <v>2.23</v>
      </c>
      <c r="J528" s="35">
        <v>234</v>
      </c>
      <c r="K528" s="35" t="s">
        <v>83</v>
      </c>
      <c r="L528" s="35" t="s">
        <v>45</v>
      </c>
      <c r="M528" s="36" t="s">
        <v>82</v>
      </c>
      <c r="N528" s="36"/>
      <c r="O528" s="35">
        <v>50</v>
      </c>
      <c r="P528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2"/>
      <c r="R528" s="792"/>
      <c r="S528" s="792"/>
      <c r="T528" s="793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IFERROR(IF(Y528=0,"",ROUNDUP(Y528/H528,0)*0.00502),"")</f>
        <v/>
      </c>
      <c r="AA528" s="65" t="s">
        <v>45</v>
      </c>
      <c r="AB528" s="66" t="s">
        <v>45</v>
      </c>
      <c r="AC528" s="637" t="s">
        <v>847</v>
      </c>
      <c r="AG528" s="75"/>
      <c r="AJ528" s="79" t="s">
        <v>45</v>
      </c>
      <c r="AK528" s="79">
        <v>0</v>
      </c>
      <c r="BB528" s="63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848</v>
      </c>
      <c r="B529" s="60" t="s">
        <v>850</v>
      </c>
      <c r="C529" s="34">
        <v>4301031359</v>
      </c>
      <c r="D529" s="790">
        <v>4607091389500</v>
      </c>
      <c r="E529" s="790"/>
      <c r="F529" s="59">
        <v>0.35</v>
      </c>
      <c r="G529" s="35">
        <v>6</v>
      </c>
      <c r="H529" s="59">
        <v>2.1</v>
      </c>
      <c r="I529" s="59">
        <v>2.23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50</v>
      </c>
      <c r="P529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2"/>
      <c r="R529" s="792"/>
      <c r="S529" s="792"/>
      <c r="T529" s="793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39" t="s">
        <v>847</v>
      </c>
      <c r="AG529" s="75"/>
      <c r="AJ529" s="79" t="s">
        <v>45</v>
      </c>
      <c r="AK529" s="79">
        <v>0</v>
      </c>
      <c r="BB529" s="64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4" t="s">
        <v>40</v>
      </c>
      <c r="Q530" s="785"/>
      <c r="R530" s="785"/>
      <c r="S530" s="785"/>
      <c r="T530" s="785"/>
      <c r="U530" s="785"/>
      <c r="V530" s="786"/>
      <c r="W530" s="40" t="s">
        <v>39</v>
      </c>
      <c r="X530" s="41">
        <f>IFERROR(X525/H525,"0")+IFERROR(X526/H526,"0")+IFERROR(X527/H527,"0")+IFERROR(X528/H528,"0")+IFERROR(X529/H529,"0")</f>
        <v>0</v>
      </c>
      <c r="Y530" s="41">
        <f>IFERROR(Y525/H525,"0")+IFERROR(Y526/H526,"0")+IFERROR(Y527/H527,"0")+IFERROR(Y528/H528,"0")+IFERROR(Y529/H529,"0")</f>
        <v>0</v>
      </c>
      <c r="Z530" s="41">
        <f>IFERROR(IF(Z525="",0,Z525),"0")+IFERROR(IF(Z526="",0,Z526),"0")+IFERROR(IF(Z527="",0,Z527),"0")+IFERROR(IF(Z528="",0,Z528),"0")+IFERROR(IF(Z529="",0,Z529),"0")</f>
        <v>0</v>
      </c>
      <c r="AA530" s="64"/>
      <c r="AB530" s="64"/>
      <c r="AC530" s="64"/>
    </row>
    <row r="531" spans="1:68" x14ac:dyDescent="0.2">
      <c r="A531" s="787"/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8"/>
      <c r="P531" s="784" t="s">
        <v>40</v>
      </c>
      <c r="Q531" s="785"/>
      <c r="R531" s="785"/>
      <c r="S531" s="785"/>
      <c r="T531" s="785"/>
      <c r="U531" s="785"/>
      <c r="V531" s="786"/>
      <c r="W531" s="40" t="s">
        <v>0</v>
      </c>
      <c r="X531" s="41">
        <f>IFERROR(SUM(X525:X529),"0")</f>
        <v>0</v>
      </c>
      <c r="Y531" s="41">
        <f>IFERROR(SUM(Y525:Y529),"0")</f>
        <v>0</v>
      </c>
      <c r="Z531" s="40"/>
      <c r="AA531" s="64"/>
      <c r="AB531" s="64"/>
      <c r="AC531" s="64"/>
    </row>
    <row r="532" spans="1:68" ht="14.25" customHeight="1" x14ac:dyDescent="0.25">
      <c r="A532" s="789" t="s">
        <v>124</v>
      </c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89"/>
      <c r="P532" s="789"/>
      <c r="Q532" s="789"/>
      <c r="R532" s="789"/>
      <c r="S532" s="789"/>
      <c r="T532" s="789"/>
      <c r="U532" s="789"/>
      <c r="V532" s="789"/>
      <c r="W532" s="789"/>
      <c r="X532" s="789"/>
      <c r="Y532" s="789"/>
      <c r="Z532" s="789"/>
      <c r="AA532" s="63"/>
      <c r="AB532" s="63"/>
      <c r="AC532" s="63"/>
    </row>
    <row r="533" spans="1:68" ht="27" customHeight="1" x14ac:dyDescent="0.25">
      <c r="A533" s="60" t="s">
        <v>851</v>
      </c>
      <c r="B533" s="60" t="s">
        <v>852</v>
      </c>
      <c r="C533" s="34">
        <v>4301032046</v>
      </c>
      <c r="D533" s="790">
        <v>4680115884359</v>
      </c>
      <c r="E533" s="790"/>
      <c r="F533" s="59">
        <v>0.06</v>
      </c>
      <c r="G533" s="35">
        <v>20</v>
      </c>
      <c r="H533" s="59">
        <v>1.2</v>
      </c>
      <c r="I533" s="59">
        <v>1.8</v>
      </c>
      <c r="J533" s="35">
        <v>200</v>
      </c>
      <c r="K533" s="35" t="s">
        <v>831</v>
      </c>
      <c r="L533" s="35" t="s">
        <v>45</v>
      </c>
      <c r="M533" s="36" t="s">
        <v>830</v>
      </c>
      <c r="N533" s="36"/>
      <c r="O533" s="35">
        <v>60</v>
      </c>
      <c r="P533" s="86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2"/>
      <c r="R533" s="792"/>
      <c r="S533" s="792"/>
      <c r="T533" s="793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IFERROR(IF(Y533=0,"",ROUNDUP(Y533/H533,0)*0.00627),"")</f>
        <v/>
      </c>
      <c r="AA533" s="65" t="s">
        <v>45</v>
      </c>
      <c r="AB533" s="66" t="s">
        <v>45</v>
      </c>
      <c r="AC533" s="641" t="s">
        <v>834</v>
      </c>
      <c r="AG533" s="75"/>
      <c r="AJ533" s="79" t="s">
        <v>45</v>
      </c>
      <c r="AK533" s="79">
        <v>0</v>
      </c>
      <c r="BB533" s="642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4" t="s">
        <v>40</v>
      </c>
      <c r="Q534" s="785"/>
      <c r="R534" s="785"/>
      <c r="S534" s="785"/>
      <c r="T534" s="785"/>
      <c r="U534" s="785"/>
      <c r="V534" s="786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x14ac:dyDescent="0.2">
      <c r="A535" s="787"/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8"/>
      <c r="P535" s="784" t="s">
        <v>40</v>
      </c>
      <c r="Q535" s="785"/>
      <c r="R535" s="785"/>
      <c r="S535" s="785"/>
      <c r="T535" s="785"/>
      <c r="U535" s="785"/>
      <c r="V535" s="786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14.25" customHeight="1" x14ac:dyDescent="0.25">
      <c r="A536" s="789" t="s">
        <v>853</v>
      </c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89"/>
      <c r="P536" s="789"/>
      <c r="Q536" s="789"/>
      <c r="R536" s="789"/>
      <c r="S536" s="789"/>
      <c r="T536" s="789"/>
      <c r="U536" s="789"/>
      <c r="V536" s="789"/>
      <c r="W536" s="789"/>
      <c r="X536" s="789"/>
      <c r="Y536" s="789"/>
      <c r="Z536" s="789"/>
      <c r="AA536" s="63"/>
      <c r="AB536" s="63"/>
      <c r="AC536" s="63"/>
    </row>
    <row r="537" spans="1:68" ht="27" customHeight="1" x14ac:dyDescent="0.25">
      <c r="A537" s="60" t="s">
        <v>854</v>
      </c>
      <c r="B537" s="60" t="s">
        <v>855</v>
      </c>
      <c r="C537" s="34">
        <v>4301040357</v>
      </c>
      <c r="D537" s="790">
        <v>4680115884564</v>
      </c>
      <c r="E537" s="790"/>
      <c r="F537" s="59">
        <v>0.15</v>
      </c>
      <c r="G537" s="35">
        <v>20</v>
      </c>
      <c r="H537" s="59">
        <v>3</v>
      </c>
      <c r="I537" s="59">
        <v>3.6</v>
      </c>
      <c r="J537" s="35">
        <v>200</v>
      </c>
      <c r="K537" s="35" t="s">
        <v>831</v>
      </c>
      <c r="L537" s="35" t="s">
        <v>45</v>
      </c>
      <c r="M537" s="36" t="s">
        <v>830</v>
      </c>
      <c r="N537" s="36"/>
      <c r="O537" s="35">
        <v>60</v>
      </c>
      <c r="P537" s="86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2"/>
      <c r="R537" s="792"/>
      <c r="S537" s="792"/>
      <c r="T537" s="793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IFERROR(IF(Y537=0,"",ROUNDUP(Y537/H537,0)*0.00627),"")</f>
        <v/>
      </c>
      <c r="AA537" s="65" t="s">
        <v>45</v>
      </c>
      <c r="AB537" s="66" t="s">
        <v>45</v>
      </c>
      <c r="AC537" s="643" t="s">
        <v>856</v>
      </c>
      <c r="AG537" s="75"/>
      <c r="AJ537" s="79" t="s">
        <v>45</v>
      </c>
      <c r="AK537" s="79">
        <v>0</v>
      </c>
      <c r="BB537" s="644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4" t="s">
        <v>40</v>
      </c>
      <c r="Q538" s="785"/>
      <c r="R538" s="785"/>
      <c r="S538" s="785"/>
      <c r="T538" s="785"/>
      <c r="U538" s="785"/>
      <c r="V538" s="786"/>
      <c r="W538" s="40" t="s">
        <v>39</v>
      </c>
      <c r="X538" s="41">
        <f>IFERROR(X537/H537,"0")</f>
        <v>0</v>
      </c>
      <c r="Y538" s="41">
        <f>IFERROR(Y537/H537,"0")</f>
        <v>0</v>
      </c>
      <c r="Z538" s="41">
        <f>IFERROR(IF(Z537="",0,Z537),"0")</f>
        <v>0</v>
      </c>
      <c r="AA538" s="64"/>
      <c r="AB538" s="64"/>
      <c r="AC538" s="64"/>
    </row>
    <row r="539" spans="1:68" x14ac:dyDescent="0.2">
      <c r="A539" s="787"/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8"/>
      <c r="P539" s="784" t="s">
        <v>40</v>
      </c>
      <c r="Q539" s="785"/>
      <c r="R539" s="785"/>
      <c r="S539" s="785"/>
      <c r="T539" s="785"/>
      <c r="U539" s="785"/>
      <c r="V539" s="786"/>
      <c r="W539" s="40" t="s">
        <v>0</v>
      </c>
      <c r="X539" s="41">
        <f>IFERROR(SUM(X537:X537),"0")</f>
        <v>0</v>
      </c>
      <c r="Y539" s="41">
        <f>IFERROR(SUM(Y537:Y537),"0")</f>
        <v>0</v>
      </c>
      <c r="Z539" s="40"/>
      <c r="AA539" s="64"/>
      <c r="AB539" s="64"/>
      <c r="AC539" s="64"/>
    </row>
    <row r="540" spans="1:68" ht="16.5" customHeight="1" x14ac:dyDescent="0.25">
      <c r="A540" s="799" t="s">
        <v>857</v>
      </c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799"/>
      <c r="P540" s="799"/>
      <c r="Q540" s="799"/>
      <c r="R540" s="799"/>
      <c r="S540" s="799"/>
      <c r="T540" s="799"/>
      <c r="U540" s="799"/>
      <c r="V540" s="799"/>
      <c r="W540" s="799"/>
      <c r="X540" s="799"/>
      <c r="Y540" s="799"/>
      <c r="Z540" s="799"/>
      <c r="AA540" s="62"/>
      <c r="AB540" s="62"/>
      <c r="AC540" s="62"/>
    </row>
    <row r="541" spans="1:68" ht="14.25" customHeight="1" x14ac:dyDescent="0.25">
      <c r="A541" s="789" t="s">
        <v>78</v>
      </c>
      <c r="B541" s="789"/>
      <c r="C541" s="789"/>
      <c r="D541" s="789"/>
      <c r="E541" s="789"/>
      <c r="F541" s="789"/>
      <c r="G541" s="789"/>
      <c r="H541" s="789"/>
      <c r="I541" s="789"/>
      <c r="J541" s="789"/>
      <c r="K541" s="789"/>
      <c r="L541" s="789"/>
      <c r="M541" s="789"/>
      <c r="N541" s="789"/>
      <c r="O541" s="789"/>
      <c r="P541" s="789"/>
      <c r="Q541" s="789"/>
      <c r="R541" s="789"/>
      <c r="S541" s="789"/>
      <c r="T541" s="789"/>
      <c r="U541" s="789"/>
      <c r="V541" s="789"/>
      <c r="W541" s="789"/>
      <c r="X541" s="789"/>
      <c r="Y541" s="789"/>
      <c r="Z541" s="789"/>
      <c r="AA541" s="63"/>
      <c r="AB541" s="63"/>
      <c r="AC541" s="63"/>
    </row>
    <row r="542" spans="1:68" ht="27" customHeight="1" x14ac:dyDescent="0.25">
      <c r="A542" s="60" t="s">
        <v>858</v>
      </c>
      <c r="B542" s="60" t="s">
        <v>859</v>
      </c>
      <c r="C542" s="34">
        <v>4301031294</v>
      </c>
      <c r="D542" s="790">
        <v>4680115885189</v>
      </c>
      <c r="E542" s="790"/>
      <c r="F542" s="59">
        <v>0.2</v>
      </c>
      <c r="G542" s="35">
        <v>6</v>
      </c>
      <c r="H542" s="59">
        <v>1.2</v>
      </c>
      <c r="I542" s="59">
        <v>1.3720000000000001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40</v>
      </c>
      <c r="P542" s="8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2"/>
      <c r="R542" s="792"/>
      <c r="S542" s="792"/>
      <c r="T542" s="793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45" t="s">
        <v>860</v>
      </c>
      <c r="AG542" s="75"/>
      <c r="AJ542" s="79" t="s">
        <v>45</v>
      </c>
      <c r="AK542" s="79">
        <v>0</v>
      </c>
      <c r="BB542" s="646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customHeight="1" x14ac:dyDescent="0.25">
      <c r="A543" s="60" t="s">
        <v>861</v>
      </c>
      <c r="B543" s="60" t="s">
        <v>862</v>
      </c>
      <c r="C543" s="34">
        <v>4301031293</v>
      </c>
      <c r="D543" s="790">
        <v>4680115885172</v>
      </c>
      <c r="E543" s="790"/>
      <c r="F543" s="59">
        <v>0.2</v>
      </c>
      <c r="G543" s="35">
        <v>6</v>
      </c>
      <c r="H543" s="59">
        <v>1.2</v>
      </c>
      <c r="I543" s="59">
        <v>1.3</v>
      </c>
      <c r="J543" s="35">
        <v>234</v>
      </c>
      <c r="K543" s="35" t="s">
        <v>83</v>
      </c>
      <c r="L543" s="35" t="s">
        <v>45</v>
      </c>
      <c r="M543" s="36" t="s">
        <v>82</v>
      </c>
      <c r="N543" s="36"/>
      <c r="O543" s="35">
        <v>40</v>
      </c>
      <c r="P543" s="8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2"/>
      <c r="R543" s="792"/>
      <c r="S543" s="792"/>
      <c r="T543" s="793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47" t="s">
        <v>860</v>
      </c>
      <c r="AG543" s="75"/>
      <c r="AJ543" s="79" t="s">
        <v>45</v>
      </c>
      <c r="AK543" s="79">
        <v>0</v>
      </c>
      <c r="BB543" s="648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27" customHeight="1" x14ac:dyDescent="0.25">
      <c r="A544" s="60" t="s">
        <v>863</v>
      </c>
      <c r="B544" s="60" t="s">
        <v>864</v>
      </c>
      <c r="C544" s="34">
        <v>4301031291</v>
      </c>
      <c r="D544" s="790">
        <v>4680115885110</v>
      </c>
      <c r="E544" s="790"/>
      <c r="F544" s="59">
        <v>0.2</v>
      </c>
      <c r="G544" s="35">
        <v>6</v>
      </c>
      <c r="H544" s="59">
        <v>1.2</v>
      </c>
      <c r="I544" s="59">
        <v>2.02</v>
      </c>
      <c r="J544" s="35">
        <v>234</v>
      </c>
      <c r="K544" s="35" t="s">
        <v>83</v>
      </c>
      <c r="L544" s="35" t="s">
        <v>45</v>
      </c>
      <c r="M544" s="36" t="s">
        <v>82</v>
      </c>
      <c r="N544" s="36"/>
      <c r="O544" s="35">
        <v>35</v>
      </c>
      <c r="P544" s="8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2"/>
      <c r="R544" s="792"/>
      <c r="S544" s="792"/>
      <c r="T544" s="793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IFERROR(IF(Y544=0,"",ROUNDUP(Y544/H544,0)*0.00502),"")</f>
        <v/>
      </c>
      <c r="AA544" s="65" t="s">
        <v>45</v>
      </c>
      <c r="AB544" s="66" t="s">
        <v>45</v>
      </c>
      <c r="AC544" s="649" t="s">
        <v>865</v>
      </c>
      <c r="AG544" s="75"/>
      <c r="AJ544" s="79" t="s">
        <v>45</v>
      </c>
      <c r="AK544" s="79">
        <v>0</v>
      </c>
      <c r="BB544" s="650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ht="27" customHeight="1" x14ac:dyDescent="0.25">
      <c r="A545" s="60" t="s">
        <v>866</v>
      </c>
      <c r="B545" s="60" t="s">
        <v>867</v>
      </c>
      <c r="C545" s="34">
        <v>4301031329</v>
      </c>
      <c r="D545" s="790">
        <v>4680115885219</v>
      </c>
      <c r="E545" s="790"/>
      <c r="F545" s="59">
        <v>0.28000000000000003</v>
      </c>
      <c r="G545" s="35">
        <v>6</v>
      </c>
      <c r="H545" s="59">
        <v>1.68</v>
      </c>
      <c r="I545" s="59">
        <v>2.5</v>
      </c>
      <c r="J545" s="35">
        <v>234</v>
      </c>
      <c r="K545" s="35" t="s">
        <v>83</v>
      </c>
      <c r="L545" s="35" t="s">
        <v>45</v>
      </c>
      <c r="M545" s="36" t="s">
        <v>82</v>
      </c>
      <c r="N545" s="36"/>
      <c r="O545" s="35">
        <v>35</v>
      </c>
      <c r="P545" s="86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2"/>
      <c r="R545" s="792"/>
      <c r="S545" s="792"/>
      <c r="T545" s="793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IFERROR(IF(Y545=0,"",ROUNDUP(Y545/H545,0)*0.00502),"")</f>
        <v/>
      </c>
      <c r="AA545" s="65" t="s">
        <v>45</v>
      </c>
      <c r="AB545" s="66" t="s">
        <v>45</v>
      </c>
      <c r="AC545" s="651" t="s">
        <v>868</v>
      </c>
      <c r="AG545" s="75"/>
      <c r="AJ545" s="79" t="s">
        <v>45</v>
      </c>
      <c r="AK545" s="79">
        <v>0</v>
      </c>
      <c r="BB545" s="652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4" t="s">
        <v>40</v>
      </c>
      <c r="Q546" s="785"/>
      <c r="R546" s="785"/>
      <c r="S546" s="785"/>
      <c r="T546" s="785"/>
      <c r="U546" s="785"/>
      <c r="V546" s="786"/>
      <c r="W546" s="40" t="s">
        <v>39</v>
      </c>
      <c r="X546" s="41">
        <f>IFERROR(X542/H542,"0")+IFERROR(X543/H543,"0")+IFERROR(X544/H544,"0")+IFERROR(X545/H545,"0")</f>
        <v>0</v>
      </c>
      <c r="Y546" s="41">
        <f>IFERROR(Y542/H542,"0")+IFERROR(Y543/H543,"0")+IFERROR(Y544/H544,"0")+IFERROR(Y545/H545,"0")</f>
        <v>0</v>
      </c>
      <c r="Z546" s="41">
        <f>IFERROR(IF(Z542="",0,Z542),"0")+IFERROR(IF(Z543="",0,Z543),"0")+IFERROR(IF(Z544="",0,Z544),"0")+IFERROR(IF(Z545="",0,Z545),"0")</f>
        <v>0</v>
      </c>
      <c r="AA546" s="64"/>
      <c r="AB546" s="64"/>
      <c r="AC546" s="64"/>
    </row>
    <row r="547" spans="1:68" x14ac:dyDescent="0.2">
      <c r="A547" s="787"/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8"/>
      <c r="P547" s="784" t="s">
        <v>40</v>
      </c>
      <c r="Q547" s="785"/>
      <c r="R547" s="785"/>
      <c r="S547" s="785"/>
      <c r="T547" s="785"/>
      <c r="U547" s="785"/>
      <c r="V547" s="786"/>
      <c r="W547" s="40" t="s">
        <v>0</v>
      </c>
      <c r="X547" s="41">
        <f>IFERROR(SUM(X542:X545),"0")</f>
        <v>0</v>
      </c>
      <c r="Y547" s="41">
        <f>IFERROR(SUM(Y542:Y545),"0")</f>
        <v>0</v>
      </c>
      <c r="Z547" s="40"/>
      <c r="AA547" s="64"/>
      <c r="AB547" s="64"/>
      <c r="AC547" s="64"/>
    </row>
    <row r="548" spans="1:68" ht="16.5" customHeight="1" x14ac:dyDescent="0.25">
      <c r="A548" s="799" t="s">
        <v>869</v>
      </c>
      <c r="B548" s="799"/>
      <c r="C548" s="799"/>
      <c r="D548" s="799"/>
      <c r="E548" s="799"/>
      <c r="F548" s="799"/>
      <c r="G548" s="799"/>
      <c r="H548" s="799"/>
      <c r="I548" s="799"/>
      <c r="J548" s="799"/>
      <c r="K548" s="799"/>
      <c r="L548" s="799"/>
      <c r="M548" s="799"/>
      <c r="N548" s="799"/>
      <c r="O548" s="799"/>
      <c r="P548" s="799"/>
      <c r="Q548" s="799"/>
      <c r="R548" s="799"/>
      <c r="S548" s="799"/>
      <c r="T548" s="799"/>
      <c r="U548" s="799"/>
      <c r="V548" s="799"/>
      <c r="W548" s="799"/>
      <c r="X548" s="799"/>
      <c r="Y548" s="799"/>
      <c r="Z548" s="799"/>
      <c r="AA548" s="62"/>
      <c r="AB548" s="62"/>
      <c r="AC548" s="62"/>
    </row>
    <row r="549" spans="1:68" ht="14.25" customHeight="1" x14ac:dyDescent="0.25">
      <c r="A549" s="789" t="s">
        <v>78</v>
      </c>
      <c r="B549" s="789"/>
      <c r="C549" s="789"/>
      <c r="D549" s="789"/>
      <c r="E549" s="789"/>
      <c r="F549" s="789"/>
      <c r="G549" s="789"/>
      <c r="H549" s="789"/>
      <c r="I549" s="789"/>
      <c r="J549" s="789"/>
      <c r="K549" s="789"/>
      <c r="L549" s="789"/>
      <c r="M549" s="789"/>
      <c r="N549" s="789"/>
      <c r="O549" s="789"/>
      <c r="P549" s="789"/>
      <c r="Q549" s="789"/>
      <c r="R549" s="789"/>
      <c r="S549" s="789"/>
      <c r="T549" s="789"/>
      <c r="U549" s="789"/>
      <c r="V549" s="789"/>
      <c r="W549" s="789"/>
      <c r="X549" s="789"/>
      <c r="Y549" s="789"/>
      <c r="Z549" s="789"/>
      <c r="AA549" s="63"/>
      <c r="AB549" s="63"/>
      <c r="AC549" s="63"/>
    </row>
    <row r="550" spans="1:68" ht="27" customHeight="1" x14ac:dyDescent="0.25">
      <c r="A550" s="60" t="s">
        <v>870</v>
      </c>
      <c r="B550" s="60" t="s">
        <v>871</v>
      </c>
      <c r="C550" s="34">
        <v>4301031261</v>
      </c>
      <c r="D550" s="790">
        <v>4680115885103</v>
      </c>
      <c r="E550" s="790"/>
      <c r="F550" s="59">
        <v>0.27</v>
      </c>
      <c r="G550" s="35">
        <v>6</v>
      </c>
      <c r="H550" s="59">
        <v>1.62</v>
      </c>
      <c r="I550" s="59">
        <v>1.82</v>
      </c>
      <c r="J550" s="35">
        <v>156</v>
      </c>
      <c r="K550" s="35" t="s">
        <v>89</v>
      </c>
      <c r="L550" s="35" t="s">
        <v>45</v>
      </c>
      <c r="M550" s="36" t="s">
        <v>82</v>
      </c>
      <c r="N550" s="36"/>
      <c r="O550" s="35">
        <v>40</v>
      </c>
      <c r="P550" s="8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2"/>
      <c r="R550" s="792"/>
      <c r="S550" s="792"/>
      <c r="T550" s="793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IFERROR(IF(Y550=0,"",ROUNDUP(Y550/H550,0)*0.00753),"")</f>
        <v/>
      </c>
      <c r="AA550" s="65" t="s">
        <v>45</v>
      </c>
      <c r="AB550" s="66" t="s">
        <v>45</v>
      </c>
      <c r="AC550" s="653" t="s">
        <v>872</v>
      </c>
      <c r="AG550" s="75"/>
      <c r="AJ550" s="79" t="s">
        <v>45</v>
      </c>
      <c r="AK550" s="79">
        <v>0</v>
      </c>
      <c r="BB550" s="654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4" t="s">
        <v>40</v>
      </c>
      <c r="Q551" s="785"/>
      <c r="R551" s="785"/>
      <c r="S551" s="785"/>
      <c r="T551" s="785"/>
      <c r="U551" s="785"/>
      <c r="V551" s="786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787"/>
      <c r="B552" s="787"/>
      <c r="C552" s="787"/>
      <c r="D552" s="787"/>
      <c r="E552" s="787"/>
      <c r="F552" s="787"/>
      <c r="G552" s="787"/>
      <c r="H552" s="787"/>
      <c r="I552" s="787"/>
      <c r="J552" s="787"/>
      <c r="K552" s="787"/>
      <c r="L552" s="787"/>
      <c r="M552" s="787"/>
      <c r="N552" s="787"/>
      <c r="O552" s="788"/>
      <c r="P552" s="784" t="s">
        <v>40</v>
      </c>
      <c r="Q552" s="785"/>
      <c r="R552" s="785"/>
      <c r="S552" s="785"/>
      <c r="T552" s="785"/>
      <c r="U552" s="785"/>
      <c r="V552" s="786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27.75" customHeight="1" x14ac:dyDescent="0.2">
      <c r="A553" s="833" t="s">
        <v>873</v>
      </c>
      <c r="B553" s="833"/>
      <c r="C553" s="833"/>
      <c r="D553" s="833"/>
      <c r="E553" s="833"/>
      <c r="F553" s="833"/>
      <c r="G553" s="833"/>
      <c r="H553" s="833"/>
      <c r="I553" s="833"/>
      <c r="J553" s="833"/>
      <c r="K553" s="833"/>
      <c r="L553" s="833"/>
      <c r="M553" s="833"/>
      <c r="N553" s="833"/>
      <c r="O553" s="833"/>
      <c r="P553" s="833"/>
      <c r="Q553" s="833"/>
      <c r="R553" s="833"/>
      <c r="S553" s="833"/>
      <c r="T553" s="833"/>
      <c r="U553" s="833"/>
      <c r="V553" s="833"/>
      <c r="W553" s="833"/>
      <c r="X553" s="833"/>
      <c r="Y553" s="833"/>
      <c r="Z553" s="833"/>
      <c r="AA553" s="52"/>
      <c r="AB553" s="52"/>
      <c r="AC553" s="52"/>
    </row>
    <row r="554" spans="1:68" ht="16.5" customHeight="1" x14ac:dyDescent="0.25">
      <c r="A554" s="799" t="s">
        <v>873</v>
      </c>
      <c r="B554" s="799"/>
      <c r="C554" s="799"/>
      <c r="D554" s="799"/>
      <c r="E554" s="799"/>
      <c r="F554" s="799"/>
      <c r="G554" s="799"/>
      <c r="H554" s="799"/>
      <c r="I554" s="799"/>
      <c r="J554" s="799"/>
      <c r="K554" s="799"/>
      <c r="L554" s="799"/>
      <c r="M554" s="799"/>
      <c r="N554" s="799"/>
      <c r="O554" s="799"/>
      <c r="P554" s="799"/>
      <c r="Q554" s="799"/>
      <c r="R554" s="799"/>
      <c r="S554" s="799"/>
      <c r="T554" s="799"/>
      <c r="U554" s="799"/>
      <c r="V554" s="799"/>
      <c r="W554" s="799"/>
      <c r="X554" s="799"/>
      <c r="Y554" s="799"/>
      <c r="Z554" s="799"/>
      <c r="AA554" s="62"/>
      <c r="AB554" s="62"/>
      <c r="AC554" s="62"/>
    </row>
    <row r="555" spans="1:68" ht="14.25" customHeight="1" x14ac:dyDescent="0.25">
      <c r="A555" s="789" t="s">
        <v>135</v>
      </c>
      <c r="B555" s="789"/>
      <c r="C555" s="789"/>
      <c r="D555" s="789"/>
      <c r="E555" s="789"/>
      <c r="F555" s="789"/>
      <c r="G555" s="789"/>
      <c r="H555" s="789"/>
      <c r="I555" s="789"/>
      <c r="J555" s="789"/>
      <c r="K555" s="789"/>
      <c r="L555" s="789"/>
      <c r="M555" s="789"/>
      <c r="N555" s="789"/>
      <c r="O555" s="789"/>
      <c r="P555" s="789"/>
      <c r="Q555" s="789"/>
      <c r="R555" s="789"/>
      <c r="S555" s="789"/>
      <c r="T555" s="789"/>
      <c r="U555" s="789"/>
      <c r="V555" s="789"/>
      <c r="W555" s="789"/>
      <c r="X555" s="789"/>
      <c r="Y555" s="789"/>
      <c r="Z555" s="789"/>
      <c r="AA555" s="63"/>
      <c r="AB555" s="63"/>
      <c r="AC555" s="63"/>
    </row>
    <row r="556" spans="1:68" ht="27" customHeight="1" x14ac:dyDescent="0.25">
      <c r="A556" s="60" t="s">
        <v>874</v>
      </c>
      <c r="B556" s="60" t="s">
        <v>875</v>
      </c>
      <c r="C556" s="34">
        <v>4301011795</v>
      </c>
      <c r="D556" s="790">
        <v>4607091389067</v>
      </c>
      <c r="E556" s="790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140</v>
      </c>
      <c r="L556" s="35" t="s">
        <v>45</v>
      </c>
      <c r="M556" s="36" t="s">
        <v>139</v>
      </c>
      <c r="N556" s="36"/>
      <c r="O556" s="35">
        <v>60</v>
      </c>
      <c r="P556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2"/>
      <c r="R556" s="792"/>
      <c r="S556" s="792"/>
      <c r="T556" s="793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ref="Y556:Y566" si="104">IFERROR(IF(X556="",0,CEILING((X556/$H556),1)*$H556),"")</f>
        <v>0</v>
      </c>
      <c r="Z556" s="39" t="str">
        <f t="shared" ref="Z556:Z561" si="105">IFERROR(IF(Y556=0,"",ROUNDUP(Y556/H556,0)*0.01196),"")</f>
        <v/>
      </c>
      <c r="AA556" s="65" t="s">
        <v>45</v>
      </c>
      <c r="AB556" s="66" t="s">
        <v>45</v>
      </c>
      <c r="AC556" s="655" t="s">
        <v>142</v>
      </c>
      <c r="AG556" s="75"/>
      <c r="AJ556" s="79" t="s">
        <v>45</v>
      </c>
      <c r="AK556" s="79">
        <v>0</v>
      </c>
      <c r="BB556" s="656" t="s">
        <v>66</v>
      </c>
      <c r="BM556" s="75">
        <f t="shared" ref="BM556:BM566" si="106">IFERROR(X556*I556/H556,"0")</f>
        <v>0</v>
      </c>
      <c r="BN556" s="75">
        <f t="shared" ref="BN556:BN566" si="107">IFERROR(Y556*I556/H556,"0")</f>
        <v>0</v>
      </c>
      <c r="BO556" s="75">
        <f t="shared" ref="BO556:BO566" si="108">IFERROR(1/J556*(X556/H556),"0")</f>
        <v>0</v>
      </c>
      <c r="BP556" s="75">
        <f t="shared" ref="BP556:BP566" si="109">IFERROR(1/J556*(Y556/H556),"0")</f>
        <v>0</v>
      </c>
    </row>
    <row r="557" spans="1:68" ht="27" customHeight="1" x14ac:dyDescent="0.25">
      <c r="A557" s="60" t="s">
        <v>876</v>
      </c>
      <c r="B557" s="60" t="s">
        <v>877</v>
      </c>
      <c r="C557" s="34">
        <v>4301011961</v>
      </c>
      <c r="D557" s="790">
        <v>4680115885271</v>
      </c>
      <c r="E557" s="790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140</v>
      </c>
      <c r="L557" s="35" t="s">
        <v>45</v>
      </c>
      <c r="M557" s="36" t="s">
        <v>139</v>
      </c>
      <c r="N557" s="36"/>
      <c r="O557" s="35">
        <v>60</v>
      </c>
      <c r="P557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2"/>
      <c r="R557" s="792"/>
      <c r="S557" s="792"/>
      <c r="T557" s="793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5"/>
        <v/>
      </c>
      <c r="AA557" s="65" t="s">
        <v>45</v>
      </c>
      <c r="AB557" s="66" t="s">
        <v>45</v>
      </c>
      <c r="AC557" s="657" t="s">
        <v>878</v>
      </c>
      <c r="AG557" s="75"/>
      <c r="AJ557" s="79" t="s">
        <v>45</v>
      </c>
      <c r="AK557" s="79">
        <v>0</v>
      </c>
      <c r="BB557" s="658" t="s">
        <v>66</v>
      </c>
      <c r="BM557" s="75">
        <f t="shared" si="106"/>
        <v>0</v>
      </c>
      <c r="BN557" s="75">
        <f t="shared" si="107"/>
        <v>0</v>
      </c>
      <c r="BO557" s="75">
        <f t="shared" si="108"/>
        <v>0</v>
      </c>
      <c r="BP557" s="75">
        <f t="shared" si="109"/>
        <v>0</v>
      </c>
    </row>
    <row r="558" spans="1:68" ht="16.5" customHeight="1" x14ac:dyDescent="0.25">
      <c r="A558" s="60" t="s">
        <v>879</v>
      </c>
      <c r="B558" s="60" t="s">
        <v>880</v>
      </c>
      <c r="C558" s="34">
        <v>4301011774</v>
      </c>
      <c r="D558" s="790">
        <v>4680115884502</v>
      </c>
      <c r="E558" s="790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140</v>
      </c>
      <c r="L558" s="35" t="s">
        <v>45</v>
      </c>
      <c r="M558" s="36" t="s">
        <v>139</v>
      </c>
      <c r="N558" s="36"/>
      <c r="O558" s="35">
        <v>60</v>
      </c>
      <c r="P558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2"/>
      <c r="R558" s="792"/>
      <c r="S558" s="792"/>
      <c r="T558" s="793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4"/>
        <v>0</v>
      </c>
      <c r="Z558" s="39" t="str">
        <f t="shared" si="105"/>
        <v/>
      </c>
      <c r="AA558" s="65" t="s">
        <v>45</v>
      </c>
      <c r="AB558" s="66" t="s">
        <v>45</v>
      </c>
      <c r="AC558" s="659" t="s">
        <v>881</v>
      </c>
      <c r="AG558" s="75"/>
      <c r="AJ558" s="79" t="s">
        <v>45</v>
      </c>
      <c r="AK558" s="79">
        <v>0</v>
      </c>
      <c r="BB558" s="660" t="s">
        <v>66</v>
      </c>
      <c r="BM558" s="75">
        <f t="shared" si="106"/>
        <v>0</v>
      </c>
      <c r="BN558" s="75">
        <f t="shared" si="107"/>
        <v>0</v>
      </c>
      <c r="BO558" s="75">
        <f t="shared" si="108"/>
        <v>0</v>
      </c>
      <c r="BP558" s="75">
        <f t="shared" si="109"/>
        <v>0</v>
      </c>
    </row>
    <row r="559" spans="1:68" ht="27" customHeight="1" x14ac:dyDescent="0.25">
      <c r="A559" s="60" t="s">
        <v>882</v>
      </c>
      <c r="B559" s="60" t="s">
        <v>883</v>
      </c>
      <c r="C559" s="34">
        <v>4301011771</v>
      </c>
      <c r="D559" s="790">
        <v>4607091389104</v>
      </c>
      <c r="E559" s="790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140</v>
      </c>
      <c r="L559" s="35" t="s">
        <v>45</v>
      </c>
      <c r="M559" s="36" t="s">
        <v>139</v>
      </c>
      <c r="N559" s="36"/>
      <c r="O559" s="35">
        <v>60</v>
      </c>
      <c r="P559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2"/>
      <c r="R559" s="792"/>
      <c r="S559" s="792"/>
      <c r="T559" s="793"/>
      <c r="U559" s="37" t="s">
        <v>45</v>
      </c>
      <c r="V559" s="37" t="s">
        <v>45</v>
      </c>
      <c r="W559" s="38" t="s">
        <v>0</v>
      </c>
      <c r="X559" s="56">
        <v>550</v>
      </c>
      <c r="Y559" s="53">
        <f t="shared" si="104"/>
        <v>554.4</v>
      </c>
      <c r="Z559" s="39">
        <f t="shared" si="105"/>
        <v>1.2558</v>
      </c>
      <c r="AA559" s="65" t="s">
        <v>45</v>
      </c>
      <c r="AB559" s="66" t="s">
        <v>45</v>
      </c>
      <c r="AC559" s="661" t="s">
        <v>884</v>
      </c>
      <c r="AG559" s="75"/>
      <c r="AJ559" s="79" t="s">
        <v>45</v>
      </c>
      <c r="AK559" s="79">
        <v>0</v>
      </c>
      <c r="BB559" s="662" t="s">
        <v>66</v>
      </c>
      <c r="BM559" s="75">
        <f t="shared" si="106"/>
        <v>587.5</v>
      </c>
      <c r="BN559" s="75">
        <f t="shared" si="107"/>
        <v>592.19999999999993</v>
      </c>
      <c r="BO559" s="75">
        <f t="shared" si="108"/>
        <v>1.0016025641025641</v>
      </c>
      <c r="BP559" s="75">
        <f t="shared" si="109"/>
        <v>1.0096153846153846</v>
      </c>
    </row>
    <row r="560" spans="1:68" ht="16.5" customHeight="1" x14ac:dyDescent="0.25">
      <c r="A560" s="60" t="s">
        <v>885</v>
      </c>
      <c r="B560" s="60" t="s">
        <v>886</v>
      </c>
      <c r="C560" s="34">
        <v>4301011799</v>
      </c>
      <c r="D560" s="790">
        <v>4680115884519</v>
      </c>
      <c r="E560" s="790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140</v>
      </c>
      <c r="L560" s="35" t="s">
        <v>45</v>
      </c>
      <c r="M560" s="36" t="s">
        <v>88</v>
      </c>
      <c r="N560" s="36"/>
      <c r="O560" s="35">
        <v>60</v>
      </c>
      <c r="P560" s="8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2"/>
      <c r="R560" s="792"/>
      <c r="S560" s="792"/>
      <c r="T560" s="793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5"/>
        <v/>
      </c>
      <c r="AA560" s="65" t="s">
        <v>45</v>
      </c>
      <c r="AB560" s="66" t="s">
        <v>45</v>
      </c>
      <c r="AC560" s="663" t="s">
        <v>887</v>
      </c>
      <c r="AG560" s="75"/>
      <c r="AJ560" s="79" t="s">
        <v>45</v>
      </c>
      <c r="AK560" s="79">
        <v>0</v>
      </c>
      <c r="BB560" s="664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27" customHeight="1" x14ac:dyDescent="0.25">
      <c r="A561" s="60" t="s">
        <v>888</v>
      </c>
      <c r="B561" s="60" t="s">
        <v>889</v>
      </c>
      <c r="C561" s="34">
        <v>4301011376</v>
      </c>
      <c r="D561" s="790">
        <v>4680115885226</v>
      </c>
      <c r="E561" s="790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140</v>
      </c>
      <c r="L561" s="35" t="s">
        <v>45</v>
      </c>
      <c r="M561" s="36" t="s">
        <v>88</v>
      </c>
      <c r="N561" s="36"/>
      <c r="O561" s="35">
        <v>60</v>
      </c>
      <c r="P561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2"/>
      <c r="R561" s="792"/>
      <c r="S561" s="792"/>
      <c r="T561" s="793"/>
      <c r="U561" s="37" t="s">
        <v>45</v>
      </c>
      <c r="V561" s="37" t="s">
        <v>45</v>
      </c>
      <c r="W561" s="38" t="s">
        <v>0</v>
      </c>
      <c r="X561" s="56">
        <v>550</v>
      </c>
      <c r="Y561" s="53">
        <f t="shared" si="104"/>
        <v>554.4</v>
      </c>
      <c r="Z561" s="39">
        <f t="shared" si="105"/>
        <v>1.2558</v>
      </c>
      <c r="AA561" s="65" t="s">
        <v>45</v>
      </c>
      <c r="AB561" s="66" t="s">
        <v>45</v>
      </c>
      <c r="AC561" s="665" t="s">
        <v>890</v>
      </c>
      <c r="AG561" s="75"/>
      <c r="AJ561" s="79" t="s">
        <v>45</v>
      </c>
      <c r="AK561" s="79">
        <v>0</v>
      </c>
      <c r="BB561" s="666" t="s">
        <v>66</v>
      </c>
      <c r="BM561" s="75">
        <f t="shared" si="106"/>
        <v>587.5</v>
      </c>
      <c r="BN561" s="75">
        <f t="shared" si="107"/>
        <v>592.19999999999993</v>
      </c>
      <c r="BO561" s="75">
        <f t="shared" si="108"/>
        <v>1.0016025641025641</v>
      </c>
      <c r="BP561" s="75">
        <f t="shared" si="109"/>
        <v>1.0096153846153846</v>
      </c>
    </row>
    <row r="562" spans="1:68" ht="27" customHeight="1" x14ac:dyDescent="0.25">
      <c r="A562" s="60" t="s">
        <v>891</v>
      </c>
      <c r="B562" s="60" t="s">
        <v>892</v>
      </c>
      <c r="C562" s="34">
        <v>4301011778</v>
      </c>
      <c r="D562" s="790">
        <v>4680115880603</v>
      </c>
      <c r="E562" s="790"/>
      <c r="F562" s="59">
        <v>0.6</v>
      </c>
      <c r="G562" s="35">
        <v>6</v>
      </c>
      <c r="H562" s="59">
        <v>3.6</v>
      </c>
      <c r="I562" s="59">
        <v>3.81</v>
      </c>
      <c r="J562" s="35">
        <v>132</v>
      </c>
      <c r="K562" s="35" t="s">
        <v>89</v>
      </c>
      <c r="L562" s="35" t="s">
        <v>45</v>
      </c>
      <c r="M562" s="36" t="s">
        <v>139</v>
      </c>
      <c r="N562" s="36"/>
      <c r="O562" s="35">
        <v>60</v>
      </c>
      <c r="P562" s="8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2"/>
      <c r="R562" s="792"/>
      <c r="S562" s="792"/>
      <c r="T562" s="793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IFERROR(IF(Y562=0,"",ROUNDUP(Y562/H562,0)*0.00902),"")</f>
        <v/>
      </c>
      <c r="AA562" s="65" t="s">
        <v>45</v>
      </c>
      <c r="AB562" s="66" t="s">
        <v>45</v>
      </c>
      <c r="AC562" s="667" t="s">
        <v>142</v>
      </c>
      <c r="AG562" s="75"/>
      <c r="AJ562" s="79" t="s">
        <v>45</v>
      </c>
      <c r="AK562" s="79">
        <v>0</v>
      </c>
      <c r="BB562" s="668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27" customHeight="1" x14ac:dyDescent="0.25">
      <c r="A563" s="60" t="s">
        <v>891</v>
      </c>
      <c r="B563" s="60" t="s">
        <v>893</v>
      </c>
      <c r="C563" s="34">
        <v>4301012035</v>
      </c>
      <c r="D563" s="790">
        <v>4680115880603</v>
      </c>
      <c r="E563" s="790"/>
      <c r="F563" s="59">
        <v>0.6</v>
      </c>
      <c r="G563" s="35">
        <v>8</v>
      </c>
      <c r="H563" s="59">
        <v>4.8</v>
      </c>
      <c r="I563" s="59">
        <v>6.96</v>
      </c>
      <c r="J563" s="35">
        <v>120</v>
      </c>
      <c r="K563" s="35" t="s">
        <v>89</v>
      </c>
      <c r="L563" s="35" t="s">
        <v>45</v>
      </c>
      <c r="M563" s="36" t="s">
        <v>139</v>
      </c>
      <c r="N563" s="36"/>
      <c r="O563" s="35">
        <v>60</v>
      </c>
      <c r="P563" s="8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2"/>
      <c r="R563" s="792"/>
      <c r="S563" s="792"/>
      <c r="T563" s="793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IFERROR(IF(Y563=0,"",ROUNDUP(Y563/H563,0)*0.00937),"")</f>
        <v/>
      </c>
      <c r="AA563" s="65" t="s">
        <v>45</v>
      </c>
      <c r="AB563" s="66" t="s">
        <v>45</v>
      </c>
      <c r="AC563" s="669" t="s">
        <v>142</v>
      </c>
      <c r="AG563" s="75"/>
      <c r="AJ563" s="79" t="s">
        <v>45</v>
      </c>
      <c r="AK563" s="79">
        <v>0</v>
      </c>
      <c r="BB563" s="670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ht="27" customHeight="1" x14ac:dyDescent="0.25">
      <c r="A564" s="60" t="s">
        <v>894</v>
      </c>
      <c r="B564" s="60" t="s">
        <v>895</v>
      </c>
      <c r="C564" s="34">
        <v>4301012036</v>
      </c>
      <c r="D564" s="790">
        <v>4680115882782</v>
      </c>
      <c r="E564" s="790"/>
      <c r="F564" s="59">
        <v>0.6</v>
      </c>
      <c r="G564" s="35">
        <v>8</v>
      </c>
      <c r="H564" s="59">
        <v>4.8</v>
      </c>
      <c r="I564" s="59">
        <v>6.96</v>
      </c>
      <c r="J564" s="35">
        <v>120</v>
      </c>
      <c r="K564" s="35" t="s">
        <v>89</v>
      </c>
      <c r="L564" s="35" t="s">
        <v>45</v>
      </c>
      <c r="M564" s="36" t="s">
        <v>139</v>
      </c>
      <c r="N564" s="36"/>
      <c r="O564" s="35">
        <v>60</v>
      </c>
      <c r="P564" s="85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2"/>
      <c r="R564" s="792"/>
      <c r="S564" s="792"/>
      <c r="T564" s="793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4"/>
        <v>0</v>
      </c>
      <c r="Z564" s="39" t="str">
        <f>IFERROR(IF(Y564=0,"",ROUNDUP(Y564/H564,0)*0.00937),"")</f>
        <v/>
      </c>
      <c r="AA564" s="65" t="s">
        <v>45</v>
      </c>
      <c r="AB564" s="66" t="s">
        <v>45</v>
      </c>
      <c r="AC564" s="671" t="s">
        <v>878</v>
      </c>
      <c r="AG564" s="75"/>
      <c r="AJ564" s="79" t="s">
        <v>45</v>
      </c>
      <c r="AK564" s="79">
        <v>0</v>
      </c>
      <c r="BB564" s="672" t="s">
        <v>66</v>
      </c>
      <c r="BM564" s="75">
        <f t="shared" si="106"/>
        <v>0</v>
      </c>
      <c r="BN564" s="75">
        <f t="shared" si="107"/>
        <v>0</v>
      </c>
      <c r="BO564" s="75">
        <f t="shared" si="108"/>
        <v>0</v>
      </c>
      <c r="BP564" s="75">
        <f t="shared" si="109"/>
        <v>0</v>
      </c>
    </row>
    <row r="565" spans="1:68" ht="27" customHeight="1" x14ac:dyDescent="0.25">
      <c r="A565" s="60" t="s">
        <v>896</v>
      </c>
      <c r="B565" s="60" t="s">
        <v>897</v>
      </c>
      <c r="C565" s="34">
        <v>4301011784</v>
      </c>
      <c r="D565" s="790">
        <v>4607091389982</v>
      </c>
      <c r="E565" s="790"/>
      <c r="F565" s="59">
        <v>0.6</v>
      </c>
      <c r="G565" s="35">
        <v>6</v>
      </c>
      <c r="H565" s="59">
        <v>3.6</v>
      </c>
      <c r="I565" s="59">
        <v>3.81</v>
      </c>
      <c r="J565" s="35">
        <v>132</v>
      </c>
      <c r="K565" s="35" t="s">
        <v>89</v>
      </c>
      <c r="L565" s="35" t="s">
        <v>45</v>
      </c>
      <c r="M565" s="36" t="s">
        <v>139</v>
      </c>
      <c r="N565" s="36"/>
      <c r="O565" s="35">
        <v>60</v>
      </c>
      <c r="P565" s="8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2"/>
      <c r="R565" s="792"/>
      <c r="S565" s="792"/>
      <c r="T565" s="793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3" t="s">
        <v>884</v>
      </c>
      <c r="AG565" s="75"/>
      <c r="AJ565" s="79" t="s">
        <v>45</v>
      </c>
      <c r="AK565" s="79">
        <v>0</v>
      </c>
      <c r="BB565" s="674" t="s">
        <v>66</v>
      </c>
      <c r="BM565" s="75">
        <f t="shared" si="106"/>
        <v>0</v>
      </c>
      <c r="BN565" s="75">
        <f t="shared" si="107"/>
        <v>0</v>
      </c>
      <c r="BO565" s="75">
        <f t="shared" si="108"/>
        <v>0</v>
      </c>
      <c r="BP565" s="75">
        <f t="shared" si="109"/>
        <v>0</v>
      </c>
    </row>
    <row r="566" spans="1:68" ht="27" customHeight="1" x14ac:dyDescent="0.25">
      <c r="A566" s="60" t="s">
        <v>896</v>
      </c>
      <c r="B566" s="60" t="s">
        <v>898</v>
      </c>
      <c r="C566" s="34">
        <v>4301012034</v>
      </c>
      <c r="D566" s="790">
        <v>4607091389982</v>
      </c>
      <c r="E566" s="790"/>
      <c r="F566" s="59">
        <v>0.6</v>
      </c>
      <c r="G566" s="35">
        <v>8</v>
      </c>
      <c r="H566" s="59">
        <v>4.8</v>
      </c>
      <c r="I566" s="59">
        <v>6.96</v>
      </c>
      <c r="J566" s="35">
        <v>120</v>
      </c>
      <c r="K566" s="35" t="s">
        <v>89</v>
      </c>
      <c r="L566" s="35" t="s">
        <v>45</v>
      </c>
      <c r="M566" s="36" t="s">
        <v>139</v>
      </c>
      <c r="N566" s="36"/>
      <c r="O566" s="35">
        <v>60</v>
      </c>
      <c r="P566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2"/>
      <c r="R566" s="792"/>
      <c r="S566" s="792"/>
      <c r="T566" s="793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4"/>
        <v>0</v>
      </c>
      <c r="Z566" s="39" t="str">
        <f>IFERROR(IF(Y566=0,"",ROUNDUP(Y566/H566,0)*0.00937),"")</f>
        <v/>
      </c>
      <c r="AA566" s="65" t="s">
        <v>45</v>
      </c>
      <c r="AB566" s="66" t="s">
        <v>45</v>
      </c>
      <c r="AC566" s="675" t="s">
        <v>884</v>
      </c>
      <c r="AG566" s="75"/>
      <c r="AJ566" s="79" t="s">
        <v>45</v>
      </c>
      <c r="AK566" s="79">
        <v>0</v>
      </c>
      <c r="BB566" s="676" t="s">
        <v>66</v>
      </c>
      <c r="BM566" s="75">
        <f t="shared" si="106"/>
        <v>0</v>
      </c>
      <c r="BN566" s="75">
        <f t="shared" si="107"/>
        <v>0</v>
      </c>
      <c r="BO566" s="75">
        <f t="shared" si="108"/>
        <v>0</v>
      </c>
      <c r="BP566" s="75">
        <f t="shared" si="109"/>
        <v>0</v>
      </c>
    </row>
    <row r="567" spans="1:68" x14ac:dyDescent="0.2">
      <c r="A567" s="787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4" t="s">
        <v>40</v>
      </c>
      <c r="Q567" s="785"/>
      <c r="R567" s="785"/>
      <c r="S567" s="785"/>
      <c r="T567" s="785"/>
      <c r="U567" s="785"/>
      <c r="V567" s="786"/>
      <c r="W567" s="40" t="s">
        <v>39</v>
      </c>
      <c r="X567" s="41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208.33333333333331</v>
      </c>
      <c r="Y567" s="41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209.99999999999997</v>
      </c>
      <c r="Z567" s="41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2.5116000000000001</v>
      </c>
      <c r="AA567" s="64"/>
      <c r="AB567" s="64"/>
      <c r="AC567" s="64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4" t="s">
        <v>40</v>
      </c>
      <c r="Q568" s="785"/>
      <c r="R568" s="785"/>
      <c r="S568" s="785"/>
      <c r="T568" s="785"/>
      <c r="U568" s="785"/>
      <c r="V568" s="786"/>
      <c r="W568" s="40" t="s">
        <v>0</v>
      </c>
      <c r="X568" s="41">
        <f>IFERROR(SUM(X556:X566),"0")</f>
        <v>1100</v>
      </c>
      <c r="Y568" s="41">
        <f>IFERROR(SUM(Y556:Y566),"0")</f>
        <v>1108.8</v>
      </c>
      <c r="Z568" s="40"/>
      <c r="AA568" s="64"/>
      <c r="AB568" s="64"/>
      <c r="AC568" s="64"/>
    </row>
    <row r="569" spans="1:68" ht="14.25" customHeight="1" x14ac:dyDescent="0.25">
      <c r="A569" s="789" t="s">
        <v>191</v>
      </c>
      <c r="B569" s="789"/>
      <c r="C569" s="789"/>
      <c r="D569" s="789"/>
      <c r="E569" s="789"/>
      <c r="F569" s="789"/>
      <c r="G569" s="789"/>
      <c r="H569" s="789"/>
      <c r="I569" s="789"/>
      <c r="J569" s="789"/>
      <c r="K569" s="789"/>
      <c r="L569" s="789"/>
      <c r="M569" s="789"/>
      <c r="N569" s="789"/>
      <c r="O569" s="789"/>
      <c r="P569" s="789"/>
      <c r="Q569" s="789"/>
      <c r="R569" s="789"/>
      <c r="S569" s="789"/>
      <c r="T569" s="789"/>
      <c r="U569" s="789"/>
      <c r="V569" s="789"/>
      <c r="W569" s="789"/>
      <c r="X569" s="789"/>
      <c r="Y569" s="789"/>
      <c r="Z569" s="789"/>
      <c r="AA569" s="63"/>
      <c r="AB569" s="63"/>
      <c r="AC569" s="63"/>
    </row>
    <row r="570" spans="1:68" ht="16.5" customHeight="1" x14ac:dyDescent="0.25">
      <c r="A570" s="60" t="s">
        <v>899</v>
      </c>
      <c r="B570" s="60" t="s">
        <v>900</v>
      </c>
      <c r="C570" s="34">
        <v>4301020222</v>
      </c>
      <c r="D570" s="790">
        <v>4607091388930</v>
      </c>
      <c r="E570" s="790"/>
      <c r="F570" s="59">
        <v>0.88</v>
      </c>
      <c r="G570" s="35">
        <v>6</v>
      </c>
      <c r="H570" s="59">
        <v>5.28</v>
      </c>
      <c r="I570" s="59">
        <v>5.64</v>
      </c>
      <c r="J570" s="35">
        <v>104</v>
      </c>
      <c r="K570" s="35" t="s">
        <v>140</v>
      </c>
      <c r="L570" s="35" t="s">
        <v>45</v>
      </c>
      <c r="M570" s="36" t="s">
        <v>139</v>
      </c>
      <c r="N570" s="36"/>
      <c r="O570" s="35">
        <v>55</v>
      </c>
      <c r="P570" s="8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2"/>
      <c r="R570" s="792"/>
      <c r="S570" s="792"/>
      <c r="T570" s="793"/>
      <c r="U570" s="37" t="s">
        <v>45</v>
      </c>
      <c r="V570" s="37" t="s">
        <v>45</v>
      </c>
      <c r="W570" s="38" t="s">
        <v>0</v>
      </c>
      <c r="X570" s="56">
        <v>550</v>
      </c>
      <c r="Y570" s="53">
        <f>IFERROR(IF(X570="",0,CEILING((X570/$H570),1)*$H570),"")</f>
        <v>554.4</v>
      </c>
      <c r="Z570" s="39">
        <f>IFERROR(IF(Y570=0,"",ROUNDUP(Y570/H570,0)*0.01196),"")</f>
        <v>1.2558</v>
      </c>
      <c r="AA570" s="65" t="s">
        <v>45</v>
      </c>
      <c r="AB570" s="66" t="s">
        <v>45</v>
      </c>
      <c r="AC570" s="677" t="s">
        <v>901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587.5</v>
      </c>
      <c r="BN570" s="75">
        <f>IFERROR(Y570*I570/H570,"0")</f>
        <v>592.19999999999993</v>
      </c>
      <c r="BO570" s="75">
        <f>IFERROR(1/J570*(X570/H570),"0")</f>
        <v>1.0016025641025641</v>
      </c>
      <c r="BP570" s="75">
        <f>IFERROR(1/J570*(Y570/H570),"0")</f>
        <v>1.0096153846153846</v>
      </c>
    </row>
    <row r="571" spans="1:68" ht="16.5" customHeight="1" x14ac:dyDescent="0.25">
      <c r="A571" s="60" t="s">
        <v>902</v>
      </c>
      <c r="B571" s="60" t="s">
        <v>903</v>
      </c>
      <c r="C571" s="34">
        <v>4301020206</v>
      </c>
      <c r="D571" s="790">
        <v>4680115880054</v>
      </c>
      <c r="E571" s="790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89</v>
      </c>
      <c r="L571" s="35" t="s">
        <v>45</v>
      </c>
      <c r="M571" s="36" t="s">
        <v>139</v>
      </c>
      <c r="N571" s="36"/>
      <c r="O571" s="35">
        <v>55</v>
      </c>
      <c r="P571" s="8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92"/>
      <c r="R571" s="792"/>
      <c r="S571" s="792"/>
      <c r="T571" s="793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9" t="s">
        <v>901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16.5" customHeight="1" x14ac:dyDescent="0.25">
      <c r="A572" s="60" t="s">
        <v>902</v>
      </c>
      <c r="B572" s="60" t="s">
        <v>904</v>
      </c>
      <c r="C572" s="34">
        <v>4301020364</v>
      </c>
      <c r="D572" s="790">
        <v>4680115880054</v>
      </c>
      <c r="E572" s="790"/>
      <c r="F572" s="59">
        <v>0.6</v>
      </c>
      <c r="G572" s="35">
        <v>8</v>
      </c>
      <c r="H572" s="59">
        <v>4.8</v>
      </c>
      <c r="I572" s="59">
        <v>6.96</v>
      </c>
      <c r="J572" s="35">
        <v>120</v>
      </c>
      <c r="K572" s="35" t="s">
        <v>89</v>
      </c>
      <c r="L572" s="35" t="s">
        <v>45</v>
      </c>
      <c r="M572" s="36" t="s">
        <v>139</v>
      </c>
      <c r="N572" s="36"/>
      <c r="O572" s="35">
        <v>55</v>
      </c>
      <c r="P572" s="85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92"/>
      <c r="R572" s="792"/>
      <c r="S572" s="792"/>
      <c r="T572" s="793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1" t="s">
        <v>901</v>
      </c>
      <c r="AG572" s="75"/>
      <c r="AJ572" s="79" t="s">
        <v>45</v>
      </c>
      <c r="AK572" s="79">
        <v>0</v>
      </c>
      <c r="BB572" s="682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787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4" t="s">
        <v>40</v>
      </c>
      <c r="Q573" s="785"/>
      <c r="R573" s="785"/>
      <c r="S573" s="785"/>
      <c r="T573" s="785"/>
      <c r="U573" s="785"/>
      <c r="V573" s="786"/>
      <c r="W573" s="40" t="s">
        <v>39</v>
      </c>
      <c r="X573" s="41">
        <f>IFERROR(X570/H570,"0")+IFERROR(X571/H571,"0")+IFERROR(X572/H572,"0")</f>
        <v>104.16666666666666</v>
      </c>
      <c r="Y573" s="41">
        <f>IFERROR(Y570/H570,"0")+IFERROR(Y571/H571,"0")+IFERROR(Y572/H572,"0")</f>
        <v>104.99999999999999</v>
      </c>
      <c r="Z573" s="41">
        <f>IFERROR(IF(Z570="",0,Z570),"0")+IFERROR(IF(Z571="",0,Z571),"0")+IFERROR(IF(Z572="",0,Z572),"0")</f>
        <v>1.2558</v>
      </c>
      <c r="AA573" s="64"/>
      <c r="AB573" s="64"/>
      <c r="AC573" s="64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4" t="s">
        <v>40</v>
      </c>
      <c r="Q574" s="785"/>
      <c r="R574" s="785"/>
      <c r="S574" s="785"/>
      <c r="T574" s="785"/>
      <c r="U574" s="785"/>
      <c r="V574" s="786"/>
      <c r="W574" s="40" t="s">
        <v>0</v>
      </c>
      <c r="X574" s="41">
        <f>IFERROR(SUM(X570:X572),"0")</f>
        <v>550</v>
      </c>
      <c r="Y574" s="41">
        <f>IFERROR(SUM(Y570:Y572),"0")</f>
        <v>554.4</v>
      </c>
      <c r="Z574" s="40"/>
      <c r="AA574" s="64"/>
      <c r="AB574" s="64"/>
      <c r="AC574" s="64"/>
    </row>
    <row r="575" spans="1:68" ht="14.25" customHeight="1" x14ac:dyDescent="0.25">
      <c r="A575" s="789" t="s">
        <v>78</v>
      </c>
      <c r="B575" s="789"/>
      <c r="C575" s="789"/>
      <c r="D575" s="789"/>
      <c r="E575" s="789"/>
      <c r="F575" s="789"/>
      <c r="G575" s="789"/>
      <c r="H575" s="789"/>
      <c r="I575" s="789"/>
      <c r="J575" s="789"/>
      <c r="K575" s="789"/>
      <c r="L575" s="789"/>
      <c r="M575" s="789"/>
      <c r="N575" s="789"/>
      <c r="O575" s="789"/>
      <c r="P575" s="789"/>
      <c r="Q575" s="789"/>
      <c r="R575" s="789"/>
      <c r="S575" s="789"/>
      <c r="T575" s="789"/>
      <c r="U575" s="789"/>
      <c r="V575" s="789"/>
      <c r="W575" s="789"/>
      <c r="X575" s="789"/>
      <c r="Y575" s="789"/>
      <c r="Z575" s="789"/>
      <c r="AA575" s="63"/>
      <c r="AB575" s="63"/>
      <c r="AC575" s="63"/>
    </row>
    <row r="576" spans="1:68" ht="27" customHeight="1" x14ac:dyDescent="0.25">
      <c r="A576" s="60" t="s">
        <v>905</v>
      </c>
      <c r="B576" s="60" t="s">
        <v>906</v>
      </c>
      <c r="C576" s="34">
        <v>4301031252</v>
      </c>
      <c r="D576" s="790">
        <v>4680115883116</v>
      </c>
      <c r="E576" s="790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140</v>
      </c>
      <c r="L576" s="35" t="s">
        <v>45</v>
      </c>
      <c r="M576" s="36" t="s">
        <v>139</v>
      </c>
      <c r="N576" s="36"/>
      <c r="O576" s="35">
        <v>60</v>
      </c>
      <c r="P576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2"/>
      <c r="R576" s="792"/>
      <c r="S576" s="792"/>
      <c r="T576" s="793"/>
      <c r="U576" s="37" t="s">
        <v>45</v>
      </c>
      <c r="V576" s="37" t="s">
        <v>45</v>
      </c>
      <c r="W576" s="38" t="s">
        <v>0</v>
      </c>
      <c r="X576" s="56">
        <v>200</v>
      </c>
      <c r="Y576" s="53">
        <f t="shared" ref="Y576:Y584" si="110">IFERROR(IF(X576="",0,CEILING((X576/$H576),1)*$H576),"")</f>
        <v>200.64000000000001</v>
      </c>
      <c r="Z576" s="39">
        <f>IFERROR(IF(Y576=0,"",ROUNDUP(Y576/H576,0)*0.01196),"")</f>
        <v>0.45448</v>
      </c>
      <c r="AA576" s="65" t="s">
        <v>45</v>
      </c>
      <c r="AB576" s="66" t="s">
        <v>45</v>
      </c>
      <c r="AC576" s="683" t="s">
        <v>907</v>
      </c>
      <c r="AG576" s="75"/>
      <c r="AJ576" s="79" t="s">
        <v>45</v>
      </c>
      <c r="AK576" s="79">
        <v>0</v>
      </c>
      <c r="BB576" s="684" t="s">
        <v>66</v>
      </c>
      <c r="BM576" s="75">
        <f t="shared" ref="BM576:BM584" si="111">IFERROR(X576*I576/H576,"0")</f>
        <v>213.63636363636363</v>
      </c>
      <c r="BN576" s="75">
        <f t="shared" ref="BN576:BN584" si="112">IFERROR(Y576*I576/H576,"0")</f>
        <v>214.32</v>
      </c>
      <c r="BO576" s="75">
        <f t="shared" ref="BO576:BO584" si="113">IFERROR(1/J576*(X576/H576),"0")</f>
        <v>0.36421911421911418</v>
      </c>
      <c r="BP576" s="75">
        <f t="shared" ref="BP576:BP584" si="114">IFERROR(1/J576*(Y576/H576),"0")</f>
        <v>0.36538461538461542</v>
      </c>
    </row>
    <row r="577" spans="1:68" ht="27" customHeight="1" x14ac:dyDescent="0.25">
      <c r="A577" s="60" t="s">
        <v>908</v>
      </c>
      <c r="B577" s="60" t="s">
        <v>909</v>
      </c>
      <c r="C577" s="34">
        <v>4301031248</v>
      </c>
      <c r="D577" s="790">
        <v>4680115883093</v>
      </c>
      <c r="E577" s="790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140</v>
      </c>
      <c r="L577" s="35" t="s">
        <v>45</v>
      </c>
      <c r="M577" s="36" t="s">
        <v>82</v>
      </c>
      <c r="N577" s="36"/>
      <c r="O577" s="35">
        <v>60</v>
      </c>
      <c r="P577" s="8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2"/>
      <c r="R577" s="792"/>
      <c r="S577" s="792"/>
      <c r="T577" s="793"/>
      <c r="U577" s="37" t="s">
        <v>45</v>
      </c>
      <c r="V577" s="37" t="s">
        <v>45</v>
      </c>
      <c r="W577" s="38" t="s">
        <v>0</v>
      </c>
      <c r="X577" s="56">
        <v>200</v>
      </c>
      <c r="Y577" s="53">
        <f t="shared" si="110"/>
        <v>200.64000000000001</v>
      </c>
      <c r="Z577" s="39">
        <f>IFERROR(IF(Y577=0,"",ROUNDUP(Y577/H577,0)*0.01196),"")</f>
        <v>0.45448</v>
      </c>
      <c r="AA577" s="65" t="s">
        <v>45</v>
      </c>
      <c r="AB577" s="66" t="s">
        <v>45</v>
      </c>
      <c r="AC577" s="685" t="s">
        <v>910</v>
      </c>
      <c r="AG577" s="75"/>
      <c r="AJ577" s="79" t="s">
        <v>45</v>
      </c>
      <c r="AK577" s="79">
        <v>0</v>
      </c>
      <c r="BB577" s="686" t="s">
        <v>66</v>
      </c>
      <c r="BM577" s="75">
        <f t="shared" si="111"/>
        <v>213.63636363636363</v>
      </c>
      <c r="BN577" s="75">
        <f t="shared" si="112"/>
        <v>214.32</v>
      </c>
      <c r="BO577" s="75">
        <f t="shared" si="113"/>
        <v>0.36421911421911418</v>
      </c>
      <c r="BP577" s="75">
        <f t="shared" si="114"/>
        <v>0.36538461538461542</v>
      </c>
    </row>
    <row r="578" spans="1:68" ht="27" customHeight="1" x14ac:dyDescent="0.25">
      <c r="A578" s="60" t="s">
        <v>911</v>
      </c>
      <c r="B578" s="60" t="s">
        <v>912</v>
      </c>
      <c r="C578" s="34">
        <v>4301031250</v>
      </c>
      <c r="D578" s="790">
        <v>4680115883109</v>
      </c>
      <c r="E578" s="790"/>
      <c r="F578" s="59">
        <v>0.88</v>
      </c>
      <c r="G578" s="35">
        <v>6</v>
      </c>
      <c r="H578" s="59">
        <v>5.28</v>
      </c>
      <c r="I578" s="59">
        <v>5.64</v>
      </c>
      <c r="J578" s="35">
        <v>104</v>
      </c>
      <c r="K578" s="35" t="s">
        <v>140</v>
      </c>
      <c r="L578" s="35" t="s">
        <v>45</v>
      </c>
      <c r="M578" s="36" t="s">
        <v>82</v>
      </c>
      <c r="N578" s="36"/>
      <c r="O578" s="35">
        <v>60</v>
      </c>
      <c r="P578" s="8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2"/>
      <c r="R578" s="792"/>
      <c r="S578" s="792"/>
      <c r="T578" s="793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0"/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87" t="s">
        <v>913</v>
      </c>
      <c r="AG578" s="75"/>
      <c r="AJ578" s="79" t="s">
        <v>45</v>
      </c>
      <c r="AK578" s="79">
        <v>0</v>
      </c>
      <c r="BB578" s="688" t="s">
        <v>66</v>
      </c>
      <c r="BM578" s="75">
        <f t="shared" si="111"/>
        <v>0</v>
      </c>
      <c r="BN578" s="75">
        <f t="shared" si="112"/>
        <v>0</v>
      </c>
      <c r="BO578" s="75">
        <f t="shared" si="113"/>
        <v>0</v>
      </c>
      <c r="BP578" s="75">
        <f t="shared" si="114"/>
        <v>0</v>
      </c>
    </row>
    <row r="579" spans="1:68" ht="27" customHeight="1" x14ac:dyDescent="0.25">
      <c r="A579" s="60" t="s">
        <v>914</v>
      </c>
      <c r="B579" s="60" t="s">
        <v>915</v>
      </c>
      <c r="C579" s="34">
        <v>4301031249</v>
      </c>
      <c r="D579" s="790">
        <v>4680115882072</v>
      </c>
      <c r="E579" s="790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89</v>
      </c>
      <c r="L579" s="35" t="s">
        <v>45</v>
      </c>
      <c r="M579" s="36" t="s">
        <v>139</v>
      </c>
      <c r="N579" s="36"/>
      <c r="O579" s="35">
        <v>60</v>
      </c>
      <c r="P579" s="8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2"/>
      <c r="R579" s="792"/>
      <c r="S579" s="792"/>
      <c r="T579" s="793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89" t="s">
        <v>916</v>
      </c>
      <c r="AG579" s="75"/>
      <c r="AJ579" s="79" t="s">
        <v>45</v>
      </c>
      <c r="AK579" s="79">
        <v>0</v>
      </c>
      <c r="BB579" s="690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customHeight="1" x14ac:dyDescent="0.25">
      <c r="A580" s="60" t="s">
        <v>914</v>
      </c>
      <c r="B580" s="60" t="s">
        <v>917</v>
      </c>
      <c r="C580" s="34">
        <v>4301031383</v>
      </c>
      <c r="D580" s="790">
        <v>4680115882072</v>
      </c>
      <c r="E580" s="790"/>
      <c r="F580" s="59">
        <v>0.6</v>
      </c>
      <c r="G580" s="35">
        <v>8</v>
      </c>
      <c r="H580" s="59">
        <v>4.8</v>
      </c>
      <c r="I580" s="59">
        <v>6.96</v>
      </c>
      <c r="J580" s="35">
        <v>120</v>
      </c>
      <c r="K580" s="35" t="s">
        <v>89</v>
      </c>
      <c r="L580" s="35" t="s">
        <v>45</v>
      </c>
      <c r="M580" s="36" t="s">
        <v>139</v>
      </c>
      <c r="N580" s="36"/>
      <c r="O580" s="35">
        <v>60</v>
      </c>
      <c r="P580" s="84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1" t="s">
        <v>916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customHeight="1" x14ac:dyDescent="0.25">
      <c r="A581" s="60" t="s">
        <v>918</v>
      </c>
      <c r="B581" s="60" t="s">
        <v>919</v>
      </c>
      <c r="C581" s="34">
        <v>4301031251</v>
      </c>
      <c r="D581" s="790">
        <v>4680115882102</v>
      </c>
      <c r="E581" s="790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89</v>
      </c>
      <c r="L581" s="35" t="s">
        <v>45</v>
      </c>
      <c r="M581" s="36" t="s">
        <v>82</v>
      </c>
      <c r="N581" s="36"/>
      <c r="O581" s="35">
        <v>60</v>
      </c>
      <c r="P581" s="8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3" t="s">
        <v>910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ht="27" customHeight="1" x14ac:dyDescent="0.25">
      <c r="A582" s="60" t="s">
        <v>918</v>
      </c>
      <c r="B582" s="60" t="s">
        <v>920</v>
      </c>
      <c r="C582" s="34">
        <v>4301031385</v>
      </c>
      <c r="D582" s="790">
        <v>4680115882102</v>
      </c>
      <c r="E582" s="790"/>
      <c r="F582" s="59">
        <v>0.6</v>
      </c>
      <c r="G582" s="35">
        <v>8</v>
      </c>
      <c r="H582" s="59">
        <v>4.8</v>
      </c>
      <c r="I582" s="59">
        <v>6.69</v>
      </c>
      <c r="J582" s="35">
        <v>120</v>
      </c>
      <c r="K582" s="35" t="s">
        <v>89</v>
      </c>
      <c r="L582" s="35" t="s">
        <v>45</v>
      </c>
      <c r="M582" s="36" t="s">
        <v>82</v>
      </c>
      <c r="N582" s="36"/>
      <c r="O582" s="35">
        <v>60</v>
      </c>
      <c r="P582" s="84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2"/>
      <c r="R582" s="792"/>
      <c r="S582" s="792"/>
      <c r="T582" s="793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IFERROR(IF(Y582=0,"",ROUNDUP(Y582/H582,0)*0.00937),"")</f>
        <v/>
      </c>
      <c r="AA582" s="65" t="s">
        <v>45</v>
      </c>
      <c r="AB582" s="66" t="s">
        <v>45</v>
      </c>
      <c r="AC582" s="695" t="s">
        <v>921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customHeight="1" x14ac:dyDescent="0.25">
      <c r="A583" s="60" t="s">
        <v>922</v>
      </c>
      <c r="B583" s="60" t="s">
        <v>923</v>
      </c>
      <c r="C583" s="34">
        <v>4301031253</v>
      </c>
      <c r="D583" s="790">
        <v>4680115882096</v>
      </c>
      <c r="E583" s="790"/>
      <c r="F583" s="59">
        <v>0.6</v>
      </c>
      <c r="G583" s="35">
        <v>6</v>
      </c>
      <c r="H583" s="59">
        <v>3.6</v>
      </c>
      <c r="I583" s="59">
        <v>3.81</v>
      </c>
      <c r="J583" s="35">
        <v>132</v>
      </c>
      <c r="K583" s="35" t="s">
        <v>89</v>
      </c>
      <c r="L583" s="35" t="s">
        <v>45</v>
      </c>
      <c r="M583" s="36" t="s">
        <v>82</v>
      </c>
      <c r="N583" s="36"/>
      <c r="O583" s="35">
        <v>60</v>
      </c>
      <c r="P583" s="8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2"/>
      <c r="R583" s="792"/>
      <c r="S583" s="792"/>
      <c r="T583" s="793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97" t="s">
        <v>913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ht="27" customHeight="1" x14ac:dyDescent="0.25">
      <c r="A584" s="60" t="s">
        <v>922</v>
      </c>
      <c r="B584" s="60" t="s">
        <v>924</v>
      </c>
      <c r="C584" s="34">
        <v>4301031384</v>
      </c>
      <c r="D584" s="790">
        <v>4680115882096</v>
      </c>
      <c r="E584" s="790"/>
      <c r="F584" s="59">
        <v>0.6</v>
      </c>
      <c r="G584" s="35">
        <v>8</v>
      </c>
      <c r="H584" s="59">
        <v>4.8</v>
      </c>
      <c r="I584" s="59">
        <v>6.69</v>
      </c>
      <c r="J584" s="35">
        <v>120</v>
      </c>
      <c r="K584" s="35" t="s">
        <v>89</v>
      </c>
      <c r="L584" s="35" t="s">
        <v>45</v>
      </c>
      <c r="M584" s="36" t="s">
        <v>82</v>
      </c>
      <c r="N584" s="36"/>
      <c r="O584" s="35">
        <v>60</v>
      </c>
      <c r="P584" s="8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2"/>
      <c r="R584" s="792"/>
      <c r="S584" s="792"/>
      <c r="T584" s="793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0"/>
        <v>0</v>
      </c>
      <c r="Z584" s="39" t="str">
        <f>IFERROR(IF(Y584=0,"",ROUNDUP(Y584/H584,0)*0.00937),"")</f>
        <v/>
      </c>
      <c r="AA584" s="65" t="s">
        <v>45</v>
      </c>
      <c r="AB584" s="66" t="s">
        <v>45</v>
      </c>
      <c r="AC584" s="699" t="s">
        <v>925</v>
      </c>
      <c r="AG584" s="75"/>
      <c r="AJ584" s="79" t="s">
        <v>45</v>
      </c>
      <c r="AK584" s="79">
        <v>0</v>
      </c>
      <c r="BB584" s="700" t="s">
        <v>66</v>
      </c>
      <c r="BM584" s="75">
        <f t="shared" si="111"/>
        <v>0</v>
      </c>
      <c r="BN584" s="75">
        <f t="shared" si="112"/>
        <v>0</v>
      </c>
      <c r="BO584" s="75">
        <f t="shared" si="113"/>
        <v>0</v>
      </c>
      <c r="BP584" s="75">
        <f t="shared" si="114"/>
        <v>0</v>
      </c>
    </row>
    <row r="585" spans="1:68" x14ac:dyDescent="0.2">
      <c r="A585" s="787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4" t="s">
        <v>40</v>
      </c>
      <c r="Q585" s="785"/>
      <c r="R585" s="785"/>
      <c r="S585" s="785"/>
      <c r="T585" s="785"/>
      <c r="U585" s="785"/>
      <c r="V585" s="786"/>
      <c r="W585" s="40" t="s">
        <v>39</v>
      </c>
      <c r="X585" s="41">
        <f>IFERROR(X576/H576,"0")+IFERROR(X577/H577,"0")+IFERROR(X578/H578,"0")+IFERROR(X579/H579,"0")+IFERROR(X580/H580,"0")+IFERROR(X581/H581,"0")+IFERROR(X582/H582,"0")+IFERROR(X583/H583,"0")+IFERROR(X584/H584,"0")</f>
        <v>75.757575757575751</v>
      </c>
      <c r="Y585" s="41">
        <f>IFERROR(Y576/H576,"0")+IFERROR(Y577/H577,"0")+IFERROR(Y578/H578,"0")+IFERROR(Y579/H579,"0")+IFERROR(Y580/H580,"0")+IFERROR(Y581/H581,"0")+IFERROR(Y582/H582,"0")+IFERROR(Y583/H583,"0")+IFERROR(Y584/H584,"0")</f>
        <v>76</v>
      </c>
      <c r="Z585" s="41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0.90895999999999999</v>
      </c>
      <c r="AA585" s="64"/>
      <c r="AB585" s="64"/>
      <c r="AC585" s="64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4" t="s">
        <v>40</v>
      </c>
      <c r="Q586" s="785"/>
      <c r="R586" s="785"/>
      <c r="S586" s="785"/>
      <c r="T586" s="785"/>
      <c r="U586" s="785"/>
      <c r="V586" s="786"/>
      <c r="W586" s="40" t="s">
        <v>0</v>
      </c>
      <c r="X586" s="41">
        <f>IFERROR(SUM(X576:X584),"0")</f>
        <v>400</v>
      </c>
      <c r="Y586" s="41">
        <f>IFERROR(SUM(Y576:Y584),"0")</f>
        <v>401.28000000000003</v>
      </c>
      <c r="Z586" s="40"/>
      <c r="AA586" s="64"/>
      <c r="AB586" s="64"/>
      <c r="AC586" s="64"/>
    </row>
    <row r="587" spans="1:68" ht="14.25" customHeight="1" x14ac:dyDescent="0.25">
      <c r="A587" s="789" t="s">
        <v>84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63"/>
      <c r="AB587" s="63"/>
      <c r="AC587" s="63"/>
    </row>
    <row r="588" spans="1:68" ht="27" customHeight="1" x14ac:dyDescent="0.25">
      <c r="A588" s="60" t="s">
        <v>926</v>
      </c>
      <c r="B588" s="60" t="s">
        <v>927</v>
      </c>
      <c r="C588" s="34">
        <v>4301051230</v>
      </c>
      <c r="D588" s="790">
        <v>4607091383409</v>
      </c>
      <c r="E588" s="790"/>
      <c r="F588" s="59">
        <v>1.3</v>
      </c>
      <c r="G588" s="35">
        <v>6</v>
      </c>
      <c r="H588" s="59">
        <v>7.8</v>
      </c>
      <c r="I588" s="59">
        <v>8.3460000000000001</v>
      </c>
      <c r="J588" s="35">
        <v>56</v>
      </c>
      <c r="K588" s="35" t="s">
        <v>140</v>
      </c>
      <c r="L588" s="35" t="s">
        <v>45</v>
      </c>
      <c r="M588" s="36" t="s">
        <v>82</v>
      </c>
      <c r="N588" s="36"/>
      <c r="O588" s="35">
        <v>45</v>
      </c>
      <c r="P588" s="8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2"/>
      <c r="R588" s="792"/>
      <c r="S588" s="792"/>
      <c r="T588" s="793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701" t="s">
        <v>928</v>
      </c>
      <c r="AG588" s="75"/>
      <c r="AJ588" s="79" t="s">
        <v>45</v>
      </c>
      <c r="AK588" s="79">
        <v>0</v>
      </c>
      <c r="BB588" s="702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customHeight="1" x14ac:dyDescent="0.25">
      <c r="A589" s="60" t="s">
        <v>929</v>
      </c>
      <c r="B589" s="60" t="s">
        <v>930</v>
      </c>
      <c r="C589" s="34">
        <v>4301051231</v>
      </c>
      <c r="D589" s="790">
        <v>4607091383416</v>
      </c>
      <c r="E589" s="790"/>
      <c r="F589" s="59">
        <v>1.3</v>
      </c>
      <c r="G589" s="35">
        <v>6</v>
      </c>
      <c r="H589" s="59">
        <v>7.8</v>
      </c>
      <c r="I589" s="59">
        <v>8.3460000000000001</v>
      </c>
      <c r="J589" s="35">
        <v>56</v>
      </c>
      <c r="K589" s="35" t="s">
        <v>140</v>
      </c>
      <c r="L589" s="35" t="s">
        <v>45</v>
      </c>
      <c r="M589" s="36" t="s">
        <v>82</v>
      </c>
      <c r="N589" s="36"/>
      <c r="O589" s="35">
        <v>45</v>
      </c>
      <c r="P589" s="84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2"/>
      <c r="R589" s="792"/>
      <c r="S589" s="792"/>
      <c r="T589" s="793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703" t="s">
        <v>931</v>
      </c>
      <c r="AG589" s="75"/>
      <c r="AJ589" s="79" t="s">
        <v>45</v>
      </c>
      <c r="AK589" s="79">
        <v>0</v>
      </c>
      <c r="BB589" s="704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t="37.5" customHeight="1" x14ac:dyDescent="0.25">
      <c r="A590" s="60" t="s">
        <v>932</v>
      </c>
      <c r="B590" s="60" t="s">
        <v>933</v>
      </c>
      <c r="C590" s="34">
        <v>4301051058</v>
      </c>
      <c r="D590" s="790">
        <v>4680115883536</v>
      </c>
      <c r="E590" s="790"/>
      <c r="F590" s="59">
        <v>0.3</v>
      </c>
      <c r="G590" s="35">
        <v>6</v>
      </c>
      <c r="H590" s="59">
        <v>1.8</v>
      </c>
      <c r="I590" s="59">
        <v>2.0659999999999998</v>
      </c>
      <c r="J590" s="35">
        <v>156</v>
      </c>
      <c r="K590" s="35" t="s">
        <v>89</v>
      </c>
      <c r="L590" s="35" t="s">
        <v>45</v>
      </c>
      <c r="M590" s="36" t="s">
        <v>82</v>
      </c>
      <c r="N590" s="36"/>
      <c r="O590" s="35">
        <v>45</v>
      </c>
      <c r="P590" s="8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2"/>
      <c r="R590" s="792"/>
      <c r="S590" s="792"/>
      <c r="T590" s="793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IFERROR(IF(Y590=0,"",ROUNDUP(Y590/H590,0)*0.00753),"")</f>
        <v/>
      </c>
      <c r="AA590" s="65" t="s">
        <v>45</v>
      </c>
      <c r="AB590" s="66" t="s">
        <v>45</v>
      </c>
      <c r="AC590" s="705" t="s">
        <v>934</v>
      </c>
      <c r="AG590" s="75"/>
      <c r="AJ590" s="79" t="s">
        <v>45</v>
      </c>
      <c r="AK590" s="79">
        <v>0</v>
      </c>
      <c r="BB590" s="706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x14ac:dyDescent="0.2">
      <c r="A591" s="787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4" t="s">
        <v>40</v>
      </c>
      <c r="Q591" s="785"/>
      <c r="R591" s="785"/>
      <c r="S591" s="785"/>
      <c r="T591" s="785"/>
      <c r="U591" s="785"/>
      <c r="V591" s="786"/>
      <c r="W591" s="40" t="s">
        <v>39</v>
      </c>
      <c r="X591" s="41">
        <f>IFERROR(X588/H588,"0")+IFERROR(X589/H589,"0")+IFERROR(X590/H590,"0")</f>
        <v>0</v>
      </c>
      <c r="Y591" s="41">
        <f>IFERROR(Y588/H588,"0")+IFERROR(Y589/H589,"0")+IFERROR(Y590/H590,"0")</f>
        <v>0</v>
      </c>
      <c r="Z591" s="41">
        <f>IFERROR(IF(Z588="",0,Z588),"0")+IFERROR(IF(Z589="",0,Z589),"0")+IFERROR(IF(Z590="",0,Z590),"0")</f>
        <v>0</v>
      </c>
      <c r="AA591" s="64"/>
      <c r="AB591" s="64"/>
      <c r="AC591" s="64"/>
    </row>
    <row r="592" spans="1:68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4" t="s">
        <v>40</v>
      </c>
      <c r="Q592" s="785"/>
      <c r="R592" s="785"/>
      <c r="S592" s="785"/>
      <c r="T592" s="785"/>
      <c r="U592" s="785"/>
      <c r="V592" s="786"/>
      <c r="W592" s="40" t="s">
        <v>0</v>
      </c>
      <c r="X592" s="41">
        <f>IFERROR(SUM(X588:X590),"0")</f>
        <v>0</v>
      </c>
      <c r="Y592" s="41">
        <f>IFERROR(SUM(Y588:Y590),"0")</f>
        <v>0</v>
      </c>
      <c r="Z592" s="40"/>
      <c r="AA592" s="64"/>
      <c r="AB592" s="64"/>
      <c r="AC592" s="64"/>
    </row>
    <row r="593" spans="1:68" ht="14.25" customHeight="1" x14ac:dyDescent="0.25">
      <c r="A593" s="789" t="s">
        <v>233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63"/>
      <c r="AB593" s="63"/>
      <c r="AC593" s="63"/>
    </row>
    <row r="594" spans="1:68" ht="27" customHeight="1" x14ac:dyDescent="0.25">
      <c r="A594" s="60" t="s">
        <v>935</v>
      </c>
      <c r="B594" s="60" t="s">
        <v>936</v>
      </c>
      <c r="C594" s="34">
        <v>4301060363</v>
      </c>
      <c r="D594" s="790">
        <v>4680115885035</v>
      </c>
      <c r="E594" s="790"/>
      <c r="F594" s="59">
        <v>1</v>
      </c>
      <c r="G594" s="35">
        <v>4</v>
      </c>
      <c r="H594" s="59">
        <v>4</v>
      </c>
      <c r="I594" s="59">
        <v>4.4160000000000004</v>
      </c>
      <c r="J594" s="35">
        <v>104</v>
      </c>
      <c r="K594" s="35" t="s">
        <v>140</v>
      </c>
      <c r="L594" s="35" t="s">
        <v>45</v>
      </c>
      <c r="M594" s="36" t="s">
        <v>82</v>
      </c>
      <c r="N594" s="36"/>
      <c r="O594" s="35">
        <v>35</v>
      </c>
      <c r="P59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2"/>
      <c r="R594" s="792"/>
      <c r="S594" s="792"/>
      <c r="T594" s="793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IFERROR(IF(Y594=0,"",ROUNDUP(Y594/H594,0)*0.01196),"")</f>
        <v/>
      </c>
      <c r="AA594" s="65" t="s">
        <v>45</v>
      </c>
      <c r="AB594" s="66" t="s">
        <v>45</v>
      </c>
      <c r="AC594" s="707" t="s">
        <v>937</v>
      </c>
      <c r="AG594" s="75"/>
      <c r="AJ594" s="79" t="s">
        <v>45</v>
      </c>
      <c r="AK594" s="79">
        <v>0</v>
      </c>
      <c r="BB594" s="70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938</v>
      </c>
      <c r="B595" s="60" t="s">
        <v>939</v>
      </c>
      <c r="C595" s="34">
        <v>4301060436</v>
      </c>
      <c r="D595" s="790">
        <v>4680115885936</v>
      </c>
      <c r="E595" s="790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140</v>
      </c>
      <c r="L595" s="35" t="s">
        <v>45</v>
      </c>
      <c r="M595" s="36" t="s">
        <v>82</v>
      </c>
      <c r="N595" s="36"/>
      <c r="O595" s="35">
        <v>35</v>
      </c>
      <c r="P595" s="832" t="s">
        <v>940</v>
      </c>
      <c r="Q595" s="792"/>
      <c r="R595" s="792"/>
      <c r="S595" s="792"/>
      <c r="T595" s="793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09" t="s">
        <v>937</v>
      </c>
      <c r="AG595" s="75"/>
      <c r="AJ595" s="79" t="s">
        <v>45</v>
      </c>
      <c r="AK595" s="79">
        <v>0</v>
      </c>
      <c r="BB595" s="71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787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4" t="s">
        <v>40</v>
      </c>
      <c r="Q596" s="785"/>
      <c r="R596" s="785"/>
      <c r="S596" s="785"/>
      <c r="T596" s="785"/>
      <c r="U596" s="785"/>
      <c r="V596" s="786"/>
      <c r="W596" s="40" t="s">
        <v>39</v>
      </c>
      <c r="X596" s="41">
        <f>IFERROR(X594/H594,"0")+IFERROR(X595/H595,"0")</f>
        <v>0</v>
      </c>
      <c r="Y596" s="41">
        <f>IFERROR(Y594/H594,"0")+IFERROR(Y595/H595,"0")</f>
        <v>0</v>
      </c>
      <c r="Z596" s="41">
        <f>IFERROR(IF(Z594="",0,Z594),"0")+IFERROR(IF(Z595="",0,Z595),"0")</f>
        <v>0</v>
      </c>
      <c r="AA596" s="64"/>
      <c r="AB596" s="64"/>
      <c r="AC596" s="64"/>
    </row>
    <row r="597" spans="1:68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4" t="s">
        <v>40</v>
      </c>
      <c r="Q597" s="785"/>
      <c r="R597" s="785"/>
      <c r="S597" s="785"/>
      <c r="T597" s="785"/>
      <c r="U597" s="785"/>
      <c r="V597" s="786"/>
      <c r="W597" s="40" t="s">
        <v>0</v>
      </c>
      <c r="X597" s="41">
        <f>IFERROR(SUM(X594:X595),"0")</f>
        <v>0</v>
      </c>
      <c r="Y597" s="41">
        <f>IFERROR(SUM(Y594:Y595),"0")</f>
        <v>0</v>
      </c>
      <c r="Z597" s="40"/>
      <c r="AA597" s="64"/>
      <c r="AB597" s="64"/>
      <c r="AC597" s="64"/>
    </row>
    <row r="598" spans="1:68" ht="27.75" customHeight="1" x14ac:dyDescent="0.2">
      <c r="A598" s="833" t="s">
        <v>941</v>
      </c>
      <c r="B598" s="833"/>
      <c r="C598" s="833"/>
      <c r="D598" s="833"/>
      <c r="E598" s="833"/>
      <c r="F598" s="833"/>
      <c r="G598" s="833"/>
      <c r="H598" s="833"/>
      <c r="I598" s="833"/>
      <c r="J598" s="833"/>
      <c r="K598" s="833"/>
      <c r="L598" s="833"/>
      <c r="M598" s="833"/>
      <c r="N598" s="833"/>
      <c r="O598" s="833"/>
      <c r="P598" s="833"/>
      <c r="Q598" s="833"/>
      <c r="R598" s="833"/>
      <c r="S598" s="833"/>
      <c r="T598" s="833"/>
      <c r="U598" s="833"/>
      <c r="V598" s="833"/>
      <c r="W598" s="833"/>
      <c r="X598" s="833"/>
      <c r="Y598" s="833"/>
      <c r="Z598" s="833"/>
      <c r="AA598" s="52"/>
      <c r="AB598" s="52"/>
      <c r="AC598" s="52"/>
    </row>
    <row r="599" spans="1:68" ht="16.5" customHeight="1" x14ac:dyDescent="0.25">
      <c r="A599" s="799" t="s">
        <v>941</v>
      </c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799"/>
      <c r="P599" s="799"/>
      <c r="Q599" s="799"/>
      <c r="R599" s="799"/>
      <c r="S599" s="799"/>
      <c r="T599" s="799"/>
      <c r="U599" s="799"/>
      <c r="V599" s="799"/>
      <c r="W599" s="799"/>
      <c r="X599" s="799"/>
      <c r="Y599" s="799"/>
      <c r="Z599" s="799"/>
      <c r="AA599" s="62"/>
      <c r="AB599" s="62"/>
      <c r="AC599" s="62"/>
    </row>
    <row r="600" spans="1:68" ht="14.25" customHeight="1" x14ac:dyDescent="0.25">
      <c r="A600" s="789" t="s">
        <v>135</v>
      </c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89"/>
      <c r="P600" s="789"/>
      <c r="Q600" s="789"/>
      <c r="R600" s="789"/>
      <c r="S600" s="789"/>
      <c r="T600" s="789"/>
      <c r="U600" s="789"/>
      <c r="V600" s="789"/>
      <c r="W600" s="789"/>
      <c r="X600" s="789"/>
      <c r="Y600" s="789"/>
      <c r="Z600" s="789"/>
      <c r="AA600" s="63"/>
      <c r="AB600" s="63"/>
      <c r="AC600" s="63"/>
    </row>
    <row r="601" spans="1:68" ht="27" customHeight="1" x14ac:dyDescent="0.25">
      <c r="A601" s="60" t="s">
        <v>942</v>
      </c>
      <c r="B601" s="60" t="s">
        <v>943</v>
      </c>
      <c r="C601" s="34">
        <v>4301011763</v>
      </c>
      <c r="D601" s="790">
        <v>4640242181011</v>
      </c>
      <c r="E601" s="790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140</v>
      </c>
      <c r="L601" s="35" t="s">
        <v>45</v>
      </c>
      <c r="M601" s="36" t="s">
        <v>88</v>
      </c>
      <c r="N601" s="36"/>
      <c r="O601" s="35">
        <v>55</v>
      </c>
      <c r="P601" s="834" t="s">
        <v>944</v>
      </c>
      <c r="Q601" s="792"/>
      <c r="R601" s="792"/>
      <c r="S601" s="792"/>
      <c r="T601" s="793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ref="Y601:Y607" si="115"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945</v>
      </c>
      <c r="AG601" s="75"/>
      <c r="AJ601" s="79" t="s">
        <v>45</v>
      </c>
      <c r="AK601" s="79">
        <v>0</v>
      </c>
      <c r="BB601" s="712" t="s">
        <v>66</v>
      </c>
      <c r="BM601" s="75">
        <f t="shared" ref="BM601:BM607" si="116">IFERROR(X601*I601/H601,"0")</f>
        <v>0</v>
      </c>
      <c r="BN601" s="75">
        <f t="shared" ref="BN601:BN607" si="117">IFERROR(Y601*I601/H601,"0")</f>
        <v>0</v>
      </c>
      <c r="BO601" s="75">
        <f t="shared" ref="BO601:BO607" si="118">IFERROR(1/J601*(X601/H601),"0")</f>
        <v>0</v>
      </c>
      <c r="BP601" s="75">
        <f t="shared" ref="BP601:BP607" si="119">IFERROR(1/J601*(Y601/H601),"0")</f>
        <v>0</v>
      </c>
    </row>
    <row r="602" spans="1:68" ht="27" customHeight="1" x14ac:dyDescent="0.25">
      <c r="A602" s="60" t="s">
        <v>946</v>
      </c>
      <c r="B602" s="60" t="s">
        <v>947</v>
      </c>
      <c r="C602" s="34">
        <v>4301011585</v>
      </c>
      <c r="D602" s="790">
        <v>4640242180441</v>
      </c>
      <c r="E602" s="790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140</v>
      </c>
      <c r="L602" s="35" t="s">
        <v>45</v>
      </c>
      <c r="M602" s="36" t="s">
        <v>139</v>
      </c>
      <c r="N602" s="36"/>
      <c r="O602" s="35">
        <v>50</v>
      </c>
      <c r="P602" s="835" t="s">
        <v>948</v>
      </c>
      <c r="Q602" s="792"/>
      <c r="R602" s="792"/>
      <c r="S602" s="792"/>
      <c r="T602" s="793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5"/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949</v>
      </c>
      <c r="AG602" s="75"/>
      <c r="AJ602" s="79" t="s">
        <v>45</v>
      </c>
      <c r="AK602" s="79">
        <v>0</v>
      </c>
      <c r="BB602" s="714" t="s">
        <v>66</v>
      </c>
      <c r="BM602" s="75">
        <f t="shared" si="116"/>
        <v>0</v>
      </c>
      <c r="BN602" s="75">
        <f t="shared" si="117"/>
        <v>0</v>
      </c>
      <c r="BO602" s="75">
        <f t="shared" si="118"/>
        <v>0</v>
      </c>
      <c r="BP602" s="75">
        <f t="shared" si="119"/>
        <v>0</v>
      </c>
    </row>
    <row r="603" spans="1:68" ht="27" customHeight="1" x14ac:dyDescent="0.25">
      <c r="A603" s="60" t="s">
        <v>950</v>
      </c>
      <c r="B603" s="60" t="s">
        <v>951</v>
      </c>
      <c r="C603" s="34">
        <v>4301011584</v>
      </c>
      <c r="D603" s="790">
        <v>4640242180564</v>
      </c>
      <c r="E603" s="790"/>
      <c r="F603" s="59">
        <v>1.5</v>
      </c>
      <c r="G603" s="35">
        <v>8</v>
      </c>
      <c r="H603" s="59">
        <v>12</v>
      </c>
      <c r="I603" s="59">
        <v>12.48</v>
      </c>
      <c r="J603" s="35">
        <v>56</v>
      </c>
      <c r="K603" s="35" t="s">
        <v>140</v>
      </c>
      <c r="L603" s="35" t="s">
        <v>45</v>
      </c>
      <c r="M603" s="36" t="s">
        <v>139</v>
      </c>
      <c r="N603" s="36"/>
      <c r="O603" s="35">
        <v>50</v>
      </c>
      <c r="P603" s="836" t="s">
        <v>952</v>
      </c>
      <c r="Q603" s="792"/>
      <c r="R603" s="792"/>
      <c r="S603" s="792"/>
      <c r="T603" s="793"/>
      <c r="U603" s="37" t="s">
        <v>45</v>
      </c>
      <c r="V603" s="37" t="s">
        <v>45</v>
      </c>
      <c r="W603" s="38" t="s">
        <v>0</v>
      </c>
      <c r="X603" s="56">
        <v>240</v>
      </c>
      <c r="Y603" s="53">
        <f t="shared" si="115"/>
        <v>240</v>
      </c>
      <c r="Z603" s="39">
        <f>IFERROR(IF(Y603=0,"",ROUNDUP(Y603/H603,0)*0.02175),"")</f>
        <v>0.43499999999999994</v>
      </c>
      <c r="AA603" s="65" t="s">
        <v>45</v>
      </c>
      <c r="AB603" s="66" t="s">
        <v>45</v>
      </c>
      <c r="AC603" s="715" t="s">
        <v>953</v>
      </c>
      <c r="AG603" s="75"/>
      <c r="AJ603" s="79" t="s">
        <v>45</v>
      </c>
      <c r="AK603" s="79">
        <v>0</v>
      </c>
      <c r="BB603" s="716" t="s">
        <v>66</v>
      </c>
      <c r="BM603" s="75">
        <f t="shared" si="116"/>
        <v>249.60000000000002</v>
      </c>
      <c r="BN603" s="75">
        <f t="shared" si="117"/>
        <v>249.60000000000002</v>
      </c>
      <c r="BO603" s="75">
        <f t="shared" si="118"/>
        <v>0.3571428571428571</v>
      </c>
      <c r="BP603" s="75">
        <f t="shared" si="119"/>
        <v>0.3571428571428571</v>
      </c>
    </row>
    <row r="604" spans="1:68" ht="27" customHeight="1" x14ac:dyDescent="0.25">
      <c r="A604" s="60" t="s">
        <v>954</v>
      </c>
      <c r="B604" s="60" t="s">
        <v>955</v>
      </c>
      <c r="C604" s="34">
        <v>4301011762</v>
      </c>
      <c r="D604" s="790">
        <v>4640242180922</v>
      </c>
      <c r="E604" s="790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140</v>
      </c>
      <c r="L604" s="35" t="s">
        <v>45</v>
      </c>
      <c r="M604" s="36" t="s">
        <v>139</v>
      </c>
      <c r="N604" s="36"/>
      <c r="O604" s="35">
        <v>55</v>
      </c>
      <c r="P604" s="824" t="s">
        <v>956</v>
      </c>
      <c r="Q604" s="792"/>
      <c r="R604" s="792"/>
      <c r="S604" s="792"/>
      <c r="T604" s="793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957</v>
      </c>
      <c r="AG604" s="75"/>
      <c r="AJ604" s="79" t="s">
        <v>45</v>
      </c>
      <c r="AK604" s="79">
        <v>0</v>
      </c>
      <c r="BB604" s="718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ht="27" customHeight="1" x14ac:dyDescent="0.25">
      <c r="A605" s="60" t="s">
        <v>958</v>
      </c>
      <c r="B605" s="60" t="s">
        <v>959</v>
      </c>
      <c r="C605" s="34">
        <v>4301011764</v>
      </c>
      <c r="D605" s="790">
        <v>4640242181189</v>
      </c>
      <c r="E605" s="790"/>
      <c r="F605" s="59">
        <v>0.4</v>
      </c>
      <c r="G605" s="35">
        <v>10</v>
      </c>
      <c r="H605" s="59">
        <v>4</v>
      </c>
      <c r="I605" s="59">
        <v>4.21</v>
      </c>
      <c r="J605" s="35">
        <v>132</v>
      </c>
      <c r="K605" s="35" t="s">
        <v>89</v>
      </c>
      <c r="L605" s="35" t="s">
        <v>45</v>
      </c>
      <c r="M605" s="36" t="s">
        <v>88</v>
      </c>
      <c r="N605" s="36"/>
      <c r="O605" s="35">
        <v>55</v>
      </c>
      <c r="P605" s="825" t="s">
        <v>960</v>
      </c>
      <c r="Q605" s="792"/>
      <c r="R605" s="792"/>
      <c r="S605" s="792"/>
      <c r="T605" s="793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9" t="s">
        <v>945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customHeight="1" x14ac:dyDescent="0.25">
      <c r="A606" s="60" t="s">
        <v>961</v>
      </c>
      <c r="B606" s="60" t="s">
        <v>962</v>
      </c>
      <c r="C606" s="34">
        <v>4301011551</v>
      </c>
      <c r="D606" s="790">
        <v>4640242180038</v>
      </c>
      <c r="E606" s="790"/>
      <c r="F606" s="59">
        <v>0.4</v>
      </c>
      <c r="G606" s="35">
        <v>10</v>
      </c>
      <c r="H606" s="59">
        <v>4</v>
      </c>
      <c r="I606" s="59">
        <v>4.21</v>
      </c>
      <c r="J606" s="35">
        <v>132</v>
      </c>
      <c r="K606" s="35" t="s">
        <v>89</v>
      </c>
      <c r="L606" s="35" t="s">
        <v>45</v>
      </c>
      <c r="M606" s="36" t="s">
        <v>139</v>
      </c>
      <c r="N606" s="36"/>
      <c r="O606" s="35">
        <v>50</v>
      </c>
      <c r="P606" s="826" t="s">
        <v>963</v>
      </c>
      <c r="Q606" s="792"/>
      <c r="R606" s="792"/>
      <c r="S606" s="792"/>
      <c r="T606" s="793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5"/>
        <v>0</v>
      </c>
      <c r="Z606" s="39" t="str">
        <f>IFERROR(IF(Y606=0,"",ROUNDUP(Y606/H606,0)*0.00902),"")</f>
        <v/>
      </c>
      <c r="AA606" s="65" t="s">
        <v>45</v>
      </c>
      <c r="AB606" s="66" t="s">
        <v>45</v>
      </c>
      <c r="AC606" s="721" t="s">
        <v>953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0</v>
      </c>
      <c r="BN606" s="75">
        <f t="shared" si="117"/>
        <v>0</v>
      </c>
      <c r="BO606" s="75">
        <f t="shared" si="118"/>
        <v>0</v>
      </c>
      <c r="BP606" s="75">
        <f t="shared" si="119"/>
        <v>0</v>
      </c>
    </row>
    <row r="607" spans="1:68" ht="27" customHeight="1" x14ac:dyDescent="0.25">
      <c r="A607" s="60" t="s">
        <v>964</v>
      </c>
      <c r="B607" s="60" t="s">
        <v>965</v>
      </c>
      <c r="C607" s="34">
        <v>4301011765</v>
      </c>
      <c r="D607" s="790">
        <v>4640242181172</v>
      </c>
      <c r="E607" s="790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89</v>
      </c>
      <c r="L607" s="35" t="s">
        <v>45</v>
      </c>
      <c r="M607" s="36" t="s">
        <v>139</v>
      </c>
      <c r="N607" s="36"/>
      <c r="O607" s="35">
        <v>55</v>
      </c>
      <c r="P607" s="827" t="s">
        <v>966</v>
      </c>
      <c r="Q607" s="792"/>
      <c r="R607" s="792"/>
      <c r="S607" s="792"/>
      <c r="T607" s="793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5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23" t="s">
        <v>957</v>
      </c>
      <c r="AG607" s="75"/>
      <c r="AJ607" s="79" t="s">
        <v>45</v>
      </c>
      <c r="AK607" s="79">
        <v>0</v>
      </c>
      <c r="BB607" s="724" t="s">
        <v>66</v>
      </c>
      <c r="BM607" s="75">
        <f t="shared" si="116"/>
        <v>0</v>
      </c>
      <c r="BN607" s="75">
        <f t="shared" si="117"/>
        <v>0</v>
      </c>
      <c r="BO607" s="75">
        <f t="shared" si="118"/>
        <v>0</v>
      </c>
      <c r="BP607" s="75">
        <f t="shared" si="119"/>
        <v>0</v>
      </c>
    </row>
    <row r="608" spans="1:68" x14ac:dyDescent="0.2">
      <c r="A608" s="787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4" t="s">
        <v>40</v>
      </c>
      <c r="Q608" s="785"/>
      <c r="R608" s="785"/>
      <c r="S608" s="785"/>
      <c r="T608" s="785"/>
      <c r="U608" s="785"/>
      <c r="V608" s="786"/>
      <c r="W608" s="40" t="s">
        <v>39</v>
      </c>
      <c r="X608" s="41">
        <f>IFERROR(X601/H601,"0")+IFERROR(X602/H602,"0")+IFERROR(X603/H603,"0")+IFERROR(X604/H604,"0")+IFERROR(X605/H605,"0")+IFERROR(X606/H606,"0")+IFERROR(X607/H607,"0")</f>
        <v>20</v>
      </c>
      <c r="Y608" s="41">
        <f>IFERROR(Y601/H601,"0")+IFERROR(Y602/H602,"0")+IFERROR(Y603/H603,"0")+IFERROR(Y604/H604,"0")+IFERROR(Y605/H605,"0")+IFERROR(Y606/H606,"0")+IFERROR(Y607/H607,"0")</f>
        <v>20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0.43499999999999994</v>
      </c>
      <c r="AA608" s="64"/>
      <c r="AB608" s="64"/>
      <c r="AC608" s="64"/>
    </row>
    <row r="609" spans="1:68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4" t="s">
        <v>40</v>
      </c>
      <c r="Q609" s="785"/>
      <c r="R609" s="785"/>
      <c r="S609" s="785"/>
      <c r="T609" s="785"/>
      <c r="U609" s="785"/>
      <c r="V609" s="786"/>
      <c r="W609" s="40" t="s">
        <v>0</v>
      </c>
      <c r="X609" s="41">
        <f>IFERROR(SUM(X601:X607),"0")</f>
        <v>240</v>
      </c>
      <c r="Y609" s="41">
        <f>IFERROR(SUM(Y601:Y607),"0")</f>
        <v>240</v>
      </c>
      <c r="Z609" s="40"/>
      <c r="AA609" s="64"/>
      <c r="AB609" s="64"/>
      <c r="AC609" s="64"/>
    </row>
    <row r="610" spans="1:68" ht="14.25" customHeight="1" x14ac:dyDescent="0.25">
      <c r="A610" s="789" t="s">
        <v>191</v>
      </c>
      <c r="B610" s="789"/>
      <c r="C610" s="789"/>
      <c r="D610" s="789"/>
      <c r="E610" s="789"/>
      <c r="F610" s="789"/>
      <c r="G610" s="789"/>
      <c r="H610" s="789"/>
      <c r="I610" s="789"/>
      <c r="J610" s="789"/>
      <c r="K610" s="789"/>
      <c r="L610" s="789"/>
      <c r="M610" s="789"/>
      <c r="N610" s="789"/>
      <c r="O610" s="789"/>
      <c r="P610" s="789"/>
      <c r="Q610" s="789"/>
      <c r="R610" s="789"/>
      <c r="S610" s="789"/>
      <c r="T610" s="789"/>
      <c r="U610" s="789"/>
      <c r="V610" s="789"/>
      <c r="W610" s="789"/>
      <c r="X610" s="789"/>
      <c r="Y610" s="789"/>
      <c r="Z610" s="789"/>
      <c r="AA610" s="63"/>
      <c r="AB610" s="63"/>
      <c r="AC610" s="63"/>
    </row>
    <row r="611" spans="1:68" ht="16.5" customHeight="1" x14ac:dyDescent="0.25">
      <c r="A611" s="60" t="s">
        <v>967</v>
      </c>
      <c r="B611" s="60" t="s">
        <v>968</v>
      </c>
      <c r="C611" s="34">
        <v>4301020269</v>
      </c>
      <c r="D611" s="790">
        <v>4640242180519</v>
      </c>
      <c r="E611" s="790"/>
      <c r="F611" s="59">
        <v>1.35</v>
      </c>
      <c r="G611" s="35">
        <v>8</v>
      </c>
      <c r="H611" s="59">
        <v>10.8</v>
      </c>
      <c r="I611" s="59">
        <v>11.28</v>
      </c>
      <c r="J611" s="35">
        <v>56</v>
      </c>
      <c r="K611" s="35" t="s">
        <v>140</v>
      </c>
      <c r="L611" s="35" t="s">
        <v>45</v>
      </c>
      <c r="M611" s="36" t="s">
        <v>88</v>
      </c>
      <c r="N611" s="36"/>
      <c r="O611" s="35">
        <v>50</v>
      </c>
      <c r="P611" s="828" t="s">
        <v>969</v>
      </c>
      <c r="Q611" s="792"/>
      <c r="R611" s="792"/>
      <c r="S611" s="792"/>
      <c r="T611" s="793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5" t="s">
        <v>970</v>
      </c>
      <c r="AG611" s="75"/>
      <c r="AJ611" s="79" t="s">
        <v>45</v>
      </c>
      <c r="AK611" s="79">
        <v>0</v>
      </c>
      <c r="BB611" s="726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971</v>
      </c>
      <c r="B612" s="60" t="s">
        <v>972</v>
      </c>
      <c r="C612" s="34">
        <v>4301020260</v>
      </c>
      <c r="D612" s="790">
        <v>4640242180526</v>
      </c>
      <c r="E612" s="790"/>
      <c r="F612" s="59">
        <v>1.8</v>
      </c>
      <c r="G612" s="35">
        <v>6</v>
      </c>
      <c r="H612" s="59">
        <v>10.8</v>
      </c>
      <c r="I612" s="59">
        <v>11.28</v>
      </c>
      <c r="J612" s="35">
        <v>56</v>
      </c>
      <c r="K612" s="35" t="s">
        <v>140</v>
      </c>
      <c r="L612" s="35" t="s">
        <v>45</v>
      </c>
      <c r="M612" s="36" t="s">
        <v>139</v>
      </c>
      <c r="N612" s="36"/>
      <c r="O612" s="35">
        <v>50</v>
      </c>
      <c r="P612" s="829" t="s">
        <v>973</v>
      </c>
      <c r="Q612" s="792"/>
      <c r="R612" s="792"/>
      <c r="S612" s="792"/>
      <c r="T612" s="793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IFERROR(IF(Y612=0,"",ROUNDUP(Y612/H612,0)*0.02175),"")</f>
        <v/>
      </c>
      <c r="AA612" s="65" t="s">
        <v>45</v>
      </c>
      <c r="AB612" s="66" t="s">
        <v>45</v>
      </c>
      <c r="AC612" s="727" t="s">
        <v>970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974</v>
      </c>
      <c r="B613" s="60" t="s">
        <v>975</v>
      </c>
      <c r="C613" s="34">
        <v>4301020309</v>
      </c>
      <c r="D613" s="790">
        <v>4640242180090</v>
      </c>
      <c r="E613" s="790"/>
      <c r="F613" s="59">
        <v>1.35</v>
      </c>
      <c r="G613" s="35">
        <v>8</v>
      </c>
      <c r="H613" s="59">
        <v>10.8</v>
      </c>
      <c r="I613" s="59">
        <v>11.28</v>
      </c>
      <c r="J613" s="35">
        <v>56</v>
      </c>
      <c r="K613" s="35" t="s">
        <v>140</v>
      </c>
      <c r="L613" s="35" t="s">
        <v>45</v>
      </c>
      <c r="M613" s="36" t="s">
        <v>139</v>
      </c>
      <c r="N613" s="36"/>
      <c r="O613" s="35">
        <v>50</v>
      </c>
      <c r="P613" s="830" t="s">
        <v>976</v>
      </c>
      <c r="Q613" s="792"/>
      <c r="R613" s="792"/>
      <c r="S613" s="792"/>
      <c r="T613" s="793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IFERROR(IF(Y613=0,"",ROUNDUP(Y613/H613,0)*0.02175),"")</f>
        <v/>
      </c>
      <c r="AA613" s="65" t="s">
        <v>45</v>
      </c>
      <c r="AB613" s="66" t="s">
        <v>45</v>
      </c>
      <c r="AC613" s="729" t="s">
        <v>977</v>
      </c>
      <c r="AG613" s="75"/>
      <c r="AJ613" s="79" t="s">
        <v>45</v>
      </c>
      <c r="AK613" s="79">
        <v>0</v>
      </c>
      <c r="BB613" s="73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978</v>
      </c>
      <c r="B614" s="60" t="s">
        <v>979</v>
      </c>
      <c r="C614" s="34">
        <v>4301020295</v>
      </c>
      <c r="D614" s="790">
        <v>4640242181363</v>
      </c>
      <c r="E614" s="790"/>
      <c r="F614" s="59">
        <v>0.4</v>
      </c>
      <c r="G614" s="35">
        <v>10</v>
      </c>
      <c r="H614" s="59">
        <v>4</v>
      </c>
      <c r="I614" s="59">
        <v>4.21</v>
      </c>
      <c r="J614" s="35">
        <v>132</v>
      </c>
      <c r="K614" s="35" t="s">
        <v>89</v>
      </c>
      <c r="L614" s="35" t="s">
        <v>45</v>
      </c>
      <c r="M614" s="36" t="s">
        <v>139</v>
      </c>
      <c r="N614" s="36"/>
      <c r="O614" s="35">
        <v>50</v>
      </c>
      <c r="P614" s="817" t="s">
        <v>980</v>
      </c>
      <c r="Q614" s="792"/>
      <c r="R614" s="792"/>
      <c r="S614" s="792"/>
      <c r="T614" s="793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IFERROR(IF(Y614=0,"",ROUNDUP(Y614/H614,0)*0.00902),"")</f>
        <v/>
      </c>
      <c r="AA614" s="65" t="s">
        <v>45</v>
      </c>
      <c r="AB614" s="66" t="s">
        <v>45</v>
      </c>
      <c r="AC614" s="731" t="s">
        <v>977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787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4" t="s">
        <v>40</v>
      </c>
      <c r="Q615" s="785"/>
      <c r="R615" s="785"/>
      <c r="S615" s="785"/>
      <c r="T615" s="785"/>
      <c r="U615" s="785"/>
      <c r="V615" s="786"/>
      <c r="W615" s="40" t="s">
        <v>39</v>
      </c>
      <c r="X615" s="41">
        <f>IFERROR(X611/H611,"0")+IFERROR(X612/H612,"0")+IFERROR(X613/H613,"0")+IFERROR(X614/H614,"0")</f>
        <v>0</v>
      </c>
      <c r="Y615" s="41">
        <f>IFERROR(Y611/H611,"0")+IFERROR(Y612/H612,"0")+IFERROR(Y613/H613,"0")+IFERROR(Y614/H614,"0")</f>
        <v>0</v>
      </c>
      <c r="Z615" s="41">
        <f>IFERROR(IF(Z611="",0,Z611),"0")+IFERROR(IF(Z612="",0,Z612),"0")+IFERROR(IF(Z613="",0,Z613),"0")+IFERROR(IF(Z614="",0,Z614),"0")</f>
        <v>0</v>
      </c>
      <c r="AA615" s="64"/>
      <c r="AB615" s="64"/>
      <c r="AC615" s="64"/>
    </row>
    <row r="616" spans="1:68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4" t="s">
        <v>40</v>
      </c>
      <c r="Q616" s="785"/>
      <c r="R616" s="785"/>
      <c r="S616" s="785"/>
      <c r="T616" s="785"/>
      <c r="U616" s="785"/>
      <c r="V616" s="786"/>
      <c r="W616" s="40" t="s">
        <v>0</v>
      </c>
      <c r="X616" s="41">
        <f>IFERROR(SUM(X611:X614),"0")</f>
        <v>0</v>
      </c>
      <c r="Y616" s="41">
        <f>IFERROR(SUM(Y611:Y614),"0")</f>
        <v>0</v>
      </c>
      <c r="Z616" s="40"/>
      <c r="AA616" s="64"/>
      <c r="AB616" s="64"/>
      <c r="AC616" s="64"/>
    </row>
    <row r="617" spans="1:68" ht="14.25" customHeight="1" x14ac:dyDescent="0.25">
      <c r="A617" s="789" t="s">
        <v>78</v>
      </c>
      <c r="B617" s="789"/>
      <c r="C617" s="789"/>
      <c r="D617" s="789"/>
      <c r="E617" s="789"/>
      <c r="F617" s="789"/>
      <c r="G617" s="789"/>
      <c r="H617" s="789"/>
      <c r="I617" s="789"/>
      <c r="J617" s="789"/>
      <c r="K617" s="789"/>
      <c r="L617" s="789"/>
      <c r="M617" s="789"/>
      <c r="N617" s="789"/>
      <c r="O617" s="789"/>
      <c r="P617" s="789"/>
      <c r="Q617" s="789"/>
      <c r="R617" s="789"/>
      <c r="S617" s="789"/>
      <c r="T617" s="789"/>
      <c r="U617" s="789"/>
      <c r="V617" s="789"/>
      <c r="W617" s="789"/>
      <c r="X617" s="789"/>
      <c r="Y617" s="789"/>
      <c r="Z617" s="789"/>
      <c r="AA617" s="63"/>
      <c r="AB617" s="63"/>
      <c r="AC617" s="63"/>
    </row>
    <row r="618" spans="1:68" ht="27" customHeight="1" x14ac:dyDescent="0.25">
      <c r="A618" s="60" t="s">
        <v>981</v>
      </c>
      <c r="B618" s="60" t="s">
        <v>982</v>
      </c>
      <c r="C618" s="34">
        <v>4301031280</v>
      </c>
      <c r="D618" s="790">
        <v>4640242180816</v>
      </c>
      <c r="E618" s="790"/>
      <c r="F618" s="59">
        <v>0.7</v>
      </c>
      <c r="G618" s="35">
        <v>6</v>
      </c>
      <c r="H618" s="59">
        <v>4.2</v>
      </c>
      <c r="I618" s="59">
        <v>4.46</v>
      </c>
      <c r="J618" s="35">
        <v>156</v>
      </c>
      <c r="K618" s="35" t="s">
        <v>89</v>
      </c>
      <c r="L618" s="35" t="s">
        <v>45</v>
      </c>
      <c r="M618" s="36" t="s">
        <v>82</v>
      </c>
      <c r="N618" s="36"/>
      <c r="O618" s="35">
        <v>40</v>
      </c>
      <c r="P618" s="818" t="s">
        <v>983</v>
      </c>
      <c r="Q618" s="792"/>
      <c r="R618" s="792"/>
      <c r="S618" s="792"/>
      <c r="T618" s="793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ref="Y618:Y624" si="120">IFERROR(IF(X618="",0,CEILING((X618/$H618),1)*$H618),"")</f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3" t="s">
        <v>984</v>
      </c>
      <c r="AG618" s="75"/>
      <c r="AJ618" s="79" t="s">
        <v>45</v>
      </c>
      <c r="AK618" s="79">
        <v>0</v>
      </c>
      <c r="BB618" s="734" t="s">
        <v>66</v>
      </c>
      <c r="BM618" s="75">
        <f t="shared" ref="BM618:BM624" si="121">IFERROR(X618*I618/H618,"0")</f>
        <v>0</v>
      </c>
      <c r="BN618" s="75">
        <f t="shared" ref="BN618:BN624" si="122">IFERROR(Y618*I618/H618,"0")</f>
        <v>0</v>
      </c>
      <c r="BO618" s="75">
        <f t="shared" ref="BO618:BO624" si="123">IFERROR(1/J618*(X618/H618),"0")</f>
        <v>0</v>
      </c>
      <c r="BP618" s="75">
        <f t="shared" ref="BP618:BP624" si="124">IFERROR(1/J618*(Y618/H618),"0")</f>
        <v>0</v>
      </c>
    </row>
    <row r="619" spans="1:68" ht="27" customHeight="1" x14ac:dyDescent="0.25">
      <c r="A619" s="60" t="s">
        <v>985</v>
      </c>
      <c r="B619" s="60" t="s">
        <v>986</v>
      </c>
      <c r="C619" s="34">
        <v>4301031244</v>
      </c>
      <c r="D619" s="790">
        <v>4640242180595</v>
      </c>
      <c r="E619" s="790"/>
      <c r="F619" s="59">
        <v>0.7</v>
      </c>
      <c r="G619" s="35">
        <v>6</v>
      </c>
      <c r="H619" s="59">
        <v>4.2</v>
      </c>
      <c r="I619" s="59">
        <v>4.46</v>
      </c>
      <c r="J619" s="35">
        <v>156</v>
      </c>
      <c r="K619" s="35" t="s">
        <v>89</v>
      </c>
      <c r="L619" s="35" t="s">
        <v>45</v>
      </c>
      <c r="M619" s="36" t="s">
        <v>82</v>
      </c>
      <c r="N619" s="36"/>
      <c r="O619" s="35">
        <v>40</v>
      </c>
      <c r="P619" s="819" t="s">
        <v>987</v>
      </c>
      <c r="Q619" s="792"/>
      <c r="R619" s="792"/>
      <c r="S619" s="792"/>
      <c r="T619" s="793"/>
      <c r="U619" s="37" t="s">
        <v>45</v>
      </c>
      <c r="V619" s="37" t="s">
        <v>45</v>
      </c>
      <c r="W619" s="38" t="s">
        <v>0</v>
      </c>
      <c r="X619" s="56">
        <v>350</v>
      </c>
      <c r="Y619" s="53">
        <f t="shared" si="120"/>
        <v>352.8</v>
      </c>
      <c r="Z619" s="39">
        <f>IFERROR(IF(Y619=0,"",ROUNDUP(Y619/H619,0)*0.00753),"")</f>
        <v>0.63251999999999997</v>
      </c>
      <c r="AA619" s="65" t="s">
        <v>45</v>
      </c>
      <c r="AB619" s="66" t="s">
        <v>45</v>
      </c>
      <c r="AC619" s="735" t="s">
        <v>988</v>
      </c>
      <c r="AG619" s="75"/>
      <c r="AJ619" s="79" t="s">
        <v>45</v>
      </c>
      <c r="AK619" s="79">
        <v>0</v>
      </c>
      <c r="BB619" s="736" t="s">
        <v>66</v>
      </c>
      <c r="BM619" s="75">
        <f t="shared" si="121"/>
        <v>371.66666666666663</v>
      </c>
      <c r="BN619" s="75">
        <f t="shared" si="122"/>
        <v>374.64</v>
      </c>
      <c r="BO619" s="75">
        <f t="shared" si="123"/>
        <v>0.53418803418803418</v>
      </c>
      <c r="BP619" s="75">
        <f t="shared" si="124"/>
        <v>0.53846153846153844</v>
      </c>
    </row>
    <row r="620" spans="1:68" ht="27" customHeight="1" x14ac:dyDescent="0.25">
      <c r="A620" s="60" t="s">
        <v>989</v>
      </c>
      <c r="B620" s="60" t="s">
        <v>990</v>
      </c>
      <c r="C620" s="34">
        <v>4301031289</v>
      </c>
      <c r="D620" s="790">
        <v>4640242181615</v>
      </c>
      <c r="E620" s="790"/>
      <c r="F620" s="59">
        <v>0.7</v>
      </c>
      <c r="G620" s="35">
        <v>6</v>
      </c>
      <c r="H620" s="59">
        <v>4.2</v>
      </c>
      <c r="I620" s="59">
        <v>4.4000000000000004</v>
      </c>
      <c r="J620" s="35">
        <v>156</v>
      </c>
      <c r="K620" s="35" t="s">
        <v>89</v>
      </c>
      <c r="L620" s="35" t="s">
        <v>45</v>
      </c>
      <c r="M620" s="36" t="s">
        <v>82</v>
      </c>
      <c r="N620" s="36"/>
      <c r="O620" s="35">
        <v>45</v>
      </c>
      <c r="P620" s="820" t="s">
        <v>991</v>
      </c>
      <c r="Q620" s="792"/>
      <c r="R620" s="792"/>
      <c r="S620" s="792"/>
      <c r="T620" s="793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IFERROR(IF(Y620=0,"",ROUNDUP(Y620/H620,0)*0.00753),"")</f>
        <v/>
      </c>
      <c r="AA620" s="65" t="s">
        <v>45</v>
      </c>
      <c r="AB620" s="66" t="s">
        <v>45</v>
      </c>
      <c r="AC620" s="737" t="s">
        <v>992</v>
      </c>
      <c r="AG620" s="75"/>
      <c r="AJ620" s="79" t="s">
        <v>45</v>
      </c>
      <c r="AK620" s="79">
        <v>0</v>
      </c>
      <c r="BB620" s="738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customHeight="1" x14ac:dyDescent="0.25">
      <c r="A621" s="60" t="s">
        <v>993</v>
      </c>
      <c r="B621" s="60" t="s">
        <v>994</v>
      </c>
      <c r="C621" s="34">
        <v>4301031285</v>
      </c>
      <c r="D621" s="790">
        <v>4640242181639</v>
      </c>
      <c r="E621" s="790"/>
      <c r="F621" s="59">
        <v>0.7</v>
      </c>
      <c r="G621" s="35">
        <v>6</v>
      </c>
      <c r="H621" s="59">
        <v>4.2</v>
      </c>
      <c r="I621" s="59">
        <v>4.4000000000000004</v>
      </c>
      <c r="J621" s="35">
        <v>156</v>
      </c>
      <c r="K621" s="35" t="s">
        <v>89</v>
      </c>
      <c r="L621" s="35" t="s">
        <v>45</v>
      </c>
      <c r="M621" s="36" t="s">
        <v>82</v>
      </c>
      <c r="N621" s="36"/>
      <c r="O621" s="35">
        <v>45</v>
      </c>
      <c r="P621" s="821" t="s">
        <v>995</v>
      </c>
      <c r="Q621" s="792"/>
      <c r="R621" s="792"/>
      <c r="S621" s="792"/>
      <c r="T621" s="793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IFERROR(IF(Y621=0,"",ROUNDUP(Y621/H621,0)*0.00753),"")</f>
        <v/>
      </c>
      <c r="AA621" s="65" t="s">
        <v>45</v>
      </c>
      <c r="AB621" s="66" t="s">
        <v>45</v>
      </c>
      <c r="AC621" s="739" t="s">
        <v>996</v>
      </c>
      <c r="AG621" s="75"/>
      <c r="AJ621" s="79" t="s">
        <v>45</v>
      </c>
      <c r="AK621" s="79">
        <v>0</v>
      </c>
      <c r="BB621" s="740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ht="27" customHeight="1" x14ac:dyDescent="0.25">
      <c r="A622" s="60" t="s">
        <v>997</v>
      </c>
      <c r="B622" s="60" t="s">
        <v>998</v>
      </c>
      <c r="C622" s="34">
        <v>4301031287</v>
      </c>
      <c r="D622" s="790">
        <v>4640242181622</v>
      </c>
      <c r="E622" s="790"/>
      <c r="F622" s="59">
        <v>0.7</v>
      </c>
      <c r="G622" s="35">
        <v>6</v>
      </c>
      <c r="H622" s="59">
        <v>4.2</v>
      </c>
      <c r="I622" s="59">
        <v>4.4000000000000004</v>
      </c>
      <c r="J622" s="35">
        <v>156</v>
      </c>
      <c r="K622" s="35" t="s">
        <v>89</v>
      </c>
      <c r="L622" s="35" t="s">
        <v>45</v>
      </c>
      <c r="M622" s="36" t="s">
        <v>82</v>
      </c>
      <c r="N622" s="36"/>
      <c r="O622" s="35">
        <v>45</v>
      </c>
      <c r="P622" s="822" t="s">
        <v>999</v>
      </c>
      <c r="Q622" s="792"/>
      <c r="R622" s="792"/>
      <c r="S622" s="792"/>
      <c r="T622" s="793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0"/>
        <v>0</v>
      </c>
      <c r="Z622" s="39" t="str">
        <f>IFERROR(IF(Y622=0,"",ROUNDUP(Y622/H622,0)*0.00753),"")</f>
        <v/>
      </c>
      <c r="AA622" s="65" t="s">
        <v>45</v>
      </c>
      <c r="AB622" s="66" t="s">
        <v>45</v>
      </c>
      <c r="AC622" s="741" t="s">
        <v>1000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0</v>
      </c>
      <c r="BN622" s="75">
        <f t="shared" si="122"/>
        <v>0</v>
      </c>
      <c r="BO622" s="75">
        <f t="shared" si="123"/>
        <v>0</v>
      </c>
      <c r="BP622" s="75">
        <f t="shared" si="124"/>
        <v>0</v>
      </c>
    </row>
    <row r="623" spans="1:68" ht="27" customHeight="1" x14ac:dyDescent="0.25">
      <c r="A623" s="60" t="s">
        <v>1001</v>
      </c>
      <c r="B623" s="60" t="s">
        <v>1002</v>
      </c>
      <c r="C623" s="34">
        <v>4301031203</v>
      </c>
      <c r="D623" s="790">
        <v>4640242180908</v>
      </c>
      <c r="E623" s="790"/>
      <c r="F623" s="59">
        <v>0.28000000000000003</v>
      </c>
      <c r="G623" s="35">
        <v>6</v>
      </c>
      <c r="H623" s="59">
        <v>1.68</v>
      </c>
      <c r="I623" s="59">
        <v>1.81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40</v>
      </c>
      <c r="P623" s="823" t="s">
        <v>1003</v>
      </c>
      <c r="Q623" s="792"/>
      <c r="R623" s="792"/>
      <c r="S623" s="792"/>
      <c r="T623" s="793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984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ht="27" customHeight="1" x14ac:dyDescent="0.25">
      <c r="A624" s="60" t="s">
        <v>1004</v>
      </c>
      <c r="B624" s="60" t="s">
        <v>1005</v>
      </c>
      <c r="C624" s="34">
        <v>4301031200</v>
      </c>
      <c r="D624" s="790">
        <v>4640242180489</v>
      </c>
      <c r="E624" s="790"/>
      <c r="F624" s="59">
        <v>0.28000000000000003</v>
      </c>
      <c r="G624" s="35">
        <v>6</v>
      </c>
      <c r="H624" s="59">
        <v>1.68</v>
      </c>
      <c r="I624" s="59">
        <v>1.84</v>
      </c>
      <c r="J624" s="35">
        <v>234</v>
      </c>
      <c r="K624" s="35" t="s">
        <v>83</v>
      </c>
      <c r="L624" s="35" t="s">
        <v>45</v>
      </c>
      <c r="M624" s="36" t="s">
        <v>82</v>
      </c>
      <c r="N624" s="36"/>
      <c r="O624" s="35">
        <v>40</v>
      </c>
      <c r="P624" s="810" t="s">
        <v>1006</v>
      </c>
      <c r="Q624" s="792"/>
      <c r="R624" s="792"/>
      <c r="S624" s="792"/>
      <c r="T624" s="793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0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988</v>
      </c>
      <c r="AG624" s="75"/>
      <c r="AJ624" s="79" t="s">
        <v>45</v>
      </c>
      <c r="AK624" s="79">
        <v>0</v>
      </c>
      <c r="BB624" s="746" t="s">
        <v>66</v>
      </c>
      <c r="BM624" s="75">
        <f t="shared" si="121"/>
        <v>0</v>
      </c>
      <c r="BN624" s="75">
        <f t="shared" si="122"/>
        <v>0</v>
      </c>
      <c r="BO624" s="75">
        <f t="shared" si="123"/>
        <v>0</v>
      </c>
      <c r="BP624" s="75">
        <f t="shared" si="124"/>
        <v>0</v>
      </c>
    </row>
    <row r="625" spans="1:68" x14ac:dyDescent="0.2">
      <c r="A625" s="787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4" t="s">
        <v>40</v>
      </c>
      <c r="Q625" s="785"/>
      <c r="R625" s="785"/>
      <c r="S625" s="785"/>
      <c r="T625" s="785"/>
      <c r="U625" s="785"/>
      <c r="V625" s="786"/>
      <c r="W625" s="40" t="s">
        <v>39</v>
      </c>
      <c r="X625" s="41">
        <f>IFERROR(X618/H618,"0")+IFERROR(X619/H619,"0")+IFERROR(X620/H620,"0")+IFERROR(X621/H621,"0")+IFERROR(X622/H622,"0")+IFERROR(X623/H623,"0")+IFERROR(X624/H624,"0")</f>
        <v>83.333333333333329</v>
      </c>
      <c r="Y625" s="41">
        <f>IFERROR(Y618/H618,"0")+IFERROR(Y619/H619,"0")+IFERROR(Y620/H620,"0")+IFERROR(Y621/H621,"0")+IFERROR(Y622/H622,"0")+IFERROR(Y623/H623,"0")+IFERROR(Y624/H624,"0")</f>
        <v>84</v>
      </c>
      <c r="Z625" s="41">
        <f>IFERROR(IF(Z618="",0,Z618),"0")+IFERROR(IF(Z619="",0,Z619),"0")+IFERROR(IF(Z620="",0,Z620),"0")+IFERROR(IF(Z621="",0,Z621),"0")+IFERROR(IF(Z622="",0,Z622),"0")+IFERROR(IF(Z623="",0,Z623),"0")+IFERROR(IF(Z624="",0,Z624),"0")</f>
        <v>0.63251999999999997</v>
      </c>
      <c r="AA625" s="64"/>
      <c r="AB625" s="64"/>
      <c r="AC625" s="64"/>
    </row>
    <row r="626" spans="1:68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4" t="s">
        <v>40</v>
      </c>
      <c r="Q626" s="785"/>
      <c r="R626" s="785"/>
      <c r="S626" s="785"/>
      <c r="T626" s="785"/>
      <c r="U626" s="785"/>
      <c r="V626" s="786"/>
      <c r="W626" s="40" t="s">
        <v>0</v>
      </c>
      <c r="X626" s="41">
        <f>IFERROR(SUM(X618:X624),"0")</f>
        <v>350</v>
      </c>
      <c r="Y626" s="41">
        <f>IFERROR(SUM(Y618:Y624),"0")</f>
        <v>352.8</v>
      </c>
      <c r="Z626" s="40"/>
      <c r="AA626" s="64"/>
      <c r="AB626" s="64"/>
      <c r="AC626" s="64"/>
    </row>
    <row r="627" spans="1:68" ht="14.25" customHeight="1" x14ac:dyDescent="0.25">
      <c r="A627" s="789" t="s">
        <v>84</v>
      </c>
      <c r="B627" s="789"/>
      <c r="C627" s="789"/>
      <c r="D627" s="789"/>
      <c r="E627" s="789"/>
      <c r="F627" s="789"/>
      <c r="G627" s="789"/>
      <c r="H627" s="789"/>
      <c r="I627" s="789"/>
      <c r="J627" s="789"/>
      <c r="K627" s="789"/>
      <c r="L627" s="789"/>
      <c r="M627" s="789"/>
      <c r="N627" s="789"/>
      <c r="O627" s="789"/>
      <c r="P627" s="789"/>
      <c r="Q627" s="789"/>
      <c r="R627" s="789"/>
      <c r="S627" s="789"/>
      <c r="T627" s="789"/>
      <c r="U627" s="789"/>
      <c r="V627" s="789"/>
      <c r="W627" s="789"/>
      <c r="X627" s="789"/>
      <c r="Y627" s="789"/>
      <c r="Z627" s="789"/>
      <c r="AA627" s="63"/>
      <c r="AB627" s="63"/>
      <c r="AC627" s="63"/>
    </row>
    <row r="628" spans="1:68" ht="27" customHeight="1" x14ac:dyDescent="0.25">
      <c r="A628" s="60" t="s">
        <v>1007</v>
      </c>
      <c r="B628" s="60" t="s">
        <v>1008</v>
      </c>
      <c r="C628" s="34">
        <v>4301051746</v>
      </c>
      <c r="D628" s="790">
        <v>4640242180533</v>
      </c>
      <c r="E628" s="790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140</v>
      </c>
      <c r="L628" s="35" t="s">
        <v>45</v>
      </c>
      <c r="M628" s="36" t="s">
        <v>88</v>
      </c>
      <c r="N628" s="36"/>
      <c r="O628" s="35">
        <v>40</v>
      </c>
      <c r="P628" s="811" t="s">
        <v>1009</v>
      </c>
      <c r="Q628" s="792"/>
      <c r="R628" s="792"/>
      <c r="S628" s="792"/>
      <c r="T628" s="793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ref="Y628:Y635" si="125"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1010</v>
      </c>
      <c r="AG628" s="75"/>
      <c r="AJ628" s="79" t="s">
        <v>45</v>
      </c>
      <c r="AK628" s="79">
        <v>0</v>
      </c>
      <c r="BB628" s="748" t="s">
        <v>66</v>
      </c>
      <c r="BM628" s="75">
        <f t="shared" ref="BM628:BM635" si="126">IFERROR(X628*I628/H628,"0")</f>
        <v>0</v>
      </c>
      <c r="BN628" s="75">
        <f t="shared" ref="BN628:BN635" si="127">IFERROR(Y628*I628/H628,"0")</f>
        <v>0</v>
      </c>
      <c r="BO628" s="75">
        <f t="shared" ref="BO628:BO635" si="128">IFERROR(1/J628*(X628/H628),"0")</f>
        <v>0</v>
      </c>
      <c r="BP628" s="75">
        <f t="shared" ref="BP628:BP635" si="129">IFERROR(1/J628*(Y628/H628),"0")</f>
        <v>0</v>
      </c>
    </row>
    <row r="629" spans="1:68" ht="27" customHeight="1" x14ac:dyDescent="0.25">
      <c r="A629" s="60" t="s">
        <v>1007</v>
      </c>
      <c r="B629" s="60" t="s">
        <v>1011</v>
      </c>
      <c r="C629" s="34">
        <v>4301051887</v>
      </c>
      <c r="D629" s="790">
        <v>4640242180533</v>
      </c>
      <c r="E629" s="790"/>
      <c r="F629" s="59">
        <v>1.3</v>
      </c>
      <c r="G629" s="35">
        <v>6</v>
      </c>
      <c r="H629" s="59">
        <v>7.8</v>
      </c>
      <c r="I629" s="59">
        <v>8.3640000000000008</v>
      </c>
      <c r="J629" s="35">
        <v>56</v>
      </c>
      <c r="K629" s="35" t="s">
        <v>140</v>
      </c>
      <c r="L629" s="35" t="s">
        <v>45</v>
      </c>
      <c r="M629" s="36" t="s">
        <v>88</v>
      </c>
      <c r="N629" s="36"/>
      <c r="O629" s="35">
        <v>45</v>
      </c>
      <c r="P629" s="812" t="s">
        <v>1012</v>
      </c>
      <c r="Q629" s="792"/>
      <c r="R629" s="792"/>
      <c r="S629" s="792"/>
      <c r="T629" s="793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1010</v>
      </c>
      <c r="AG629" s="75"/>
      <c r="AJ629" s="79" t="s">
        <v>45</v>
      </c>
      <c r="AK629" s="79">
        <v>0</v>
      </c>
      <c r="BB629" s="750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customHeight="1" x14ac:dyDescent="0.25">
      <c r="A630" s="60" t="s">
        <v>1013</v>
      </c>
      <c r="B630" s="60" t="s">
        <v>1014</v>
      </c>
      <c r="C630" s="34">
        <v>4301051510</v>
      </c>
      <c r="D630" s="790">
        <v>4640242180540</v>
      </c>
      <c r="E630" s="790"/>
      <c r="F630" s="59">
        <v>1.3</v>
      </c>
      <c r="G630" s="35">
        <v>6</v>
      </c>
      <c r="H630" s="59">
        <v>7.8</v>
      </c>
      <c r="I630" s="59">
        <v>8.3640000000000008</v>
      </c>
      <c r="J630" s="35">
        <v>56</v>
      </c>
      <c r="K630" s="35" t="s">
        <v>140</v>
      </c>
      <c r="L630" s="35" t="s">
        <v>45</v>
      </c>
      <c r="M630" s="36" t="s">
        <v>82</v>
      </c>
      <c r="N630" s="36"/>
      <c r="O630" s="35">
        <v>30</v>
      </c>
      <c r="P630" s="813" t="s">
        <v>1015</v>
      </c>
      <c r="Q630" s="792"/>
      <c r="R630" s="792"/>
      <c r="S630" s="792"/>
      <c r="T630" s="793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1016</v>
      </c>
      <c r="AG630" s="75"/>
      <c r="AJ630" s="79" t="s">
        <v>45</v>
      </c>
      <c r="AK630" s="79">
        <v>0</v>
      </c>
      <c r="BB630" s="752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customHeight="1" x14ac:dyDescent="0.25">
      <c r="A631" s="60" t="s">
        <v>1013</v>
      </c>
      <c r="B631" s="60" t="s">
        <v>1017</v>
      </c>
      <c r="C631" s="34">
        <v>4301051933</v>
      </c>
      <c r="D631" s="790">
        <v>4640242180540</v>
      </c>
      <c r="E631" s="790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140</v>
      </c>
      <c r="L631" s="35" t="s">
        <v>45</v>
      </c>
      <c r="M631" s="36" t="s">
        <v>88</v>
      </c>
      <c r="N631" s="36"/>
      <c r="O631" s="35">
        <v>45</v>
      </c>
      <c r="P631" s="814" t="s">
        <v>1018</v>
      </c>
      <c r="Q631" s="792"/>
      <c r="R631" s="792"/>
      <c r="S631" s="792"/>
      <c r="T631" s="793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1016</v>
      </c>
      <c r="AG631" s="75"/>
      <c r="AJ631" s="79" t="s">
        <v>45</v>
      </c>
      <c r="AK631" s="79">
        <v>0</v>
      </c>
      <c r="BB631" s="754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customHeight="1" x14ac:dyDescent="0.25">
      <c r="A632" s="60" t="s">
        <v>1019</v>
      </c>
      <c r="B632" s="60" t="s">
        <v>1020</v>
      </c>
      <c r="C632" s="34">
        <v>4301051390</v>
      </c>
      <c r="D632" s="790">
        <v>4640242181233</v>
      </c>
      <c r="E632" s="790"/>
      <c r="F632" s="59">
        <v>0.3</v>
      </c>
      <c r="G632" s="35">
        <v>6</v>
      </c>
      <c r="H632" s="59">
        <v>1.8</v>
      </c>
      <c r="I632" s="59">
        <v>1.984</v>
      </c>
      <c r="J632" s="35">
        <v>234</v>
      </c>
      <c r="K632" s="35" t="s">
        <v>83</v>
      </c>
      <c r="L632" s="35" t="s">
        <v>45</v>
      </c>
      <c r="M632" s="36" t="s">
        <v>82</v>
      </c>
      <c r="N632" s="36"/>
      <c r="O632" s="35">
        <v>40</v>
      </c>
      <c r="P632" s="815" t="s">
        <v>1021</v>
      </c>
      <c r="Q632" s="792"/>
      <c r="R632" s="792"/>
      <c r="S632" s="792"/>
      <c r="T632" s="793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55" t="s">
        <v>1010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customHeight="1" x14ac:dyDescent="0.25">
      <c r="A633" s="60" t="s">
        <v>1019</v>
      </c>
      <c r="B633" s="60" t="s">
        <v>1022</v>
      </c>
      <c r="C633" s="34">
        <v>4301051920</v>
      </c>
      <c r="D633" s="790">
        <v>4640242181233</v>
      </c>
      <c r="E633" s="790"/>
      <c r="F633" s="59">
        <v>0.3</v>
      </c>
      <c r="G633" s="35">
        <v>6</v>
      </c>
      <c r="H633" s="59">
        <v>1.8</v>
      </c>
      <c r="I633" s="59">
        <v>1.984</v>
      </c>
      <c r="J633" s="35">
        <v>234</v>
      </c>
      <c r="K633" s="35" t="s">
        <v>83</v>
      </c>
      <c r="L633" s="35" t="s">
        <v>45</v>
      </c>
      <c r="M633" s="36" t="s">
        <v>178</v>
      </c>
      <c r="N633" s="36"/>
      <c r="O633" s="35">
        <v>45</v>
      </c>
      <c r="P633" s="816" t="s">
        <v>1023</v>
      </c>
      <c r="Q633" s="792"/>
      <c r="R633" s="792"/>
      <c r="S633" s="792"/>
      <c r="T633" s="793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IFERROR(IF(Y633=0,"",ROUNDUP(Y633/H633,0)*0.00502),"")</f>
        <v/>
      </c>
      <c r="AA633" s="65" t="s">
        <v>45</v>
      </c>
      <c r="AB633" s="66" t="s">
        <v>45</v>
      </c>
      <c r="AC633" s="757" t="s">
        <v>1010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customHeight="1" x14ac:dyDescent="0.25">
      <c r="A634" s="60" t="s">
        <v>1024</v>
      </c>
      <c r="B634" s="60" t="s">
        <v>1025</v>
      </c>
      <c r="C634" s="34">
        <v>4301051448</v>
      </c>
      <c r="D634" s="790">
        <v>4640242181226</v>
      </c>
      <c r="E634" s="790"/>
      <c r="F634" s="59">
        <v>0.3</v>
      </c>
      <c r="G634" s="35">
        <v>6</v>
      </c>
      <c r="H634" s="59">
        <v>1.8</v>
      </c>
      <c r="I634" s="59">
        <v>1.972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30</v>
      </c>
      <c r="P634" s="804" t="s">
        <v>1026</v>
      </c>
      <c r="Q634" s="792"/>
      <c r="R634" s="792"/>
      <c r="S634" s="792"/>
      <c r="T634" s="793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59" t="s">
        <v>1016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ht="27" customHeight="1" x14ac:dyDescent="0.25">
      <c r="A635" s="60" t="s">
        <v>1024</v>
      </c>
      <c r="B635" s="60" t="s">
        <v>1027</v>
      </c>
      <c r="C635" s="34">
        <v>4301051921</v>
      </c>
      <c r="D635" s="790">
        <v>4640242181226</v>
      </c>
      <c r="E635" s="790"/>
      <c r="F635" s="59">
        <v>0.3</v>
      </c>
      <c r="G635" s="35">
        <v>6</v>
      </c>
      <c r="H635" s="59">
        <v>1.8</v>
      </c>
      <c r="I635" s="59">
        <v>1.972</v>
      </c>
      <c r="J635" s="35">
        <v>234</v>
      </c>
      <c r="K635" s="35" t="s">
        <v>83</v>
      </c>
      <c r="L635" s="35" t="s">
        <v>45</v>
      </c>
      <c r="M635" s="36" t="s">
        <v>178</v>
      </c>
      <c r="N635" s="36"/>
      <c r="O635" s="35">
        <v>45</v>
      </c>
      <c r="P635" s="805" t="s">
        <v>1028</v>
      </c>
      <c r="Q635" s="792"/>
      <c r="R635" s="792"/>
      <c r="S635" s="792"/>
      <c r="T635" s="793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5"/>
        <v>0</v>
      </c>
      <c r="Z635" s="39" t="str">
        <f>IFERROR(IF(Y635=0,"",ROUNDUP(Y635/H635,0)*0.00502),"")</f>
        <v/>
      </c>
      <c r="AA635" s="65" t="s">
        <v>45</v>
      </c>
      <c r="AB635" s="66" t="s">
        <v>45</v>
      </c>
      <c r="AC635" s="761" t="s">
        <v>1016</v>
      </c>
      <c r="AG635" s="75"/>
      <c r="AJ635" s="79" t="s">
        <v>45</v>
      </c>
      <c r="AK635" s="79">
        <v>0</v>
      </c>
      <c r="BB635" s="762" t="s">
        <v>66</v>
      </c>
      <c r="BM635" s="75">
        <f t="shared" si="126"/>
        <v>0</v>
      </c>
      <c r="BN635" s="75">
        <f t="shared" si="127"/>
        <v>0</v>
      </c>
      <c r="BO635" s="75">
        <f t="shared" si="128"/>
        <v>0</v>
      </c>
      <c r="BP635" s="75">
        <f t="shared" si="129"/>
        <v>0</v>
      </c>
    </row>
    <row r="636" spans="1:68" x14ac:dyDescent="0.2">
      <c r="A636" s="787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4" t="s">
        <v>40</v>
      </c>
      <c r="Q636" s="785"/>
      <c r="R636" s="785"/>
      <c r="S636" s="785"/>
      <c r="T636" s="785"/>
      <c r="U636" s="785"/>
      <c r="V636" s="786"/>
      <c r="W636" s="40" t="s">
        <v>39</v>
      </c>
      <c r="X636" s="41">
        <f>IFERROR(X628/H628,"0")+IFERROR(X629/H629,"0")+IFERROR(X630/H630,"0")+IFERROR(X631/H631,"0")+IFERROR(X632/H632,"0")+IFERROR(X633/H633,"0")+IFERROR(X634/H634,"0")+IFERROR(X635/H635,"0")</f>
        <v>0</v>
      </c>
      <c r="Y636" s="41">
        <f>IFERROR(Y628/H628,"0")+IFERROR(Y629/H629,"0")+IFERROR(Y630/H630,"0")+IFERROR(Y631/H631,"0")+IFERROR(Y632/H632,"0")+IFERROR(Y633/H633,"0")+IFERROR(Y634/H634,"0")+IFERROR(Y635/H635,"0")</f>
        <v>0</v>
      </c>
      <c r="Z636" s="41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4"/>
      <c r="AB636" s="64"/>
      <c r="AC636" s="64"/>
    </row>
    <row r="637" spans="1:68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4" t="s">
        <v>40</v>
      </c>
      <c r="Q637" s="785"/>
      <c r="R637" s="785"/>
      <c r="S637" s="785"/>
      <c r="T637" s="785"/>
      <c r="U637" s="785"/>
      <c r="V637" s="786"/>
      <c r="W637" s="40" t="s">
        <v>0</v>
      </c>
      <c r="X637" s="41">
        <f>IFERROR(SUM(X628:X635),"0")</f>
        <v>0</v>
      </c>
      <c r="Y637" s="41">
        <f>IFERROR(SUM(Y628:Y635),"0")</f>
        <v>0</v>
      </c>
      <c r="Z637" s="40"/>
      <c r="AA637" s="64"/>
      <c r="AB637" s="64"/>
      <c r="AC637" s="64"/>
    </row>
    <row r="638" spans="1:68" ht="14.25" customHeight="1" x14ac:dyDescent="0.25">
      <c r="A638" s="789" t="s">
        <v>233</v>
      </c>
      <c r="B638" s="789"/>
      <c r="C638" s="789"/>
      <c r="D638" s="789"/>
      <c r="E638" s="789"/>
      <c r="F638" s="789"/>
      <c r="G638" s="789"/>
      <c r="H638" s="789"/>
      <c r="I638" s="789"/>
      <c r="J638" s="789"/>
      <c r="K638" s="789"/>
      <c r="L638" s="789"/>
      <c r="M638" s="789"/>
      <c r="N638" s="789"/>
      <c r="O638" s="789"/>
      <c r="P638" s="789"/>
      <c r="Q638" s="789"/>
      <c r="R638" s="789"/>
      <c r="S638" s="789"/>
      <c r="T638" s="789"/>
      <c r="U638" s="789"/>
      <c r="V638" s="789"/>
      <c r="W638" s="789"/>
      <c r="X638" s="789"/>
      <c r="Y638" s="789"/>
      <c r="Z638" s="789"/>
      <c r="AA638" s="63"/>
      <c r="AB638" s="63"/>
      <c r="AC638" s="63"/>
    </row>
    <row r="639" spans="1:68" ht="27" customHeight="1" x14ac:dyDescent="0.25">
      <c r="A639" s="60" t="s">
        <v>1029</v>
      </c>
      <c r="B639" s="60" t="s">
        <v>1030</v>
      </c>
      <c r="C639" s="34">
        <v>4301060408</v>
      </c>
      <c r="D639" s="790">
        <v>4640242180120</v>
      </c>
      <c r="E639" s="790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140</v>
      </c>
      <c r="L639" s="35" t="s">
        <v>45</v>
      </c>
      <c r="M639" s="36" t="s">
        <v>82</v>
      </c>
      <c r="N639" s="36"/>
      <c r="O639" s="35">
        <v>40</v>
      </c>
      <c r="P639" s="806" t="s">
        <v>1031</v>
      </c>
      <c r="Q639" s="792"/>
      <c r="R639" s="792"/>
      <c r="S639" s="792"/>
      <c r="T639" s="793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3" t="s">
        <v>1032</v>
      </c>
      <c r="AG639" s="75"/>
      <c r="AJ639" s="79" t="s">
        <v>45</v>
      </c>
      <c r="AK639" s="79">
        <v>0</v>
      </c>
      <c r="BB639" s="76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t="27" customHeight="1" x14ac:dyDescent="0.25">
      <c r="A640" s="60" t="s">
        <v>1029</v>
      </c>
      <c r="B640" s="60" t="s">
        <v>1033</v>
      </c>
      <c r="C640" s="34">
        <v>4301060354</v>
      </c>
      <c r="D640" s="790">
        <v>4640242180120</v>
      </c>
      <c r="E640" s="790"/>
      <c r="F640" s="59">
        <v>1.3</v>
      </c>
      <c r="G640" s="35">
        <v>6</v>
      </c>
      <c r="H640" s="59">
        <v>7.8</v>
      </c>
      <c r="I640" s="59">
        <v>8.2799999999999994</v>
      </c>
      <c r="J640" s="35">
        <v>56</v>
      </c>
      <c r="K640" s="35" t="s">
        <v>140</v>
      </c>
      <c r="L640" s="35" t="s">
        <v>45</v>
      </c>
      <c r="M640" s="36" t="s">
        <v>82</v>
      </c>
      <c r="N640" s="36"/>
      <c r="O640" s="35">
        <v>40</v>
      </c>
      <c r="P640" s="807" t="s">
        <v>1034</v>
      </c>
      <c r="Q640" s="792"/>
      <c r="R640" s="792"/>
      <c r="S640" s="792"/>
      <c r="T640" s="793"/>
      <c r="U640" s="37" t="s">
        <v>45</v>
      </c>
      <c r="V640" s="37" t="s">
        <v>45</v>
      </c>
      <c r="W640" s="38" t="s">
        <v>0</v>
      </c>
      <c r="X640" s="56">
        <v>0</v>
      </c>
      <c r="Y640" s="53">
        <f>IFERROR(IF(X640="",0,CEILING((X640/$H640),1)*$H640),"")</f>
        <v>0</v>
      </c>
      <c r="Z640" s="39" t="str">
        <f>IFERROR(IF(Y640=0,"",ROUNDUP(Y640/H640,0)*0.02175),"")</f>
        <v/>
      </c>
      <c r="AA640" s="65" t="s">
        <v>45</v>
      </c>
      <c r="AB640" s="66" t="s">
        <v>45</v>
      </c>
      <c r="AC640" s="765" t="s">
        <v>1032</v>
      </c>
      <c r="AG640" s="75"/>
      <c r="AJ640" s="79" t="s">
        <v>45</v>
      </c>
      <c r="AK640" s="79">
        <v>0</v>
      </c>
      <c r="BB640" s="766" t="s">
        <v>66</v>
      </c>
      <c r="BM640" s="75">
        <f>IFERROR(X640*I640/H640,"0")</f>
        <v>0</v>
      </c>
      <c r="BN640" s="75">
        <f>IFERROR(Y640*I640/H640,"0")</f>
        <v>0</v>
      </c>
      <c r="BO640" s="75">
        <f>IFERROR(1/J640*(X640/H640),"0")</f>
        <v>0</v>
      </c>
      <c r="BP640" s="75">
        <f>IFERROR(1/J640*(Y640/H640),"0")</f>
        <v>0</v>
      </c>
    </row>
    <row r="641" spans="1:68" ht="27" customHeight="1" x14ac:dyDescent="0.25">
      <c r="A641" s="60" t="s">
        <v>1035</v>
      </c>
      <c r="B641" s="60" t="s">
        <v>1036</v>
      </c>
      <c r="C641" s="34">
        <v>4301060407</v>
      </c>
      <c r="D641" s="790">
        <v>4640242180137</v>
      </c>
      <c r="E641" s="790"/>
      <c r="F641" s="59">
        <v>1.3</v>
      </c>
      <c r="G641" s="35">
        <v>6</v>
      </c>
      <c r="H641" s="59">
        <v>7.8</v>
      </c>
      <c r="I641" s="59">
        <v>8.2799999999999994</v>
      </c>
      <c r="J641" s="35">
        <v>56</v>
      </c>
      <c r="K641" s="35" t="s">
        <v>140</v>
      </c>
      <c r="L641" s="35" t="s">
        <v>45</v>
      </c>
      <c r="M641" s="36" t="s">
        <v>82</v>
      </c>
      <c r="N641" s="36"/>
      <c r="O641" s="35">
        <v>40</v>
      </c>
      <c r="P641" s="808" t="s">
        <v>1037</v>
      </c>
      <c r="Q641" s="792"/>
      <c r="R641" s="792"/>
      <c r="S641" s="792"/>
      <c r="T641" s="793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67" t="s">
        <v>1038</v>
      </c>
      <c r="AG641" s="75"/>
      <c r="AJ641" s="79" t="s">
        <v>45</v>
      </c>
      <c r="AK641" s="79">
        <v>0</v>
      </c>
      <c r="BB641" s="768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1035</v>
      </c>
      <c r="B642" s="60" t="s">
        <v>1039</v>
      </c>
      <c r="C642" s="34">
        <v>4301060355</v>
      </c>
      <c r="D642" s="790">
        <v>4640242180137</v>
      </c>
      <c r="E642" s="790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140</v>
      </c>
      <c r="L642" s="35" t="s">
        <v>45</v>
      </c>
      <c r="M642" s="36" t="s">
        <v>82</v>
      </c>
      <c r="N642" s="36"/>
      <c r="O642" s="35">
        <v>40</v>
      </c>
      <c r="P642" s="809" t="s">
        <v>1040</v>
      </c>
      <c r="Q642" s="792"/>
      <c r="R642" s="792"/>
      <c r="S642" s="792"/>
      <c r="T642" s="793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1038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x14ac:dyDescent="0.2">
      <c r="A643" s="787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4" t="s">
        <v>40</v>
      </c>
      <c r="Q643" s="785"/>
      <c r="R643" s="785"/>
      <c r="S643" s="785"/>
      <c r="T643" s="785"/>
      <c r="U643" s="785"/>
      <c r="V643" s="786"/>
      <c r="W643" s="40" t="s">
        <v>39</v>
      </c>
      <c r="X643" s="41">
        <f>IFERROR(X639/H639,"0")+IFERROR(X640/H640,"0")+IFERROR(X641/H641,"0")+IFERROR(X642/H642,"0")</f>
        <v>0</v>
      </c>
      <c r="Y643" s="41">
        <f>IFERROR(Y639/H639,"0")+IFERROR(Y640/H640,"0")+IFERROR(Y641/H641,"0")+IFERROR(Y642/H642,"0")</f>
        <v>0</v>
      </c>
      <c r="Z643" s="41">
        <f>IFERROR(IF(Z639="",0,Z639),"0")+IFERROR(IF(Z640="",0,Z640),"0")+IFERROR(IF(Z641="",0,Z641),"0")+IFERROR(IF(Z642="",0,Z642),"0")</f>
        <v>0</v>
      </c>
      <c r="AA643" s="64"/>
      <c r="AB643" s="64"/>
      <c r="AC643" s="64"/>
    </row>
    <row r="644" spans="1:68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4" t="s">
        <v>40</v>
      </c>
      <c r="Q644" s="785"/>
      <c r="R644" s="785"/>
      <c r="S644" s="785"/>
      <c r="T644" s="785"/>
      <c r="U644" s="785"/>
      <c r="V644" s="786"/>
      <c r="W644" s="40" t="s">
        <v>0</v>
      </c>
      <c r="X644" s="41">
        <f>IFERROR(SUM(X639:X642),"0")</f>
        <v>0</v>
      </c>
      <c r="Y644" s="41">
        <f>IFERROR(SUM(Y639:Y642),"0")</f>
        <v>0</v>
      </c>
      <c r="Z644" s="40"/>
      <c r="AA644" s="64"/>
      <c r="AB644" s="64"/>
      <c r="AC644" s="64"/>
    </row>
    <row r="645" spans="1:68" ht="16.5" customHeight="1" x14ac:dyDescent="0.25">
      <c r="A645" s="799" t="s">
        <v>1041</v>
      </c>
      <c r="B645" s="799"/>
      <c r="C645" s="799"/>
      <c r="D645" s="799"/>
      <c r="E645" s="799"/>
      <c r="F645" s="799"/>
      <c r="G645" s="799"/>
      <c r="H645" s="799"/>
      <c r="I645" s="799"/>
      <c r="J645" s="799"/>
      <c r="K645" s="799"/>
      <c r="L645" s="799"/>
      <c r="M645" s="799"/>
      <c r="N645" s="799"/>
      <c r="O645" s="799"/>
      <c r="P645" s="799"/>
      <c r="Q645" s="799"/>
      <c r="R645" s="799"/>
      <c r="S645" s="799"/>
      <c r="T645" s="799"/>
      <c r="U645" s="799"/>
      <c r="V645" s="799"/>
      <c r="W645" s="799"/>
      <c r="X645" s="799"/>
      <c r="Y645" s="799"/>
      <c r="Z645" s="799"/>
      <c r="AA645" s="62"/>
      <c r="AB645" s="62"/>
      <c r="AC645" s="62"/>
    </row>
    <row r="646" spans="1:68" ht="14.25" customHeight="1" x14ac:dyDescent="0.25">
      <c r="A646" s="789" t="s">
        <v>135</v>
      </c>
      <c r="B646" s="789"/>
      <c r="C646" s="789"/>
      <c r="D646" s="789"/>
      <c r="E646" s="789"/>
      <c r="F646" s="789"/>
      <c r="G646" s="789"/>
      <c r="H646" s="789"/>
      <c r="I646" s="789"/>
      <c r="J646" s="789"/>
      <c r="K646" s="789"/>
      <c r="L646" s="789"/>
      <c r="M646" s="789"/>
      <c r="N646" s="789"/>
      <c r="O646" s="789"/>
      <c r="P646" s="789"/>
      <c r="Q646" s="789"/>
      <c r="R646" s="789"/>
      <c r="S646" s="789"/>
      <c r="T646" s="789"/>
      <c r="U646" s="789"/>
      <c r="V646" s="789"/>
      <c r="W646" s="789"/>
      <c r="X646" s="789"/>
      <c r="Y646" s="789"/>
      <c r="Z646" s="789"/>
      <c r="AA646" s="63"/>
      <c r="AB646" s="63"/>
      <c r="AC646" s="63"/>
    </row>
    <row r="647" spans="1:68" ht="27" customHeight="1" x14ac:dyDescent="0.25">
      <c r="A647" s="60" t="s">
        <v>1042</v>
      </c>
      <c r="B647" s="60" t="s">
        <v>1043</v>
      </c>
      <c r="C647" s="34">
        <v>4301011951</v>
      </c>
      <c r="D647" s="790">
        <v>4640242180045</v>
      </c>
      <c r="E647" s="790"/>
      <c r="F647" s="59">
        <v>1.5</v>
      </c>
      <c r="G647" s="35">
        <v>8</v>
      </c>
      <c r="H647" s="59">
        <v>12</v>
      </c>
      <c r="I647" s="59">
        <v>12.48</v>
      </c>
      <c r="J647" s="35">
        <v>56</v>
      </c>
      <c r="K647" s="35" t="s">
        <v>140</v>
      </c>
      <c r="L647" s="35" t="s">
        <v>45</v>
      </c>
      <c r="M647" s="36" t="s">
        <v>139</v>
      </c>
      <c r="N647" s="36"/>
      <c r="O647" s="35">
        <v>55</v>
      </c>
      <c r="P647" s="800" t="s">
        <v>1044</v>
      </c>
      <c r="Q647" s="792"/>
      <c r="R647" s="792"/>
      <c r="S647" s="792"/>
      <c r="T647" s="793"/>
      <c r="U647" s="37" t="s">
        <v>45</v>
      </c>
      <c r="V647" s="37" t="s">
        <v>45</v>
      </c>
      <c r="W647" s="38" t="s">
        <v>0</v>
      </c>
      <c r="X647" s="56">
        <v>0</v>
      </c>
      <c r="Y647" s="53">
        <f>IFERROR(IF(X647="",0,CEILING((X647/$H647),1)*$H647),"")</f>
        <v>0</v>
      </c>
      <c r="Z647" s="39" t="str">
        <f>IFERROR(IF(Y647=0,"",ROUNDUP(Y647/H647,0)*0.02175),"")</f>
        <v/>
      </c>
      <c r="AA647" s="65" t="s">
        <v>45</v>
      </c>
      <c r="AB647" s="66" t="s">
        <v>45</v>
      </c>
      <c r="AC647" s="771" t="s">
        <v>1045</v>
      </c>
      <c r="AG647" s="75"/>
      <c r="AJ647" s="79" t="s">
        <v>45</v>
      </c>
      <c r="AK647" s="79">
        <v>0</v>
      </c>
      <c r="BB647" s="772" t="s">
        <v>66</v>
      </c>
      <c r="BM647" s="75">
        <f>IFERROR(X647*I647/H647,"0")</f>
        <v>0</v>
      </c>
      <c r="BN647" s="75">
        <f>IFERROR(Y647*I647/H647,"0")</f>
        <v>0</v>
      </c>
      <c r="BO647" s="75">
        <f>IFERROR(1/J647*(X647/H647),"0")</f>
        <v>0</v>
      </c>
      <c r="BP647" s="75">
        <f>IFERROR(1/J647*(Y647/H647),"0")</f>
        <v>0</v>
      </c>
    </row>
    <row r="648" spans="1:68" ht="27" customHeight="1" x14ac:dyDescent="0.25">
      <c r="A648" s="60" t="s">
        <v>1046</v>
      </c>
      <c r="B648" s="60" t="s">
        <v>1047</v>
      </c>
      <c r="C648" s="34">
        <v>4301011950</v>
      </c>
      <c r="D648" s="790">
        <v>4640242180601</v>
      </c>
      <c r="E648" s="790"/>
      <c r="F648" s="59">
        <v>1.5</v>
      </c>
      <c r="G648" s="35">
        <v>8</v>
      </c>
      <c r="H648" s="59">
        <v>12</v>
      </c>
      <c r="I648" s="59">
        <v>12.48</v>
      </c>
      <c r="J648" s="35">
        <v>56</v>
      </c>
      <c r="K648" s="35" t="s">
        <v>140</v>
      </c>
      <c r="L648" s="35" t="s">
        <v>45</v>
      </c>
      <c r="M648" s="36" t="s">
        <v>139</v>
      </c>
      <c r="N648" s="36"/>
      <c r="O648" s="35">
        <v>55</v>
      </c>
      <c r="P648" s="801" t="s">
        <v>1048</v>
      </c>
      <c r="Q648" s="792"/>
      <c r="R648" s="792"/>
      <c r="S648" s="792"/>
      <c r="T648" s="793"/>
      <c r="U648" s="37" t="s">
        <v>45</v>
      </c>
      <c r="V648" s="37" t="s">
        <v>45</v>
      </c>
      <c r="W648" s="38" t="s">
        <v>0</v>
      </c>
      <c r="X648" s="56">
        <v>0</v>
      </c>
      <c r="Y648" s="53">
        <f>IFERROR(IF(X648="",0,CEILING((X648/$H648),1)*$H648),"")</f>
        <v>0</v>
      </c>
      <c r="Z648" s="39" t="str">
        <f>IFERROR(IF(Y648=0,"",ROUNDUP(Y648/H648,0)*0.02175),"")</f>
        <v/>
      </c>
      <c r="AA648" s="65" t="s">
        <v>45</v>
      </c>
      <c r="AB648" s="66" t="s">
        <v>45</v>
      </c>
      <c r="AC648" s="773" t="s">
        <v>1049</v>
      </c>
      <c r="AG648" s="75"/>
      <c r="AJ648" s="79" t="s">
        <v>45</v>
      </c>
      <c r="AK648" s="79">
        <v>0</v>
      </c>
      <c r="BB648" s="774" t="s">
        <v>66</v>
      </c>
      <c r="BM648" s="75">
        <f>IFERROR(X648*I648/H648,"0")</f>
        <v>0</v>
      </c>
      <c r="BN648" s="75">
        <f>IFERROR(Y648*I648/H648,"0")</f>
        <v>0</v>
      </c>
      <c r="BO648" s="75">
        <f>IFERROR(1/J648*(X648/H648),"0")</f>
        <v>0</v>
      </c>
      <c r="BP648" s="75">
        <f>IFERROR(1/J648*(Y648/H648),"0")</f>
        <v>0</v>
      </c>
    </row>
    <row r="649" spans="1:68" x14ac:dyDescent="0.2">
      <c r="A649" s="787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4" t="s">
        <v>40</v>
      </c>
      <c r="Q649" s="785"/>
      <c r="R649" s="785"/>
      <c r="S649" s="785"/>
      <c r="T649" s="785"/>
      <c r="U649" s="785"/>
      <c r="V649" s="786"/>
      <c r="W649" s="40" t="s">
        <v>39</v>
      </c>
      <c r="X649" s="41">
        <f>IFERROR(X647/H647,"0")+IFERROR(X648/H648,"0")</f>
        <v>0</v>
      </c>
      <c r="Y649" s="41">
        <f>IFERROR(Y647/H647,"0")+IFERROR(Y648/H648,"0")</f>
        <v>0</v>
      </c>
      <c r="Z649" s="41">
        <f>IFERROR(IF(Z647="",0,Z647),"0")+IFERROR(IF(Z648="",0,Z648),"0")</f>
        <v>0</v>
      </c>
      <c r="AA649" s="64"/>
      <c r="AB649" s="64"/>
      <c r="AC649" s="64"/>
    </row>
    <row r="650" spans="1:68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4" t="s">
        <v>40</v>
      </c>
      <c r="Q650" s="785"/>
      <c r="R650" s="785"/>
      <c r="S650" s="785"/>
      <c r="T650" s="785"/>
      <c r="U650" s="785"/>
      <c r="V650" s="786"/>
      <c r="W650" s="40" t="s">
        <v>0</v>
      </c>
      <c r="X650" s="41">
        <f>IFERROR(SUM(X647:X648),"0")</f>
        <v>0</v>
      </c>
      <c r="Y650" s="41">
        <f>IFERROR(SUM(Y647:Y648),"0")</f>
        <v>0</v>
      </c>
      <c r="Z650" s="40"/>
      <c r="AA650" s="64"/>
      <c r="AB650" s="64"/>
      <c r="AC650" s="64"/>
    </row>
    <row r="651" spans="1:68" ht="14.25" customHeight="1" x14ac:dyDescent="0.25">
      <c r="A651" s="789" t="s">
        <v>191</v>
      </c>
      <c r="B651" s="789"/>
      <c r="C651" s="789"/>
      <c r="D651" s="789"/>
      <c r="E651" s="789"/>
      <c r="F651" s="789"/>
      <c r="G651" s="789"/>
      <c r="H651" s="789"/>
      <c r="I651" s="789"/>
      <c r="J651" s="789"/>
      <c r="K651" s="789"/>
      <c r="L651" s="789"/>
      <c r="M651" s="789"/>
      <c r="N651" s="789"/>
      <c r="O651" s="789"/>
      <c r="P651" s="789"/>
      <c r="Q651" s="789"/>
      <c r="R651" s="789"/>
      <c r="S651" s="789"/>
      <c r="T651" s="789"/>
      <c r="U651" s="789"/>
      <c r="V651" s="789"/>
      <c r="W651" s="789"/>
      <c r="X651" s="789"/>
      <c r="Y651" s="789"/>
      <c r="Z651" s="789"/>
      <c r="AA651" s="63"/>
      <c r="AB651" s="63"/>
      <c r="AC651" s="63"/>
    </row>
    <row r="652" spans="1:68" ht="27" customHeight="1" x14ac:dyDescent="0.25">
      <c r="A652" s="60" t="s">
        <v>1050</v>
      </c>
      <c r="B652" s="60" t="s">
        <v>1051</v>
      </c>
      <c r="C652" s="34">
        <v>4301020314</v>
      </c>
      <c r="D652" s="790">
        <v>4640242180090</v>
      </c>
      <c r="E652" s="790"/>
      <c r="F652" s="59">
        <v>1.5</v>
      </c>
      <c r="G652" s="35">
        <v>8</v>
      </c>
      <c r="H652" s="59">
        <v>12</v>
      </c>
      <c r="I652" s="59">
        <v>12.48</v>
      </c>
      <c r="J652" s="35">
        <v>56</v>
      </c>
      <c r="K652" s="35" t="s">
        <v>140</v>
      </c>
      <c r="L652" s="35" t="s">
        <v>45</v>
      </c>
      <c r="M652" s="36" t="s">
        <v>139</v>
      </c>
      <c r="N652" s="36"/>
      <c r="O652" s="35">
        <v>50</v>
      </c>
      <c r="P652" s="802" t="s">
        <v>1052</v>
      </c>
      <c r="Q652" s="792"/>
      <c r="R652" s="792"/>
      <c r="S652" s="792"/>
      <c r="T652" s="793"/>
      <c r="U652" s="37" t="s">
        <v>45</v>
      </c>
      <c r="V652" s="37" t="s">
        <v>45</v>
      </c>
      <c r="W652" s="38" t="s">
        <v>0</v>
      </c>
      <c r="X652" s="56">
        <v>0</v>
      </c>
      <c r="Y652" s="53">
        <f>IFERROR(IF(X652="",0,CEILING((X652/$H652),1)*$H652),"")</f>
        <v>0</v>
      </c>
      <c r="Z652" s="39" t="str">
        <f>IFERROR(IF(Y652=0,"",ROUNDUP(Y652/H652,0)*0.02175),"")</f>
        <v/>
      </c>
      <c r="AA652" s="65" t="s">
        <v>45</v>
      </c>
      <c r="AB652" s="66" t="s">
        <v>45</v>
      </c>
      <c r="AC652" s="775" t="s">
        <v>1053</v>
      </c>
      <c r="AG652" s="75"/>
      <c r="AJ652" s="79" t="s">
        <v>45</v>
      </c>
      <c r="AK652" s="79">
        <v>0</v>
      </c>
      <c r="BB652" s="776" t="s">
        <v>66</v>
      </c>
      <c r="BM652" s="75">
        <f>IFERROR(X652*I652/H652,"0")</f>
        <v>0</v>
      </c>
      <c r="BN652" s="75">
        <f>IFERROR(Y652*I652/H652,"0")</f>
        <v>0</v>
      </c>
      <c r="BO652" s="75">
        <f>IFERROR(1/J652*(X652/H652),"0")</f>
        <v>0</v>
      </c>
      <c r="BP652" s="75">
        <f>IFERROR(1/J652*(Y652/H652),"0")</f>
        <v>0</v>
      </c>
    </row>
    <row r="653" spans="1:68" x14ac:dyDescent="0.2">
      <c r="A653" s="787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4" t="s">
        <v>40</v>
      </c>
      <c r="Q653" s="785"/>
      <c r="R653" s="785"/>
      <c r="S653" s="785"/>
      <c r="T653" s="785"/>
      <c r="U653" s="785"/>
      <c r="V653" s="786"/>
      <c r="W653" s="40" t="s">
        <v>39</v>
      </c>
      <c r="X653" s="41">
        <f>IFERROR(X652/H652,"0")</f>
        <v>0</v>
      </c>
      <c r="Y653" s="41">
        <f>IFERROR(Y652/H652,"0")</f>
        <v>0</v>
      </c>
      <c r="Z653" s="41">
        <f>IFERROR(IF(Z652="",0,Z652),"0")</f>
        <v>0</v>
      </c>
      <c r="AA653" s="64"/>
      <c r="AB653" s="64"/>
      <c r="AC653" s="64"/>
    </row>
    <row r="654" spans="1:68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4" t="s">
        <v>40</v>
      </c>
      <c r="Q654" s="785"/>
      <c r="R654" s="785"/>
      <c r="S654" s="785"/>
      <c r="T654" s="785"/>
      <c r="U654" s="785"/>
      <c r="V654" s="786"/>
      <c r="W654" s="40" t="s">
        <v>0</v>
      </c>
      <c r="X654" s="41">
        <f>IFERROR(SUM(X652:X652),"0")</f>
        <v>0</v>
      </c>
      <c r="Y654" s="41">
        <f>IFERROR(SUM(Y652:Y652),"0")</f>
        <v>0</v>
      </c>
      <c r="Z654" s="40"/>
      <c r="AA654" s="64"/>
      <c r="AB654" s="64"/>
      <c r="AC654" s="64"/>
    </row>
    <row r="655" spans="1:68" ht="14.25" customHeight="1" x14ac:dyDescent="0.25">
      <c r="A655" s="789" t="s">
        <v>78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63"/>
      <c r="AB655" s="63"/>
      <c r="AC655" s="63"/>
    </row>
    <row r="656" spans="1:68" ht="27" customHeight="1" x14ac:dyDescent="0.25">
      <c r="A656" s="60" t="s">
        <v>1054</v>
      </c>
      <c r="B656" s="60" t="s">
        <v>1055</v>
      </c>
      <c r="C656" s="34">
        <v>4301031321</v>
      </c>
      <c r="D656" s="790">
        <v>4640242180076</v>
      </c>
      <c r="E656" s="790"/>
      <c r="F656" s="59">
        <v>0.7</v>
      </c>
      <c r="G656" s="35">
        <v>6</v>
      </c>
      <c r="H656" s="59">
        <v>4.2</v>
      </c>
      <c r="I656" s="59">
        <v>4.4000000000000004</v>
      </c>
      <c r="J656" s="35">
        <v>156</v>
      </c>
      <c r="K656" s="35" t="s">
        <v>89</v>
      </c>
      <c r="L656" s="35" t="s">
        <v>45</v>
      </c>
      <c r="M656" s="36" t="s">
        <v>82</v>
      </c>
      <c r="N656" s="36"/>
      <c r="O656" s="35">
        <v>40</v>
      </c>
      <c r="P656" s="803" t="s">
        <v>1056</v>
      </c>
      <c r="Q656" s="792"/>
      <c r="R656" s="792"/>
      <c r="S656" s="792"/>
      <c r="T656" s="793"/>
      <c r="U656" s="37" t="s">
        <v>45</v>
      </c>
      <c r="V656" s="37" t="s">
        <v>45</v>
      </c>
      <c r="W656" s="38" t="s">
        <v>0</v>
      </c>
      <c r="X656" s="56">
        <v>0</v>
      </c>
      <c r="Y656" s="53">
        <f>IFERROR(IF(X656="",0,CEILING((X656/$H656),1)*$H656),"")</f>
        <v>0</v>
      </c>
      <c r="Z656" s="39" t="str">
        <f>IFERROR(IF(Y656=0,"",ROUNDUP(Y656/H656,0)*0.00753),"")</f>
        <v/>
      </c>
      <c r="AA656" s="65" t="s">
        <v>45</v>
      </c>
      <c r="AB656" s="66" t="s">
        <v>45</v>
      </c>
      <c r="AC656" s="777" t="s">
        <v>1057</v>
      </c>
      <c r="AG656" s="75"/>
      <c r="AJ656" s="79" t="s">
        <v>45</v>
      </c>
      <c r="AK656" s="79">
        <v>0</v>
      </c>
      <c r="BB656" s="778" t="s">
        <v>66</v>
      </c>
      <c r="BM656" s="75">
        <f>IFERROR(X656*I656/H656,"0")</f>
        <v>0</v>
      </c>
      <c r="BN656" s="75">
        <f>IFERROR(Y656*I656/H656,"0")</f>
        <v>0</v>
      </c>
      <c r="BO656" s="75">
        <f>IFERROR(1/J656*(X656/H656),"0")</f>
        <v>0</v>
      </c>
      <c r="BP656" s="75">
        <f>IFERROR(1/J656*(Y656/H656),"0")</f>
        <v>0</v>
      </c>
    </row>
    <row r="657" spans="1:68" x14ac:dyDescent="0.2">
      <c r="A657" s="787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4" t="s">
        <v>40</v>
      </c>
      <c r="Q657" s="785"/>
      <c r="R657" s="785"/>
      <c r="S657" s="785"/>
      <c r="T657" s="785"/>
      <c r="U657" s="785"/>
      <c r="V657" s="786"/>
      <c r="W657" s="40" t="s">
        <v>39</v>
      </c>
      <c r="X657" s="41">
        <f>IFERROR(X656/H656,"0")</f>
        <v>0</v>
      </c>
      <c r="Y657" s="41">
        <f>IFERROR(Y656/H656,"0")</f>
        <v>0</v>
      </c>
      <c r="Z657" s="41">
        <f>IFERROR(IF(Z656="",0,Z656),"0")</f>
        <v>0</v>
      </c>
      <c r="AA657" s="64"/>
      <c r="AB657" s="64"/>
      <c r="AC657" s="64"/>
    </row>
    <row r="658" spans="1:68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4" t="s">
        <v>40</v>
      </c>
      <c r="Q658" s="785"/>
      <c r="R658" s="785"/>
      <c r="S658" s="785"/>
      <c r="T658" s="785"/>
      <c r="U658" s="785"/>
      <c r="V658" s="786"/>
      <c r="W658" s="40" t="s">
        <v>0</v>
      </c>
      <c r="X658" s="41">
        <f>IFERROR(SUM(X656:X656),"0")</f>
        <v>0</v>
      </c>
      <c r="Y658" s="41">
        <f>IFERROR(SUM(Y656:Y656),"0")</f>
        <v>0</v>
      </c>
      <c r="Z658" s="40"/>
      <c r="AA658" s="64"/>
      <c r="AB658" s="64"/>
      <c r="AC658" s="64"/>
    </row>
    <row r="659" spans="1:68" ht="14.25" customHeight="1" x14ac:dyDescent="0.25">
      <c r="A659" s="789" t="s">
        <v>84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63"/>
      <c r="AB659" s="63"/>
      <c r="AC659" s="63"/>
    </row>
    <row r="660" spans="1:68" ht="27" customHeight="1" x14ac:dyDescent="0.25">
      <c r="A660" s="60" t="s">
        <v>1058</v>
      </c>
      <c r="B660" s="60" t="s">
        <v>1059</v>
      </c>
      <c r="C660" s="34">
        <v>4301051780</v>
      </c>
      <c r="D660" s="790">
        <v>4640242180106</v>
      </c>
      <c r="E660" s="790"/>
      <c r="F660" s="59">
        <v>1.3</v>
      </c>
      <c r="G660" s="35">
        <v>6</v>
      </c>
      <c r="H660" s="59">
        <v>7.8</v>
      </c>
      <c r="I660" s="59">
        <v>8.2799999999999994</v>
      </c>
      <c r="J660" s="35">
        <v>56</v>
      </c>
      <c r="K660" s="35" t="s">
        <v>140</v>
      </c>
      <c r="L660" s="35" t="s">
        <v>45</v>
      </c>
      <c r="M660" s="36" t="s">
        <v>82</v>
      </c>
      <c r="N660" s="36"/>
      <c r="O660" s="35">
        <v>45</v>
      </c>
      <c r="P660" s="791" t="s">
        <v>1060</v>
      </c>
      <c r="Q660" s="792"/>
      <c r="R660" s="792"/>
      <c r="S660" s="792"/>
      <c r="T660" s="793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IFERROR(IF(Y660=0,"",ROUNDUP(Y660/H660,0)*0.02175),"")</f>
        <v/>
      </c>
      <c r="AA660" s="65" t="s">
        <v>45</v>
      </c>
      <c r="AB660" s="66" t="s">
        <v>45</v>
      </c>
      <c r="AC660" s="779" t="s">
        <v>1061</v>
      </c>
      <c r="AG660" s="75"/>
      <c r="AJ660" s="79" t="s">
        <v>45</v>
      </c>
      <c r="AK660" s="79">
        <v>0</v>
      </c>
      <c r="BB660" s="780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x14ac:dyDescent="0.2">
      <c r="A661" s="787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4" t="s">
        <v>40</v>
      </c>
      <c r="Q661" s="785"/>
      <c r="R661" s="785"/>
      <c r="S661" s="785"/>
      <c r="T661" s="785"/>
      <c r="U661" s="785"/>
      <c r="V661" s="786"/>
      <c r="W661" s="40" t="s">
        <v>39</v>
      </c>
      <c r="X661" s="41">
        <f>IFERROR(X660/H660,"0")</f>
        <v>0</v>
      </c>
      <c r="Y661" s="41">
        <f>IFERROR(Y660/H660,"0")</f>
        <v>0</v>
      </c>
      <c r="Z661" s="41">
        <f>IFERROR(IF(Z660="",0,Z660),"0")</f>
        <v>0</v>
      </c>
      <c r="AA661" s="64"/>
      <c r="AB661" s="64"/>
      <c r="AC661" s="64"/>
    </row>
    <row r="662" spans="1:68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4" t="s">
        <v>40</v>
      </c>
      <c r="Q662" s="785"/>
      <c r="R662" s="785"/>
      <c r="S662" s="785"/>
      <c r="T662" s="785"/>
      <c r="U662" s="785"/>
      <c r="V662" s="786"/>
      <c r="W662" s="40" t="s">
        <v>0</v>
      </c>
      <c r="X662" s="41">
        <f>IFERROR(SUM(X660:X660),"0")</f>
        <v>0</v>
      </c>
      <c r="Y662" s="41">
        <f>IFERROR(SUM(Y660:Y660),"0")</f>
        <v>0</v>
      </c>
      <c r="Z662" s="40"/>
      <c r="AA662" s="64"/>
      <c r="AB662" s="64"/>
      <c r="AC662" s="64"/>
    </row>
    <row r="663" spans="1:68" ht="15" customHeight="1" x14ac:dyDescent="0.2">
      <c r="A663" s="787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797"/>
      <c r="P663" s="794" t="s">
        <v>33</v>
      </c>
      <c r="Q663" s="795"/>
      <c r="R663" s="795"/>
      <c r="S663" s="795"/>
      <c r="T663" s="795"/>
      <c r="U663" s="795"/>
      <c r="V663" s="796"/>
      <c r="W663" s="40" t="s">
        <v>0</v>
      </c>
      <c r="X663" s="41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17996</v>
      </c>
      <c r="Y663" s="41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18082.98</v>
      </c>
      <c r="Z663" s="40"/>
      <c r="AA663" s="64"/>
      <c r="AB663" s="64"/>
      <c r="AC663" s="64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797"/>
      <c r="P664" s="794" t="s">
        <v>34</v>
      </c>
      <c r="Q664" s="795"/>
      <c r="R664" s="795"/>
      <c r="S664" s="795"/>
      <c r="T664" s="795"/>
      <c r="U664" s="795"/>
      <c r="V664" s="796"/>
      <c r="W664" s="40" t="s">
        <v>0</v>
      </c>
      <c r="X664" s="41">
        <f>IFERROR(SUM(BM22:BM660),"0")</f>
        <v>18823.7808021608</v>
      </c>
      <c r="Y664" s="41">
        <f>IFERROR(SUM(BN22:BN660),"0")</f>
        <v>18915.735999999997</v>
      </c>
      <c r="Z664" s="40"/>
      <c r="AA664" s="64"/>
      <c r="AB664" s="64"/>
      <c r="AC664" s="64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797"/>
      <c r="P665" s="794" t="s">
        <v>35</v>
      </c>
      <c r="Q665" s="795"/>
      <c r="R665" s="795"/>
      <c r="S665" s="795"/>
      <c r="T665" s="795"/>
      <c r="U665" s="795"/>
      <c r="V665" s="796"/>
      <c r="W665" s="40" t="s">
        <v>20</v>
      </c>
      <c r="X665" s="42">
        <f>ROUNDUP(SUM(BO22:BO660),0)</f>
        <v>31</v>
      </c>
      <c r="Y665" s="42">
        <f>ROUNDUP(SUM(BP22:BP660),0)</f>
        <v>31</v>
      </c>
      <c r="Z665" s="40"/>
      <c r="AA665" s="64"/>
      <c r="AB665" s="64"/>
      <c r="AC665" s="64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797"/>
      <c r="P666" s="794" t="s">
        <v>36</v>
      </c>
      <c r="Q666" s="795"/>
      <c r="R666" s="795"/>
      <c r="S666" s="795"/>
      <c r="T666" s="795"/>
      <c r="U666" s="795"/>
      <c r="V666" s="796"/>
      <c r="W666" s="40" t="s">
        <v>0</v>
      </c>
      <c r="X666" s="41">
        <f>GrossWeightTotal+PalletQtyTotal*25</f>
        <v>19598.7808021608</v>
      </c>
      <c r="Y666" s="41">
        <f>GrossWeightTotalR+PalletQtyTotalR*25</f>
        <v>19690.735999999997</v>
      </c>
      <c r="Z666" s="40"/>
      <c r="AA666" s="64"/>
      <c r="AB666" s="64"/>
      <c r="AC666" s="64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797"/>
      <c r="P667" s="794" t="s">
        <v>37</v>
      </c>
      <c r="Q667" s="795"/>
      <c r="R667" s="795"/>
      <c r="S667" s="795"/>
      <c r="T667" s="795"/>
      <c r="U667" s="795"/>
      <c r="V667" s="796"/>
      <c r="W667" s="40" t="s">
        <v>20</v>
      </c>
      <c r="X667" s="41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2130.8893082226418</v>
      </c>
      <c r="Y667" s="41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2142</v>
      </c>
      <c r="Z667" s="40"/>
      <c r="AA667" s="64"/>
      <c r="AB667" s="64"/>
      <c r="AC667" s="64"/>
    </row>
    <row r="668" spans="1:68" ht="14.25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797"/>
      <c r="P668" s="794" t="s">
        <v>38</v>
      </c>
      <c r="Q668" s="795"/>
      <c r="R668" s="795"/>
      <c r="S668" s="795"/>
      <c r="T668" s="795"/>
      <c r="U668" s="795"/>
      <c r="V668" s="796"/>
      <c r="W668" s="43" t="s">
        <v>51</v>
      </c>
      <c r="X668" s="40"/>
      <c r="Y668" s="40"/>
      <c r="Z668" s="40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33.978749999999998</v>
      </c>
      <c r="AA668" s="64"/>
      <c r="AB668" s="64"/>
      <c r="AC668" s="64"/>
    </row>
    <row r="669" spans="1:68" ht="13.5" thickBot="1" x14ac:dyDescent="0.25"/>
    <row r="670" spans="1:68" ht="27" thickTop="1" thickBot="1" x14ac:dyDescent="0.25">
      <c r="A670" s="44" t="s">
        <v>9</v>
      </c>
      <c r="B670" s="80" t="s">
        <v>77</v>
      </c>
      <c r="C670" s="781" t="s">
        <v>133</v>
      </c>
      <c r="D670" s="781" t="s">
        <v>133</v>
      </c>
      <c r="E670" s="781" t="s">
        <v>133</v>
      </c>
      <c r="F670" s="781" t="s">
        <v>133</v>
      </c>
      <c r="G670" s="781" t="s">
        <v>133</v>
      </c>
      <c r="H670" s="781" t="s">
        <v>133</v>
      </c>
      <c r="I670" s="781" t="s">
        <v>347</v>
      </c>
      <c r="J670" s="781" t="s">
        <v>347</v>
      </c>
      <c r="K670" s="781" t="s">
        <v>347</v>
      </c>
      <c r="L670" s="781" t="s">
        <v>347</v>
      </c>
      <c r="M670" s="781" t="s">
        <v>347</v>
      </c>
      <c r="N670" s="798"/>
      <c r="O670" s="781" t="s">
        <v>347</v>
      </c>
      <c r="P670" s="781" t="s">
        <v>347</v>
      </c>
      <c r="Q670" s="781" t="s">
        <v>347</v>
      </c>
      <c r="R670" s="781" t="s">
        <v>347</v>
      </c>
      <c r="S670" s="781" t="s">
        <v>347</v>
      </c>
      <c r="T670" s="781" t="s">
        <v>347</v>
      </c>
      <c r="U670" s="781" t="s">
        <v>347</v>
      </c>
      <c r="V670" s="781" t="s">
        <v>347</v>
      </c>
      <c r="W670" s="781" t="s">
        <v>678</v>
      </c>
      <c r="X670" s="781" t="s">
        <v>678</v>
      </c>
      <c r="Y670" s="781" t="s">
        <v>779</v>
      </c>
      <c r="Z670" s="781" t="s">
        <v>779</v>
      </c>
      <c r="AA670" s="781" t="s">
        <v>779</v>
      </c>
      <c r="AB670" s="781" t="s">
        <v>779</v>
      </c>
      <c r="AC670" s="80" t="s">
        <v>873</v>
      </c>
      <c r="AD670" s="781" t="s">
        <v>941</v>
      </c>
      <c r="AE670" s="781" t="s">
        <v>941</v>
      </c>
      <c r="AF670" s="1"/>
    </row>
    <row r="671" spans="1:68" ht="14.25" customHeight="1" thickTop="1" x14ac:dyDescent="0.2">
      <c r="A671" s="782" t="s">
        <v>10</v>
      </c>
      <c r="B671" s="781" t="s">
        <v>77</v>
      </c>
      <c r="C671" s="781" t="s">
        <v>134</v>
      </c>
      <c r="D671" s="781" t="s">
        <v>160</v>
      </c>
      <c r="E671" s="781" t="s">
        <v>241</v>
      </c>
      <c r="F671" s="781" t="s">
        <v>265</v>
      </c>
      <c r="G671" s="781" t="s">
        <v>311</v>
      </c>
      <c r="H671" s="781" t="s">
        <v>133</v>
      </c>
      <c r="I671" s="781" t="s">
        <v>348</v>
      </c>
      <c r="J671" s="781" t="s">
        <v>372</v>
      </c>
      <c r="K671" s="781" t="s">
        <v>447</v>
      </c>
      <c r="L671" s="781" t="s">
        <v>468</v>
      </c>
      <c r="M671" s="781" t="s">
        <v>492</v>
      </c>
      <c r="N671" s="1"/>
      <c r="O671" s="781" t="s">
        <v>519</v>
      </c>
      <c r="P671" s="781" t="s">
        <v>522</v>
      </c>
      <c r="Q671" s="781" t="s">
        <v>531</v>
      </c>
      <c r="R671" s="781" t="s">
        <v>547</v>
      </c>
      <c r="S671" s="781" t="s">
        <v>557</v>
      </c>
      <c r="T671" s="781" t="s">
        <v>570</v>
      </c>
      <c r="U671" s="781" t="s">
        <v>581</v>
      </c>
      <c r="V671" s="781" t="s">
        <v>665</v>
      </c>
      <c r="W671" s="781" t="s">
        <v>679</v>
      </c>
      <c r="X671" s="781" t="s">
        <v>731</v>
      </c>
      <c r="Y671" s="781" t="s">
        <v>780</v>
      </c>
      <c r="Z671" s="781" t="s">
        <v>835</v>
      </c>
      <c r="AA671" s="781" t="s">
        <v>857</v>
      </c>
      <c r="AB671" s="781" t="s">
        <v>869</v>
      </c>
      <c r="AC671" s="781" t="s">
        <v>873</v>
      </c>
      <c r="AD671" s="781" t="s">
        <v>941</v>
      </c>
      <c r="AE671" s="781" t="s">
        <v>1041</v>
      </c>
      <c r="AF671" s="1"/>
    </row>
    <row r="672" spans="1:68" ht="13.5" thickBot="1" x14ac:dyDescent="0.25">
      <c r="A672" s="783"/>
      <c r="B672" s="781"/>
      <c r="C672" s="781"/>
      <c r="D672" s="781"/>
      <c r="E672" s="781"/>
      <c r="F672" s="781"/>
      <c r="G672" s="781"/>
      <c r="H672" s="781"/>
      <c r="I672" s="781"/>
      <c r="J672" s="781"/>
      <c r="K672" s="781"/>
      <c r="L672" s="781"/>
      <c r="M672" s="781"/>
      <c r="N672" s="1"/>
      <c r="O672" s="781"/>
      <c r="P672" s="781"/>
      <c r="Q672" s="781"/>
      <c r="R672" s="781"/>
      <c r="S672" s="781"/>
      <c r="T672" s="781"/>
      <c r="U672" s="781"/>
      <c r="V672" s="781"/>
      <c r="W672" s="781"/>
      <c r="X672" s="781"/>
      <c r="Y672" s="781"/>
      <c r="Z672" s="781"/>
      <c r="AA672" s="781"/>
      <c r="AB672" s="781"/>
      <c r="AC672" s="781"/>
      <c r="AD672" s="781"/>
      <c r="AE672" s="781"/>
      <c r="AF672" s="1"/>
    </row>
    <row r="673" spans="1:32" ht="18" thickTop="1" thickBot="1" x14ac:dyDescent="0.25">
      <c r="A673" s="44" t="s">
        <v>13</v>
      </c>
      <c r="B673" s="50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50">
        <f>IFERROR(Y51*1,"0")+IFERROR(Y52*1,"0")+IFERROR(Y53*1,"0")+IFERROR(Y54*1,"0")+IFERROR(Y55*1,"0")+IFERROR(Y56*1,"0")+IFERROR(Y60*1,"0")+IFERROR(Y61*1,"0")</f>
        <v>144</v>
      </c>
      <c r="D673" s="50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6729.6</v>
      </c>
      <c r="E673" s="50">
        <f>IFERROR(Y110*1,"0")+IFERROR(Y111*1,"0")+IFERROR(Y112*1,"0")+IFERROR(Y116*1,"0")+IFERROR(Y117*1,"0")+IFERROR(Y118*1,"0")+IFERROR(Y119*1,"0")+IFERROR(Y120*1,"0")+IFERROR(Y121*1,"0")</f>
        <v>0</v>
      </c>
      <c r="F673" s="50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50">
        <f>IFERROR(Y157*1,"0")+IFERROR(Y158*1,"0")+IFERROR(Y162*1,"0")+IFERROR(Y163*1,"0")+IFERROR(Y167*1,"0")+IFERROR(Y168*1,"0")</f>
        <v>0</v>
      </c>
      <c r="H673" s="50">
        <f>IFERROR(Y173*1,"0")+IFERROR(Y177*1,"0")+IFERROR(Y178*1,"0")+IFERROR(Y179*1,"0")+IFERROR(Y180*1,"0")+IFERROR(Y181*1,"0")+IFERROR(Y185*1,"0")+IFERROR(Y186*1,"0")+IFERROR(Y187*1,"0")</f>
        <v>246</v>
      </c>
      <c r="I673" s="50">
        <f>IFERROR(Y193*1,"0")+IFERROR(Y197*1,"0")+IFERROR(Y198*1,"0")+IFERROR(Y199*1,"0")+IFERROR(Y200*1,"0")+IFERROR(Y201*1,"0")+IFERROR(Y202*1,"0")+IFERROR(Y203*1,"0")+IFERROR(Y204*1,"0")</f>
        <v>0</v>
      </c>
      <c r="J673" s="50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356.40000000000003</v>
      </c>
      <c r="K673" s="50">
        <f>IFERROR(Y253*1,"0")+IFERROR(Y254*1,"0")+IFERROR(Y255*1,"0")+IFERROR(Y256*1,"0")+IFERROR(Y257*1,"0")+IFERROR(Y258*1,"0")+IFERROR(Y259*1,"0")+IFERROR(Y260*1,"0")</f>
        <v>0</v>
      </c>
      <c r="L673" s="50">
        <f>IFERROR(Y265*1,"0")+IFERROR(Y266*1,"0")+IFERROR(Y267*1,"0")+IFERROR(Y268*1,"0")+IFERROR(Y269*1,"0")+IFERROR(Y270*1,"0")+IFERROR(Y271*1,"0")+IFERROR(Y272*1,"0")+IFERROR(Y273*1,"0")+IFERROR(Y277*1,"0")</f>
        <v>0</v>
      </c>
      <c r="M673" s="50">
        <f>IFERROR(Y282*1,"0")+IFERROR(Y283*1,"0")+IFERROR(Y284*1,"0")+IFERROR(Y285*1,"0")+IFERROR(Y286*1,"0")+IFERROR(Y287*1,"0")+IFERROR(Y288*1,"0")+IFERROR(Y289*1,"0")+IFERROR(Y290*1,"0")+IFERROR(Y291*1,"0")</f>
        <v>100</v>
      </c>
      <c r="N673" s="1"/>
      <c r="O673" s="50">
        <f>IFERROR(Y296*1,"0")</f>
        <v>0</v>
      </c>
      <c r="P673" s="50">
        <f>IFERROR(Y301*1,"0")+IFERROR(Y302*1,"0")+IFERROR(Y303*1,"0")</f>
        <v>0</v>
      </c>
      <c r="Q673" s="50">
        <f>IFERROR(Y308*1,"0")+IFERROR(Y309*1,"0")+IFERROR(Y310*1,"0")+IFERROR(Y311*1,"0")+IFERROR(Y312*1,"0")+IFERROR(Y313*1,"0")</f>
        <v>0</v>
      </c>
      <c r="R673" s="50">
        <f>IFERROR(Y318*1,"0")+IFERROR(Y322*1,"0")+IFERROR(Y326*1,"0")</f>
        <v>0</v>
      </c>
      <c r="S673" s="50">
        <f>IFERROR(Y331*1,"0")+IFERROR(Y335*1,"0")+IFERROR(Y339*1,"0")+IFERROR(Y340*1,"0")</f>
        <v>0</v>
      </c>
      <c r="T673" s="50">
        <f>IFERROR(Y345*1,"0")+IFERROR(Y349*1,"0")+IFERROR(Y350*1,"0")+IFERROR(Y354*1,"0")</f>
        <v>0</v>
      </c>
      <c r="U673" s="50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702.2</v>
      </c>
      <c r="V673" s="50">
        <f>IFERROR(Y407*1,"0")+IFERROR(Y411*1,"0")+IFERROR(Y412*1,"0")+IFERROR(Y413*1,"0")</f>
        <v>202.5</v>
      </c>
      <c r="W673" s="50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6945</v>
      </c>
      <c r="X673" s="50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50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50">
        <f>IFERROR(Y521*1,"0")+IFERROR(Y525*1,"0")+IFERROR(Y526*1,"0")+IFERROR(Y527*1,"0")+IFERROR(Y528*1,"0")+IFERROR(Y529*1,"0")+IFERROR(Y533*1,"0")+IFERROR(Y537*1,"0")</f>
        <v>0</v>
      </c>
      <c r="AA673" s="50">
        <f>IFERROR(Y542*1,"0")+IFERROR(Y543*1,"0")+IFERROR(Y544*1,"0")+IFERROR(Y545*1,"0")</f>
        <v>0</v>
      </c>
      <c r="AB673" s="50">
        <f>IFERROR(Y550*1,"0")</f>
        <v>0</v>
      </c>
      <c r="AC673" s="50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2064.48</v>
      </c>
      <c r="AD673" s="50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592.79999999999995</v>
      </c>
      <c r="AE673" s="50">
        <f>IFERROR(Y647*1,"0")+IFERROR(Y648*1,"0")+IFERROR(Y652*1,"0")+IFERROR(Y656*1,"0")+IFERROR(Y660*1,"0")</f>
        <v>0</v>
      </c>
      <c r="AF673" s="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27:V327"/>
    <mergeCell ref="A327:O328"/>
    <mergeCell ref="P328:V328"/>
    <mergeCell ref="A329:Z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A344:Z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P551:V551"/>
    <mergeCell ref="A551:O552"/>
    <mergeCell ref="P552:V55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C670:H670"/>
    <mergeCell ref="I670:V670"/>
    <mergeCell ref="W670:X670"/>
    <mergeCell ref="Y670:AB670"/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C671:AC672"/>
    <mergeCell ref="AD671:AD672"/>
    <mergeCell ref="AE671:AE672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9"/>
    </row>
    <row r="3" spans="2:8" x14ac:dyDescent="0.2">
      <c r="B3" s="51" t="s">
        <v>1063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1065</v>
      </c>
      <c r="D6" s="51" t="s">
        <v>1066</v>
      </c>
      <c r="E6" s="51" t="s">
        <v>45</v>
      </c>
    </row>
    <row r="8" spans="2:8" x14ac:dyDescent="0.2">
      <c r="B8" s="51" t="s">
        <v>76</v>
      </c>
      <c r="C8" s="51" t="s">
        <v>1065</v>
      </c>
      <c r="D8" s="51" t="s">
        <v>45</v>
      </c>
      <c r="E8" s="51" t="s">
        <v>45</v>
      </c>
    </row>
    <row r="10" spans="2:8" x14ac:dyDescent="0.2">
      <c r="B10" s="51" t="s">
        <v>1067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1071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1072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1077</v>
      </c>
      <c r="C20" s="51" t="s">
        <v>45</v>
      </c>
      <c r="D20" s="51" t="s">
        <v>45</v>
      </c>
      <c r="E20" s="51" t="s">
        <v>45</v>
      </c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2024-12-03T09:00:03Z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