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F72BFC-6262-4F62-95DD-F95EE2142D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Y567" i="1" s="1"/>
  <c r="P556" i="1"/>
  <c r="X552" i="1"/>
  <c r="Y551" i="1"/>
  <c r="X551" i="1"/>
  <c r="BP550" i="1"/>
  <c r="BO550" i="1"/>
  <c r="BN550" i="1"/>
  <c r="BM550" i="1"/>
  <c r="Z550" i="1"/>
  <c r="Z551" i="1" s="1"/>
  <c r="Y550" i="1"/>
  <c r="Y552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BO542" i="1"/>
  <c r="BM542" i="1"/>
  <c r="Y542" i="1"/>
  <c r="AA673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Y530" i="1" s="1"/>
  <c r="P525" i="1"/>
  <c r="X523" i="1"/>
  <c r="X522" i="1"/>
  <c r="BO521" i="1"/>
  <c r="BM521" i="1"/>
  <c r="Y521" i="1"/>
  <c r="Z673" i="1" s="1"/>
  <c r="P521" i="1"/>
  <c r="X518" i="1"/>
  <c r="X517" i="1"/>
  <c r="BO516" i="1"/>
  <c r="BM516" i="1"/>
  <c r="Y516" i="1"/>
  <c r="BP516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Y476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60" i="1" s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Z441" i="1" s="1"/>
  <c r="BO440" i="1"/>
  <c r="BM440" i="1"/>
  <c r="Y440" i="1"/>
  <c r="BP440" i="1" s="1"/>
  <c r="P440" i="1"/>
  <c r="BO439" i="1"/>
  <c r="BM439" i="1"/>
  <c r="Y439" i="1"/>
  <c r="BP439" i="1" s="1"/>
  <c r="BO438" i="1"/>
  <c r="BM438" i="1"/>
  <c r="Y438" i="1"/>
  <c r="Y442" i="1" s="1"/>
  <c r="P438" i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Y435" i="1" s="1"/>
  <c r="P433" i="1"/>
  <c r="X431" i="1"/>
  <c r="X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W673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V673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8" i="1" s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BP371" i="1"/>
  <c r="BO371" i="1"/>
  <c r="BN371" i="1"/>
  <c r="BM371" i="1"/>
  <c r="Z371" i="1"/>
  <c r="Y371" i="1"/>
  <c r="Y375" i="1" s="1"/>
  <c r="P371" i="1"/>
  <c r="X369" i="1"/>
  <c r="X368" i="1"/>
  <c r="BO367" i="1"/>
  <c r="BM367" i="1"/>
  <c r="Y367" i="1"/>
  <c r="BP367" i="1" s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Y342" i="1" s="1"/>
  <c r="P340" i="1"/>
  <c r="BP339" i="1"/>
  <c r="BO339" i="1"/>
  <c r="BN339" i="1"/>
  <c r="BM339" i="1"/>
  <c r="Z339" i="1"/>
  <c r="Y339" i="1"/>
  <c r="Y341" i="1" s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S673" i="1" s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R673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Q673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673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K673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0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2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I673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8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2" i="1" s="1"/>
  <c r="P177" i="1"/>
  <c r="X175" i="1"/>
  <c r="Y174" i="1"/>
  <c r="X174" i="1"/>
  <c r="BP173" i="1"/>
  <c r="BO173" i="1"/>
  <c r="BN173" i="1"/>
  <c r="BM173" i="1"/>
  <c r="Z173" i="1"/>
  <c r="Z174" i="1" s="1"/>
  <c r="Y173" i="1"/>
  <c r="H673" i="1" s="1"/>
  <c r="P173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X165" i="1"/>
  <c r="X164" i="1"/>
  <c r="BO163" i="1"/>
  <c r="BM163" i="1"/>
  <c r="Y163" i="1"/>
  <c r="BP163" i="1" s="1"/>
  <c r="P163" i="1"/>
  <c r="BO162" i="1"/>
  <c r="BM162" i="1"/>
  <c r="Z162" i="1"/>
  <c r="Y162" i="1"/>
  <c r="Y165" i="1" s="1"/>
  <c r="P162" i="1"/>
  <c r="X160" i="1"/>
  <c r="X159" i="1"/>
  <c r="BO158" i="1"/>
  <c r="BM158" i="1"/>
  <c r="Y158" i="1"/>
  <c r="BP158" i="1" s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Z143" i="1"/>
  <c r="Y143" i="1"/>
  <c r="BP143" i="1" s="1"/>
  <c r="P143" i="1"/>
  <c r="BO142" i="1"/>
  <c r="BM142" i="1"/>
  <c r="Y142" i="1"/>
  <c r="BP142" i="1" s="1"/>
  <c r="P142" i="1"/>
  <c r="BO141" i="1"/>
  <c r="BN141" i="1"/>
  <c r="BM141" i="1"/>
  <c r="Z141" i="1"/>
  <c r="Y141" i="1"/>
  <c r="Y148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O129" i="1"/>
  <c r="BM129" i="1"/>
  <c r="Z129" i="1"/>
  <c r="Y129" i="1"/>
  <c r="BP129" i="1" s="1"/>
  <c r="P129" i="1"/>
  <c r="BO128" i="1"/>
  <c r="BM128" i="1"/>
  <c r="Y128" i="1"/>
  <c r="BP128" i="1" s="1"/>
  <c r="P128" i="1"/>
  <c r="BO127" i="1"/>
  <c r="BN127" i="1"/>
  <c r="BM127" i="1"/>
  <c r="Z127" i="1"/>
  <c r="Y127" i="1"/>
  <c r="BP127" i="1" s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3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1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3" i="1" s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8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Z27" i="1"/>
  <c r="Z38" i="1" s="1"/>
  <c r="BN27" i="1"/>
  <c r="Z30" i="1"/>
  <c r="BN30" i="1"/>
  <c r="Z31" i="1"/>
  <c r="BN31" i="1"/>
  <c r="Z34" i="1"/>
  <c r="BN34" i="1"/>
  <c r="Z36" i="1"/>
  <c r="BN36" i="1"/>
  <c r="Y39" i="1"/>
  <c r="C673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Y63" i="1"/>
  <c r="D673" i="1"/>
  <c r="Z67" i="1"/>
  <c r="Z75" i="1" s="1"/>
  <c r="BN67" i="1"/>
  <c r="Z69" i="1"/>
  <c r="BN69" i="1"/>
  <c r="Z71" i="1"/>
  <c r="BN71" i="1"/>
  <c r="Z73" i="1"/>
  <c r="BN73" i="1"/>
  <c r="Y76" i="1"/>
  <c r="Z79" i="1"/>
  <c r="Z82" i="1" s="1"/>
  <c r="BN79" i="1"/>
  <c r="BP79" i="1"/>
  <c r="Z81" i="1"/>
  <c r="BN81" i="1"/>
  <c r="Z85" i="1"/>
  <c r="BN85" i="1"/>
  <c r="BP85" i="1"/>
  <c r="Z87" i="1"/>
  <c r="BN87" i="1"/>
  <c r="Z89" i="1"/>
  <c r="BN89" i="1"/>
  <c r="Y92" i="1"/>
  <c r="Z95" i="1"/>
  <c r="Z100" i="1" s="1"/>
  <c r="BN95" i="1"/>
  <c r="Z97" i="1"/>
  <c r="BN97" i="1"/>
  <c r="Z99" i="1"/>
  <c r="BN99" i="1"/>
  <c r="Y100" i="1"/>
  <c r="Z103" i="1"/>
  <c r="Z106" i="1" s="1"/>
  <c r="BN103" i="1"/>
  <c r="BP103" i="1"/>
  <c r="Z105" i="1"/>
  <c r="BN105" i="1"/>
  <c r="Y106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0" i="1"/>
  <c r="BN120" i="1"/>
  <c r="Z121" i="1"/>
  <c r="BN121" i="1"/>
  <c r="Y122" i="1"/>
  <c r="Z126" i="1"/>
  <c r="Z131" i="1" s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Y139" i="1"/>
  <c r="Z142" i="1"/>
  <c r="Z148" i="1" s="1"/>
  <c r="BN142" i="1"/>
  <c r="Z144" i="1"/>
  <c r="BN144" i="1"/>
  <c r="Z146" i="1"/>
  <c r="BN146" i="1"/>
  <c r="Y149" i="1"/>
  <c r="Z152" i="1"/>
  <c r="Z153" i="1" s="1"/>
  <c r="BN152" i="1"/>
  <c r="Y153" i="1"/>
  <c r="Z157" i="1"/>
  <c r="BN157" i="1"/>
  <c r="BP157" i="1"/>
  <c r="Y160" i="1"/>
  <c r="Z163" i="1"/>
  <c r="Z164" i="1" s="1"/>
  <c r="BN163" i="1"/>
  <c r="Y164" i="1"/>
  <c r="Z167" i="1"/>
  <c r="BN167" i="1"/>
  <c r="BP167" i="1"/>
  <c r="Y170" i="1"/>
  <c r="Y175" i="1"/>
  <c r="Z178" i="1"/>
  <c r="Z182" i="1" s="1"/>
  <c r="BN178" i="1"/>
  <c r="Z180" i="1"/>
  <c r="BN180" i="1"/>
  <c r="Y183" i="1"/>
  <c r="Z186" i="1"/>
  <c r="Z188" i="1" s="1"/>
  <c r="BN186" i="1"/>
  <c r="Y189" i="1"/>
  <c r="Y195" i="1"/>
  <c r="Y206" i="1"/>
  <c r="Z198" i="1"/>
  <c r="BN198" i="1"/>
  <c r="Z200" i="1"/>
  <c r="BN200" i="1"/>
  <c r="BP201" i="1"/>
  <c r="BN201" i="1"/>
  <c r="BP203" i="1"/>
  <c r="BN203" i="1"/>
  <c r="Z203" i="1"/>
  <c r="Y228" i="1"/>
  <c r="BP220" i="1"/>
  <c r="BN220" i="1"/>
  <c r="Z220" i="1"/>
  <c r="Z227" i="1" s="1"/>
  <c r="F9" i="1"/>
  <c r="J9" i="1"/>
  <c r="Z22" i="1"/>
  <c r="Z23" i="1" s="1"/>
  <c r="BN22" i="1"/>
  <c r="BP22" i="1"/>
  <c r="Y23" i="1"/>
  <c r="Y58" i="1"/>
  <c r="Y75" i="1"/>
  <c r="Y114" i="1"/>
  <c r="BN129" i="1"/>
  <c r="Y132" i="1"/>
  <c r="Z135" i="1"/>
  <c r="BN135" i="1"/>
  <c r="Z137" i="1"/>
  <c r="BN137" i="1"/>
  <c r="BP141" i="1"/>
  <c r="BN143" i="1"/>
  <c r="Z145" i="1"/>
  <c r="BN145" i="1"/>
  <c r="Z147" i="1"/>
  <c r="BN147" i="1"/>
  <c r="Z158" i="1"/>
  <c r="BN158" i="1"/>
  <c r="Y159" i="1"/>
  <c r="BN162" i="1"/>
  <c r="BP162" i="1"/>
  <c r="Z168" i="1"/>
  <c r="BN168" i="1"/>
  <c r="Z205" i="1"/>
  <c r="Y205" i="1"/>
  <c r="BP210" i="1"/>
  <c r="BN210" i="1"/>
  <c r="Z210" i="1"/>
  <c r="Z211" i="1" s="1"/>
  <c r="Y212" i="1"/>
  <c r="Y217" i="1"/>
  <c r="BP214" i="1"/>
  <c r="BN214" i="1"/>
  <c r="Z214" i="1"/>
  <c r="Z216" i="1" s="1"/>
  <c r="J673" i="1"/>
  <c r="Y211" i="1"/>
  <c r="Z222" i="1"/>
  <c r="BN222" i="1"/>
  <c r="Z224" i="1"/>
  <c r="BN224" i="1"/>
  <c r="Z226" i="1"/>
  <c r="BN226" i="1"/>
  <c r="Z230" i="1"/>
  <c r="Z241" i="1" s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Z249" i="1" s="1"/>
  <c r="BN244" i="1"/>
  <c r="BP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L673" i="1"/>
  <c r="Z266" i="1"/>
  <c r="Z274" i="1" s="1"/>
  <c r="BN266" i="1"/>
  <c r="Z268" i="1"/>
  <c r="BN268" i="1"/>
  <c r="Z270" i="1"/>
  <c r="BN270" i="1"/>
  <c r="Z272" i="1"/>
  <c r="BN272" i="1"/>
  <c r="Y275" i="1"/>
  <c r="M673" i="1"/>
  <c r="Z283" i="1"/>
  <c r="Z292" i="1" s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Z304" i="1" s="1"/>
  <c r="BN301" i="1"/>
  <c r="BP301" i="1"/>
  <c r="Z303" i="1"/>
  <c r="BN303" i="1"/>
  <c r="Y304" i="1"/>
  <c r="Z308" i="1"/>
  <c r="Z314" i="1" s="1"/>
  <c r="BN308" i="1"/>
  <c r="BP308" i="1"/>
  <c r="Z310" i="1"/>
  <c r="BN310" i="1"/>
  <c r="Z312" i="1"/>
  <c r="BN312" i="1"/>
  <c r="Y315" i="1"/>
  <c r="Y320" i="1"/>
  <c r="Y333" i="1"/>
  <c r="Z340" i="1"/>
  <c r="Z341" i="1" s="1"/>
  <c r="BN340" i="1"/>
  <c r="BP340" i="1"/>
  <c r="Z345" i="1"/>
  <c r="Z346" i="1" s="1"/>
  <c r="BN345" i="1"/>
  <c r="BP345" i="1"/>
  <c r="Y346" i="1"/>
  <c r="Z349" i="1"/>
  <c r="Z351" i="1" s="1"/>
  <c r="BN349" i="1"/>
  <c r="BP349" i="1"/>
  <c r="Y352" i="1"/>
  <c r="U673" i="1"/>
  <c r="Y369" i="1"/>
  <c r="Z360" i="1"/>
  <c r="BN360" i="1"/>
  <c r="Z362" i="1"/>
  <c r="BN362" i="1"/>
  <c r="Z364" i="1"/>
  <c r="BN364" i="1"/>
  <c r="Z366" i="1"/>
  <c r="BN366" i="1"/>
  <c r="BP374" i="1"/>
  <c r="BN374" i="1"/>
  <c r="Z374" i="1"/>
  <c r="Y384" i="1"/>
  <c r="Y385" i="1"/>
  <c r="BP378" i="1"/>
  <c r="BN378" i="1"/>
  <c r="Z378" i="1"/>
  <c r="Z384" i="1" s="1"/>
  <c r="Y261" i="1"/>
  <c r="Y274" i="1"/>
  <c r="Y293" i="1"/>
  <c r="Y298" i="1"/>
  <c r="Y305" i="1"/>
  <c r="Y314" i="1"/>
  <c r="Y347" i="1"/>
  <c r="Z367" i="1"/>
  <c r="Z368" i="1" s="1"/>
  <c r="BN367" i="1"/>
  <c r="Y368" i="1"/>
  <c r="BP372" i="1"/>
  <c r="BN372" i="1"/>
  <c r="Z372" i="1"/>
  <c r="Z375" i="1" s="1"/>
  <c r="Z380" i="1"/>
  <c r="BN380" i="1"/>
  <c r="Z382" i="1"/>
  <c r="BN382" i="1"/>
  <c r="Z388" i="1"/>
  <c r="Z390" i="1" s="1"/>
  <c r="BN388" i="1"/>
  <c r="BP388" i="1"/>
  <c r="Z393" i="1"/>
  <c r="Z397" i="1" s="1"/>
  <c r="BN393" i="1"/>
  <c r="BP393" i="1"/>
  <c r="Z394" i="1"/>
  <c r="BN394" i="1"/>
  <c r="Z396" i="1"/>
  <c r="BN396" i="1"/>
  <c r="Y397" i="1"/>
  <c r="Z400" i="1"/>
  <c r="Z403" i="1" s="1"/>
  <c r="BN400" i="1"/>
  <c r="BP400" i="1"/>
  <c r="Z402" i="1"/>
  <c r="BN402" i="1"/>
  <c r="Y403" i="1"/>
  <c r="Z407" i="1"/>
  <c r="Z408" i="1" s="1"/>
  <c r="BN407" i="1"/>
  <c r="BP407" i="1"/>
  <c r="Y408" i="1"/>
  <c r="Z411" i="1"/>
  <c r="Z414" i="1" s="1"/>
  <c r="BN411" i="1"/>
  <c r="BP411" i="1"/>
  <c r="Z413" i="1"/>
  <c r="BN413" i="1"/>
  <c r="Y414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Y436" i="1"/>
  <c r="Z440" i="1"/>
  <c r="BN440" i="1"/>
  <c r="Y443" i="1"/>
  <c r="Y449" i="1"/>
  <c r="BP445" i="1"/>
  <c r="BN445" i="1"/>
  <c r="Z445" i="1"/>
  <c r="Z448" i="1" s="1"/>
  <c r="Y409" i="1"/>
  <c r="Z420" i="1"/>
  <c r="BN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Z438" i="1"/>
  <c r="BN438" i="1"/>
  <c r="BP438" i="1"/>
  <c r="Z439" i="1"/>
  <c r="BN439" i="1"/>
  <c r="BP441" i="1"/>
  <c r="BN441" i="1"/>
  <c r="Y448" i="1"/>
  <c r="BP453" i="1"/>
  <c r="BN453" i="1"/>
  <c r="Z453" i="1"/>
  <c r="Z460" i="1" s="1"/>
  <c r="Y461" i="1"/>
  <c r="Y465" i="1"/>
  <c r="Y475" i="1"/>
  <c r="Y508" i="1"/>
  <c r="Y512" i="1"/>
  <c r="Y518" i="1"/>
  <c r="Y523" i="1"/>
  <c r="Y531" i="1"/>
  <c r="Y535" i="1"/>
  <c r="Y539" i="1"/>
  <c r="Y546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AB673" i="1"/>
  <c r="Z455" i="1"/>
  <c r="BN455" i="1"/>
  <c r="Z457" i="1"/>
  <c r="BN457" i="1"/>
  <c r="Z459" i="1"/>
  <c r="BN459" i="1"/>
  <c r="Z463" i="1"/>
  <c r="Z465" i="1" s="1"/>
  <c r="BN463" i="1"/>
  <c r="BP463" i="1"/>
  <c r="Z470" i="1"/>
  <c r="Z475" i="1" s="1"/>
  <c r="BN470" i="1"/>
  <c r="Z471" i="1"/>
  <c r="BN471" i="1"/>
  <c r="Z473" i="1"/>
  <c r="BN473" i="1"/>
  <c r="Y673" i="1"/>
  <c r="Y487" i="1"/>
  <c r="Z490" i="1"/>
  <c r="Z507" i="1" s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Z512" i="1" s="1"/>
  <c r="BN510" i="1"/>
  <c r="BP510" i="1"/>
  <c r="Z516" i="1"/>
  <c r="Z517" i="1" s="1"/>
  <c r="BN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Z533" i="1"/>
  <c r="Z534" i="1" s="1"/>
  <c r="BN533" i="1"/>
  <c r="BP533" i="1"/>
  <c r="Z537" i="1"/>
  <c r="Z538" i="1" s="1"/>
  <c r="BN537" i="1"/>
  <c r="BP537" i="1"/>
  <c r="Z542" i="1"/>
  <c r="Z546" i="1" s="1"/>
  <c r="BN542" i="1"/>
  <c r="BP542" i="1"/>
  <c r="Z544" i="1"/>
  <c r="BN544" i="1"/>
  <c r="Y547" i="1"/>
  <c r="AC673" i="1"/>
  <c r="Z557" i="1"/>
  <c r="Z567" i="1" s="1"/>
  <c r="BN557" i="1"/>
  <c r="Z559" i="1"/>
  <c r="BN559" i="1"/>
  <c r="Z561" i="1"/>
  <c r="BN561" i="1"/>
  <c r="Z563" i="1"/>
  <c r="BN563" i="1"/>
  <c r="Z565" i="1"/>
  <c r="BN565" i="1"/>
  <c r="Y568" i="1"/>
  <c r="Z571" i="1"/>
  <c r="Z573" i="1" s="1"/>
  <c r="BN571" i="1"/>
  <c r="Z577" i="1"/>
  <c r="Z585" i="1" s="1"/>
  <c r="BN577" i="1"/>
  <c r="Z579" i="1"/>
  <c r="BN579" i="1"/>
  <c r="Z581" i="1"/>
  <c r="BN581" i="1"/>
  <c r="Z583" i="1"/>
  <c r="BN583" i="1"/>
  <c r="Z589" i="1"/>
  <c r="Z591" i="1" s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Z615" i="1" s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636" i="1" l="1"/>
  <c r="Z430" i="1"/>
  <c r="Y667" i="1"/>
  <c r="Y664" i="1"/>
  <c r="Z159" i="1"/>
  <c r="Z138" i="1"/>
  <c r="Y663" i="1"/>
  <c r="Z530" i="1"/>
  <c r="Z442" i="1"/>
  <c r="Y665" i="1"/>
  <c r="Z169" i="1"/>
  <c r="Z91" i="1"/>
  <c r="Z668" i="1" s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<sst xmlns="http://schemas.openxmlformats.org/spreadsheetml/2006/main" count="3125" uniqueCount="1077">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</sst>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5" t="s">
        <v>8</v>
      </c>
      <c r="B5" s="936"/>
      <c r="C5" s="937"/>
      <c r="D5" s="876"/>
      <c r="E5" s="877"/>
      <c r="F5" s="1171" t="s">
        <v>9</v>
      </c>
      <c r="G5" s="937"/>
      <c r="H5" s="876"/>
      <c r="I5" s="1099"/>
      <c r="J5" s="1099"/>
      <c r="K5" s="1099"/>
      <c r="L5" s="1099"/>
      <c r="M5" s="877"/>
      <c r="N5" s="58"/>
      <c r="P5" s="24" t="s">
        <v>10</v>
      </c>
      <c r="Q5" s="1190">
        <v>45627</v>
      </c>
      <c r="R5" s="934"/>
      <c r="T5" s="997" t="s">
        <v>11</v>
      </c>
      <c r="U5" s="975"/>
      <c r="V5" s="998" t="s">
        <v>12</v>
      </c>
      <c r="W5" s="934"/>
      <c r="AB5" s="51"/>
      <c r="AC5" s="51"/>
      <c r="AD5" s="51"/>
      <c r="AE5" s="51"/>
    </row>
    <row r="6" spans="1:32" s="774" customFormat="1" ht="24" customHeight="1" x14ac:dyDescent="0.2">
      <c r="A6" s="935" t="s">
        <v>13</v>
      </c>
      <c r="B6" s="936"/>
      <c r="C6" s="93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4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08" t="s">
        <v>16</v>
      </c>
      <c r="U6" s="975"/>
      <c r="V6" s="1081" t="s">
        <v>17</v>
      </c>
      <c r="W6" s="83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3"/>
      <c r="U7" s="975"/>
      <c r="V7" s="1082"/>
      <c r="W7" s="1083"/>
      <c r="AB7" s="51"/>
      <c r="AC7" s="51"/>
      <c r="AD7" s="51"/>
      <c r="AE7" s="51"/>
    </row>
    <row r="8" spans="1:32" s="774" customFormat="1" ht="25.5" customHeight="1" x14ac:dyDescent="0.2">
      <c r="A8" s="1212" t="s">
        <v>18</v>
      </c>
      <c r="B8" s="799"/>
      <c r="C8" s="800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45">
        <v>0.41666666666666669</v>
      </c>
      <c r="R8" s="844"/>
      <c r="T8" s="793"/>
      <c r="U8" s="975"/>
      <c r="V8" s="1082"/>
      <c r="W8" s="1083"/>
      <c r="AB8" s="51"/>
      <c r="AC8" s="51"/>
      <c r="AD8" s="51"/>
      <c r="AE8" s="51"/>
    </row>
    <row r="9" spans="1:32" s="774" customFormat="1" ht="39.950000000000003" customHeight="1" x14ac:dyDescent="0.2">
      <c r="A9" s="9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9"/>
      <c r="E9" s="796"/>
      <c r="F9" s="9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75"/>
      <c r="P9" s="26" t="s">
        <v>21</v>
      </c>
      <c r="Q9" s="929"/>
      <c r="R9" s="930"/>
      <c r="T9" s="793"/>
      <c r="U9" s="975"/>
      <c r="V9" s="1084"/>
      <c r="W9" s="1085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9"/>
      <c r="E10" s="796"/>
      <c r="F10" s="9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3" t="str">
        <f>IFERROR(VLOOKUP($D$10,Proxy,2,FALSE),"")</f>
        <v/>
      </c>
      <c r="I10" s="793"/>
      <c r="J10" s="793"/>
      <c r="K10" s="793"/>
      <c r="L10" s="793"/>
      <c r="M10" s="793"/>
      <c r="N10" s="773"/>
      <c r="P10" s="26" t="s">
        <v>22</v>
      </c>
      <c r="Q10" s="1009"/>
      <c r="R10" s="101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9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2"/>
      <c r="P12" s="24" t="s">
        <v>30</v>
      </c>
      <c r="Q12" s="945"/>
      <c r="R12" s="844"/>
      <c r="S12" s="23"/>
      <c r="U12" s="24"/>
      <c r="V12" s="811"/>
      <c r="W12" s="793"/>
      <c r="AB12" s="51"/>
      <c r="AC12" s="51"/>
      <c r="AD12" s="51"/>
      <c r="AE12" s="51"/>
    </row>
    <row r="13" spans="1:32" s="774" customFormat="1" ht="23.25" customHeight="1" x14ac:dyDescent="0.2">
      <c r="A13" s="989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9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35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3"/>
      <c r="P15" s="970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1"/>
      <c r="Q16" s="971"/>
      <c r="R16" s="971"/>
      <c r="S16" s="971"/>
      <c r="T16" s="9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3" t="s">
        <v>38</v>
      </c>
      <c r="D17" s="825" t="s">
        <v>39</v>
      </c>
      <c r="E17" s="909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08"/>
      <c r="R17" s="908"/>
      <c r="S17" s="908"/>
      <c r="T17" s="909"/>
      <c r="U17" s="1208" t="s">
        <v>51</v>
      </c>
      <c r="V17" s="937"/>
      <c r="W17" s="825" t="s">
        <v>52</v>
      </c>
      <c r="X17" s="825" t="s">
        <v>53</v>
      </c>
      <c r="Y17" s="1209" t="s">
        <v>54</v>
      </c>
      <c r="Z17" s="1095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0"/>
      <c r="E18" s="912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0"/>
      <c r="Q18" s="911"/>
      <c r="R18" s="911"/>
      <c r="S18" s="911"/>
      <c r="T18" s="912"/>
      <c r="U18" s="67" t="s">
        <v>61</v>
      </c>
      <c r="V18" s="67" t="s">
        <v>62</v>
      </c>
      <c r="W18" s="826"/>
      <c r="X18" s="826"/>
      <c r="Y18" s="1210"/>
      <c r="Z18" s="1096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986" t="s">
        <v>63</v>
      </c>
      <c r="B19" s="987"/>
      <c r="C19" s="987"/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  <c r="Q19" s="987"/>
      <c r="R19" s="987"/>
      <c r="S19" s="987"/>
      <c r="T19" s="987"/>
      <c r="U19" s="987"/>
      <c r="V19" s="987"/>
      <c r="W19" s="987"/>
      <c r="X19" s="987"/>
      <c r="Y19" s="987"/>
      <c r="Z19" s="987"/>
      <c r="AA19" s="48"/>
      <c r="AB19" s="48"/>
      <c r="AC19" s="48"/>
    </row>
    <row r="20" spans="1:68" ht="16.5" customHeight="1" x14ac:dyDescent="0.25">
      <c r="A20" s="797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02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02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2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02"/>
      <c r="P38" s="798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02"/>
      <c r="P39" s="798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0"/>
      <c r="AB40" s="770"/>
      <c r="AC40" s="770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02"/>
      <c r="P42" s="798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02"/>
      <c r="P43" s="798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0"/>
      <c r="AB44" s="770"/>
      <c r="AC44" s="770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02"/>
      <c r="P46" s="798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02"/>
      <c r="P47" s="798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6" t="s">
        <v>122</v>
      </c>
      <c r="B48" s="987"/>
      <c r="C48" s="987"/>
      <c r="D48" s="987"/>
      <c r="E48" s="987"/>
      <c r="F48" s="987"/>
      <c r="G48" s="987"/>
      <c r="H48" s="987"/>
      <c r="I48" s="987"/>
      <c r="J48" s="987"/>
      <c r="K48" s="987"/>
      <c r="L48" s="987"/>
      <c r="M48" s="987"/>
      <c r="N48" s="987"/>
      <c r="O48" s="987"/>
      <c r="P48" s="987"/>
      <c r="Q48" s="987"/>
      <c r="R48" s="987"/>
      <c r="S48" s="987"/>
      <c r="T48" s="987"/>
      <c r="U48" s="987"/>
      <c r="V48" s="987"/>
      <c r="W48" s="987"/>
      <c r="X48" s="987"/>
      <c r="Y48" s="987"/>
      <c r="Z48" s="987"/>
      <c r="AA48" s="48"/>
      <c r="AB48" s="48"/>
      <c r="AC48" s="48"/>
    </row>
    <row r="49" spans="1:68" ht="16.5" customHeight="1" x14ac:dyDescent="0.25">
      <c r="A49" s="797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0"/>
      <c r="AB50" s="770"/>
      <c r="AC50" s="770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02"/>
      <c r="P57" s="798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02"/>
      <c r="P58" s="798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0"/>
      <c r="AB59" s="770"/>
      <c r="AC59" s="770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02"/>
      <c r="P62" s="798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02"/>
      <c r="P63" s="798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797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0"/>
      <c r="AB65" s="770"/>
      <c r="AC65" s="770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02"/>
      <c r="P75" s="798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02"/>
      <c r="P76" s="798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02"/>
      <c r="P82" s="798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02"/>
      <c r="P83" s="798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0"/>
      <c r="AB84" s="770"/>
      <c r="AC84" s="770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02"/>
      <c r="P91" s="798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02"/>
      <c r="P92" s="798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0"/>
      <c r="AB93" s="770"/>
      <c r="AC93" s="770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8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02"/>
      <c r="P100" s="798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02"/>
      <c r="P101" s="798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0"/>
      <c r="AB102" s="770"/>
      <c r="AC102" s="770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02"/>
      <c r="P106" s="798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02"/>
      <c r="P107" s="798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797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0"/>
      <c r="AB109" s="770"/>
      <c r="AC109" s="770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02"/>
      <c r="P113" s="798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02"/>
      <c r="P114" s="798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0"/>
      <c r="AB115" s="770"/>
      <c r="AC115" s="770"/>
    </row>
    <row r="116" spans="1:68" ht="27" customHeight="1" x14ac:dyDescent="0.25">
      <c r="A116" s="54" t="s">
        <v>239</v>
      </c>
      <c r="B116" s="54" t="s">
        <v>240</v>
      </c>
      <c r="C116" s="31">
        <v>4301051437</v>
      </c>
      <c r="D116" s="784">
        <v>4607091386967</v>
      </c>
      <c r="E116" s="785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4301051546</v>
      </c>
      <c r="D117" s="784">
        <v>4607091386967</v>
      </c>
      <c r="E117" s="785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3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251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252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02"/>
      <c r="P122" s="798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02"/>
      <c r="P123" s="798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797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0"/>
      <c r="AB125" s="770"/>
      <c r="AC125" s="770"/>
    </row>
    <row r="126" spans="1:68" ht="27" customHeight="1" x14ac:dyDescent="0.25">
      <c r="A126" s="54" t="s">
        <v>255</v>
      </c>
      <c r="B126" s="54" t="s">
        <v>256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255</v>
      </c>
      <c r="B127" s="54" t="s">
        <v>258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02"/>
      <c r="P131" s="798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02"/>
      <c r="P132" s="798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0"/>
      <c r="AB133" s="770"/>
      <c r="AC133" s="770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02"/>
      <c r="P138" s="798" t="s">
        <v>71</v>
      </c>
      <c r="Q138" s="799"/>
      <c r="R138" s="799"/>
      <c r="S138" s="799"/>
      <c r="T138" s="799"/>
      <c r="U138" s="799"/>
      <c r="V138" s="800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02"/>
      <c r="P139" s="798" t="s">
        <v>71</v>
      </c>
      <c r="Q139" s="799"/>
      <c r="R139" s="799"/>
      <c r="S139" s="799"/>
      <c r="T139" s="799"/>
      <c r="U139" s="799"/>
      <c r="V139" s="800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0"/>
      <c r="AB140" s="770"/>
      <c r="AC140" s="770"/>
    </row>
    <row r="141" spans="1:68" ht="37.5" customHeight="1" x14ac:dyDescent="0.25">
      <c r="A141" s="54" t="s">
        <v>275</v>
      </c>
      <c r="B141" s="54" t="s">
        <v>276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02"/>
      <c r="P148" s="798" t="s">
        <v>71</v>
      </c>
      <c r="Q148" s="799"/>
      <c r="R148" s="799"/>
      <c r="S148" s="799"/>
      <c r="T148" s="799"/>
      <c r="U148" s="799"/>
      <c r="V148" s="800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02"/>
      <c r="P149" s="798" t="s">
        <v>71</v>
      </c>
      <c r="Q149" s="799"/>
      <c r="R149" s="799"/>
      <c r="S149" s="799"/>
      <c r="T149" s="799"/>
      <c r="U149" s="799"/>
      <c r="V149" s="800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0"/>
      <c r="AB150" s="770"/>
      <c r="AC150" s="770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02"/>
      <c r="P153" s="798" t="s">
        <v>71</v>
      </c>
      <c r="Q153" s="799"/>
      <c r="R153" s="799"/>
      <c r="S153" s="799"/>
      <c r="T153" s="799"/>
      <c r="U153" s="799"/>
      <c r="V153" s="800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02"/>
      <c r="P154" s="798" t="s">
        <v>71</v>
      </c>
      <c r="Q154" s="799"/>
      <c r="R154" s="799"/>
      <c r="S154" s="799"/>
      <c r="T154" s="799"/>
      <c r="U154" s="799"/>
      <c r="V154" s="800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797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0"/>
      <c r="AB156" s="770"/>
      <c r="AC156" s="770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02"/>
      <c r="P159" s="798" t="s">
        <v>71</v>
      </c>
      <c r="Q159" s="799"/>
      <c r="R159" s="799"/>
      <c r="S159" s="799"/>
      <c r="T159" s="799"/>
      <c r="U159" s="799"/>
      <c r="V159" s="800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02"/>
      <c r="P160" s="798" t="s">
        <v>71</v>
      </c>
      <c r="Q160" s="799"/>
      <c r="R160" s="799"/>
      <c r="S160" s="799"/>
      <c r="T160" s="799"/>
      <c r="U160" s="799"/>
      <c r="V160" s="800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0"/>
      <c r="AB161" s="770"/>
      <c r="AC161" s="770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02"/>
      <c r="P164" s="798" t="s">
        <v>71</v>
      </c>
      <c r="Q164" s="799"/>
      <c r="R164" s="799"/>
      <c r="S164" s="799"/>
      <c r="T164" s="799"/>
      <c r="U164" s="799"/>
      <c r="V164" s="800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02"/>
      <c r="P165" s="798" t="s">
        <v>71</v>
      </c>
      <c r="Q165" s="799"/>
      <c r="R165" s="799"/>
      <c r="S165" s="799"/>
      <c r="T165" s="799"/>
      <c r="U165" s="799"/>
      <c r="V165" s="800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0"/>
      <c r="AB166" s="770"/>
      <c r="AC166" s="770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02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02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797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0"/>
      <c r="AB172" s="770"/>
      <c r="AC172" s="770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02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02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0"/>
      <c r="AB176" s="770"/>
      <c r="AC176" s="770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02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02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0"/>
      <c r="AB184" s="770"/>
      <c r="AC184" s="770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02"/>
      <c r="P188" s="798" t="s">
        <v>71</v>
      </c>
      <c r="Q188" s="799"/>
      <c r="R188" s="799"/>
      <c r="S188" s="799"/>
      <c r="T188" s="799"/>
      <c r="U188" s="799"/>
      <c r="V188" s="800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02"/>
      <c r="P189" s="798" t="s">
        <v>71</v>
      </c>
      <c r="Q189" s="799"/>
      <c r="R189" s="799"/>
      <c r="S189" s="799"/>
      <c r="T189" s="799"/>
      <c r="U189" s="799"/>
      <c r="V189" s="800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6" t="s">
        <v>336</v>
      </c>
      <c r="B190" s="987"/>
      <c r="C190" s="987"/>
      <c r="D190" s="987"/>
      <c r="E190" s="987"/>
      <c r="F190" s="987"/>
      <c r="G190" s="987"/>
      <c r="H190" s="987"/>
      <c r="I190" s="987"/>
      <c r="J190" s="987"/>
      <c r="K190" s="987"/>
      <c r="L190" s="987"/>
      <c r="M190" s="987"/>
      <c r="N190" s="987"/>
      <c r="O190" s="987"/>
      <c r="P190" s="987"/>
      <c r="Q190" s="987"/>
      <c r="R190" s="987"/>
      <c r="S190" s="987"/>
      <c r="T190" s="987"/>
      <c r="U190" s="987"/>
      <c r="V190" s="987"/>
      <c r="W190" s="987"/>
      <c r="X190" s="987"/>
      <c r="Y190" s="987"/>
      <c r="Z190" s="987"/>
      <c r="AA190" s="48"/>
      <c r="AB190" s="48"/>
      <c r="AC190" s="48"/>
    </row>
    <row r="191" spans="1:68" ht="16.5" customHeight="1" x14ac:dyDescent="0.25">
      <c r="A191" s="797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0"/>
      <c r="AB192" s="770"/>
      <c r="AC192" s="770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02"/>
      <c r="P194" s="798" t="s">
        <v>71</v>
      </c>
      <c r="Q194" s="799"/>
      <c r="R194" s="799"/>
      <c r="S194" s="799"/>
      <c r="T194" s="799"/>
      <c r="U194" s="799"/>
      <c r="V194" s="800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02"/>
      <c r="P195" s="798" t="s">
        <v>71</v>
      </c>
      <c r="Q195" s="799"/>
      <c r="R195" s="799"/>
      <c r="S195" s="799"/>
      <c r="T195" s="799"/>
      <c r="U195" s="799"/>
      <c r="V195" s="800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0"/>
      <c r="AB196" s="770"/>
      <c r="AC196" s="770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8</v>
      </c>
      <c r="Y199" s="778">
        <f t="shared" si="36"/>
        <v>8.4</v>
      </c>
      <c r="Z199" s="36">
        <f>IFERROR(IF(Y199=0,"",ROUNDUP(Y199/H199,0)*0.00753),"")</f>
        <v>1.506E-2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8.3809523809523814</v>
      </c>
      <c r="BN199" s="64">
        <f t="shared" si="38"/>
        <v>8.8000000000000007</v>
      </c>
      <c r="BO199" s="64">
        <f t="shared" si="39"/>
        <v>1.2210012210012208E-2</v>
      </c>
      <c r="BP199" s="64">
        <f t="shared" si="40"/>
        <v>1.282051282051282E-2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02"/>
      <c r="P205" s="798" t="s">
        <v>71</v>
      </c>
      <c r="Q205" s="799"/>
      <c r="R205" s="799"/>
      <c r="S205" s="799"/>
      <c r="T205" s="799"/>
      <c r="U205" s="799"/>
      <c r="V205" s="800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1.9047619047619047</v>
      </c>
      <c r="Y205" s="779">
        <f>IFERROR(Y197/H197,"0")+IFERROR(Y198/H198,"0")+IFERROR(Y199/H199,"0")+IFERROR(Y200/H200,"0")+IFERROR(Y201/H201,"0")+IFERROR(Y202/H202,"0")+IFERROR(Y203/H203,"0")+IFERROR(Y204/H204,"0")</f>
        <v>2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1.506E-2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02"/>
      <c r="P206" s="798" t="s">
        <v>71</v>
      </c>
      <c r="Q206" s="799"/>
      <c r="R206" s="799"/>
      <c r="S206" s="799"/>
      <c r="T206" s="799"/>
      <c r="U206" s="799"/>
      <c r="V206" s="800"/>
      <c r="W206" s="37" t="s">
        <v>69</v>
      </c>
      <c r="X206" s="779">
        <f>IFERROR(SUM(X197:X204),"0")</f>
        <v>8</v>
      </c>
      <c r="Y206" s="779">
        <f>IFERROR(SUM(Y197:Y204),"0")</f>
        <v>8.4</v>
      </c>
      <c r="Z206" s="37"/>
      <c r="AA206" s="780"/>
      <c r="AB206" s="780"/>
      <c r="AC206" s="780"/>
    </row>
    <row r="207" spans="1:68" ht="16.5" customHeight="1" x14ac:dyDescent="0.25">
      <c r="A207" s="797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0"/>
      <c r="AB208" s="770"/>
      <c r="AC208" s="770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02"/>
      <c r="P211" s="798" t="s">
        <v>71</v>
      </c>
      <c r="Q211" s="799"/>
      <c r="R211" s="799"/>
      <c r="S211" s="799"/>
      <c r="T211" s="799"/>
      <c r="U211" s="799"/>
      <c r="V211" s="800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02"/>
      <c r="P212" s="798" t="s">
        <v>71</v>
      </c>
      <c r="Q212" s="799"/>
      <c r="R212" s="799"/>
      <c r="S212" s="799"/>
      <c r="T212" s="799"/>
      <c r="U212" s="799"/>
      <c r="V212" s="800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0"/>
      <c r="AB213" s="770"/>
      <c r="AC213" s="770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02"/>
      <c r="P216" s="798" t="s">
        <v>71</v>
      </c>
      <c r="Q216" s="799"/>
      <c r="R216" s="799"/>
      <c r="S216" s="799"/>
      <c r="T216" s="799"/>
      <c r="U216" s="799"/>
      <c r="V216" s="800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02"/>
      <c r="P217" s="798" t="s">
        <v>71</v>
      </c>
      <c r="Q217" s="799"/>
      <c r="R217" s="799"/>
      <c r="S217" s="799"/>
      <c r="T217" s="799"/>
      <c r="U217" s="799"/>
      <c r="V217" s="800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0"/>
      <c r="AB218" s="770"/>
      <c r="AC218" s="770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48</v>
      </c>
      <c r="Y219" s="778">
        <f t="shared" ref="Y219:Y226" si="41">IFERROR(IF(X219="",0,CEILING((X219/$H219),1)*$H219),"")</f>
        <v>48.6</v>
      </c>
      <c r="Z219" s="36">
        <f>IFERROR(IF(Y219=0,"",ROUNDUP(Y219/H219,0)*0.00902),"")</f>
        <v>8.1180000000000002E-2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49.866666666666667</v>
      </c>
      <c r="BN219" s="64">
        <f t="shared" ref="BN219:BN226" si="43">IFERROR(Y219*I219/H219,"0")</f>
        <v>50.49</v>
      </c>
      <c r="BO219" s="64">
        <f t="shared" ref="BO219:BO226" si="44">IFERROR(1/J219*(X219/H219),"0")</f>
        <v>6.7340067340067325E-2</v>
      </c>
      <c r="BP219" s="64">
        <f t="shared" ref="BP219:BP226" si="45">IFERROR(1/J219*(Y219/H219),"0")</f>
        <v>6.8181818181818177E-2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28</v>
      </c>
      <c r="Y220" s="778">
        <f t="shared" si="41"/>
        <v>32.400000000000006</v>
      </c>
      <c r="Z220" s="36">
        <f>IFERROR(IF(Y220=0,"",ROUNDUP(Y220/H220,0)*0.00902),"")</f>
        <v>5.4120000000000001E-2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29.088888888888889</v>
      </c>
      <c r="BN220" s="64">
        <f t="shared" si="43"/>
        <v>33.660000000000004</v>
      </c>
      <c r="BO220" s="64">
        <f t="shared" si="44"/>
        <v>3.9281705948372617E-2</v>
      </c>
      <c r="BP220" s="64">
        <f t="shared" si="45"/>
        <v>4.5454545454545463E-2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40</v>
      </c>
      <c r="Y221" s="778">
        <f t="shared" si="41"/>
        <v>43.2</v>
      </c>
      <c r="Z221" s="36">
        <f>IFERROR(IF(Y221=0,"",ROUNDUP(Y221/H221,0)*0.00902),"")</f>
        <v>7.2160000000000002E-2</v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41.555555555555557</v>
      </c>
      <c r="BN221" s="64">
        <f t="shared" si="43"/>
        <v>44.88</v>
      </c>
      <c r="BO221" s="64">
        <f t="shared" si="44"/>
        <v>5.6116722783389444E-2</v>
      </c>
      <c r="BP221" s="64">
        <f t="shared" si="45"/>
        <v>6.0606060606060608E-2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48</v>
      </c>
      <c r="Y222" s="778">
        <f t="shared" si="41"/>
        <v>48.6</v>
      </c>
      <c r="Z222" s="36">
        <f>IFERROR(IF(Y222=0,"",ROUNDUP(Y222/H222,0)*0.00902),"")</f>
        <v>8.1180000000000002E-2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49.866666666666667</v>
      </c>
      <c r="BN222" s="64">
        <f t="shared" si="43"/>
        <v>50.49</v>
      </c>
      <c r="BO222" s="64">
        <f t="shared" si="44"/>
        <v>6.7340067340067325E-2</v>
      </c>
      <c r="BP222" s="64">
        <f t="shared" si="45"/>
        <v>6.8181818181818177E-2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02"/>
      <c r="P227" s="798" t="s">
        <v>71</v>
      </c>
      <c r="Q227" s="799"/>
      <c r="R227" s="799"/>
      <c r="S227" s="799"/>
      <c r="T227" s="799"/>
      <c r="U227" s="799"/>
      <c r="V227" s="800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30.370370370370367</v>
      </c>
      <c r="Y227" s="779">
        <f>IFERROR(Y219/H219,"0")+IFERROR(Y220/H220,"0")+IFERROR(Y221/H221,"0")+IFERROR(Y222/H222,"0")+IFERROR(Y223/H223,"0")+IFERROR(Y224/H224,"0")+IFERROR(Y225/H225,"0")+IFERROR(Y226/H226,"0")</f>
        <v>32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0.28864000000000001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02"/>
      <c r="P228" s="798" t="s">
        <v>71</v>
      </c>
      <c r="Q228" s="799"/>
      <c r="R228" s="799"/>
      <c r="S228" s="799"/>
      <c r="T228" s="799"/>
      <c r="U228" s="799"/>
      <c r="V228" s="800"/>
      <c r="W228" s="37" t="s">
        <v>69</v>
      </c>
      <c r="X228" s="779">
        <f>IFERROR(SUM(X219:X226),"0")</f>
        <v>164</v>
      </c>
      <c r="Y228" s="779">
        <f>IFERROR(SUM(Y219:Y226),"0")</f>
        <v>172.8</v>
      </c>
      <c r="Z228" s="37"/>
      <c r="AA228" s="780"/>
      <c r="AB228" s="780"/>
      <c r="AC228" s="780"/>
    </row>
    <row r="229" spans="1:68" ht="14.25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0"/>
      <c r="AB229" s="770"/>
      <c r="AC229" s="770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8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24</v>
      </c>
      <c r="Y230" s="778">
        <f t="shared" ref="Y230:Y240" si="46">IFERROR(IF(X230="",0,CEILING((X230/$H230),1)*$H230),"")</f>
        <v>24.299999999999997</v>
      </c>
      <c r="Z230" s="36">
        <f>IFERROR(IF(Y230=0,"",ROUNDUP(Y230/H230,0)*0.02175),"")</f>
        <v>6.5250000000000002E-2</v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25.671111111111109</v>
      </c>
      <c r="BN230" s="64">
        <f t="shared" ref="BN230:BN240" si="48">IFERROR(Y230*I230/H230,"0")</f>
        <v>25.991999999999997</v>
      </c>
      <c r="BO230" s="64">
        <f t="shared" ref="BO230:BO240" si="49">IFERROR(1/J230*(X230/H230),"0")</f>
        <v>5.2910052910052914E-2</v>
      </c>
      <c r="BP230" s="64">
        <f t="shared" ref="BP230:BP240" si="50">IFERROR(1/J230*(Y230/H230),"0")</f>
        <v>5.3571428571428568E-2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16</v>
      </c>
      <c r="Y231" s="778">
        <f t="shared" si="46"/>
        <v>23.4</v>
      </c>
      <c r="Z231" s="36">
        <f>IFERROR(IF(Y231=0,"",ROUNDUP(Y231/H231,0)*0.02175),"")</f>
        <v>6.5250000000000002E-2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17.156923076923078</v>
      </c>
      <c r="BN231" s="64">
        <f t="shared" si="48"/>
        <v>25.092000000000002</v>
      </c>
      <c r="BO231" s="64">
        <f t="shared" si="49"/>
        <v>3.6630036630036632E-2</v>
      </c>
      <c r="BP231" s="64">
        <f t="shared" si="50"/>
        <v>5.3571428571428568E-2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8</v>
      </c>
      <c r="Y232" s="778">
        <f t="shared" si="46"/>
        <v>8.1</v>
      </c>
      <c r="Z232" s="36">
        <f>IFERROR(IF(Y232=0,"",ROUNDUP(Y232/H232,0)*0.02175),"")</f>
        <v>2.1749999999999999E-2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8.5392592592592607</v>
      </c>
      <c r="BN232" s="64">
        <f t="shared" si="48"/>
        <v>8.6460000000000008</v>
      </c>
      <c r="BO232" s="64">
        <f t="shared" si="49"/>
        <v>1.7636684303350969E-2</v>
      </c>
      <c r="BP232" s="64">
        <f t="shared" si="50"/>
        <v>1.7857142857142856E-2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8</v>
      </c>
      <c r="Y233" s="778">
        <f t="shared" si="46"/>
        <v>8.6999999999999993</v>
      </c>
      <c r="Z233" s="36">
        <f>IFERROR(IF(Y233=0,"",ROUNDUP(Y233/H233,0)*0.02175),"")</f>
        <v>2.1749999999999999E-2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8.5186206896551724</v>
      </c>
      <c r="BN233" s="64">
        <f t="shared" si="48"/>
        <v>9.2639999999999993</v>
      </c>
      <c r="BO233" s="64">
        <f t="shared" si="49"/>
        <v>1.6420361247947456E-2</v>
      </c>
      <c r="BP233" s="64">
        <f t="shared" si="50"/>
        <v>1.7857142857142856E-2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0.96</v>
      </c>
      <c r="Y240" s="778">
        <f t="shared" si="46"/>
        <v>2.4</v>
      </c>
      <c r="Z240" s="36">
        <f t="shared" si="51"/>
        <v>7.5300000000000002E-3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1.0711999999999999</v>
      </c>
      <c r="BN240" s="64">
        <f t="shared" si="48"/>
        <v>2.6779999999999999</v>
      </c>
      <c r="BO240" s="64">
        <f t="shared" si="49"/>
        <v>2.5641025641025641E-3</v>
      </c>
      <c r="BP240" s="64">
        <f t="shared" si="50"/>
        <v>6.41025641025641E-3</v>
      </c>
    </row>
    <row r="241" spans="1:68" x14ac:dyDescent="0.2">
      <c r="A241" s="80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02"/>
      <c r="P241" s="798" t="s">
        <v>71</v>
      </c>
      <c r="Q241" s="799"/>
      <c r="R241" s="799"/>
      <c r="S241" s="799"/>
      <c r="T241" s="799"/>
      <c r="U241" s="799"/>
      <c r="V241" s="800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7.3214395651177266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9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0.18153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02"/>
      <c r="P242" s="798" t="s">
        <v>71</v>
      </c>
      <c r="Q242" s="799"/>
      <c r="R242" s="799"/>
      <c r="S242" s="799"/>
      <c r="T242" s="799"/>
      <c r="U242" s="799"/>
      <c r="V242" s="800"/>
      <c r="W242" s="37" t="s">
        <v>69</v>
      </c>
      <c r="X242" s="779">
        <f>IFERROR(SUM(X230:X240),"0")</f>
        <v>56.96</v>
      </c>
      <c r="Y242" s="779">
        <f>IFERROR(SUM(Y230:Y240),"0")</f>
        <v>66.900000000000006</v>
      </c>
      <c r="Z242" s="37"/>
      <c r="AA242" s="780"/>
      <c r="AB242" s="780"/>
      <c r="AC242" s="780"/>
    </row>
    <row r="243" spans="1:68" ht="14.25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0"/>
      <c r="AB243" s="770"/>
      <c r="AC243" s="770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8</v>
      </c>
      <c r="Y245" s="778">
        <f>IFERROR(IF(X245="",0,CEILING((X245/$H245),1)*$H245),"")</f>
        <v>9.6000000000000014</v>
      </c>
      <c r="Z245" s="36">
        <f>IFERROR(IF(Y245=0,"",ROUNDUP(Y245/H245,0)*0.00937),"")</f>
        <v>2.811E-2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8.6649999999999991</v>
      </c>
      <c r="BN245" s="64">
        <f>IFERROR(Y245*I245/H245,"0")</f>
        <v>10.398000000000001</v>
      </c>
      <c r="BO245" s="64">
        <f>IFERROR(1/J245*(X245/H245),"0")</f>
        <v>2.0833333333333332E-2</v>
      </c>
      <c r="BP245" s="64">
        <f>IFERROR(1/J245*(Y245/H245),"0")</f>
        <v>2.5000000000000005E-2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02"/>
      <c r="P249" s="798" t="s">
        <v>71</v>
      </c>
      <c r="Q249" s="799"/>
      <c r="R249" s="799"/>
      <c r="S249" s="799"/>
      <c r="T249" s="799"/>
      <c r="U249" s="799"/>
      <c r="V249" s="800"/>
      <c r="W249" s="37" t="s">
        <v>72</v>
      </c>
      <c r="X249" s="779">
        <f>IFERROR(X244/H244,"0")+IFERROR(X245/H245,"0")+IFERROR(X246/H246,"0")+IFERROR(X247/H247,"0")+IFERROR(X248/H248,"0")</f>
        <v>2.5</v>
      </c>
      <c r="Y249" s="779">
        <f>IFERROR(Y244/H244,"0")+IFERROR(Y245/H245,"0")+IFERROR(Y246/H246,"0")+IFERROR(Y247/H247,"0")+IFERROR(Y248/H248,"0")</f>
        <v>3.0000000000000004</v>
      </c>
      <c r="Z249" s="779">
        <f>IFERROR(IF(Z244="",0,Z244),"0")+IFERROR(IF(Z245="",0,Z245),"0")+IFERROR(IF(Z246="",0,Z246),"0")+IFERROR(IF(Z247="",0,Z247),"0")+IFERROR(IF(Z248="",0,Z248),"0")</f>
        <v>2.811E-2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02"/>
      <c r="P250" s="798" t="s">
        <v>71</v>
      </c>
      <c r="Q250" s="799"/>
      <c r="R250" s="799"/>
      <c r="S250" s="799"/>
      <c r="T250" s="799"/>
      <c r="U250" s="799"/>
      <c r="V250" s="800"/>
      <c r="W250" s="37" t="s">
        <v>69</v>
      </c>
      <c r="X250" s="779">
        <f>IFERROR(SUM(X244:X248),"0")</f>
        <v>8</v>
      </c>
      <c r="Y250" s="779">
        <f>IFERROR(SUM(Y244:Y248),"0")</f>
        <v>9.6000000000000014</v>
      </c>
      <c r="Z250" s="37"/>
      <c r="AA250" s="780"/>
      <c r="AB250" s="780"/>
      <c r="AC250" s="780"/>
    </row>
    <row r="251" spans="1:68" ht="16.5" customHeight="1" x14ac:dyDescent="0.25">
      <c r="A251" s="797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0"/>
      <c r="AB252" s="770"/>
      <c r="AC252" s="770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02"/>
      <c r="P261" s="798" t="s">
        <v>71</v>
      </c>
      <c r="Q261" s="799"/>
      <c r="R261" s="799"/>
      <c r="S261" s="799"/>
      <c r="T261" s="799"/>
      <c r="U261" s="799"/>
      <c r="V261" s="800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02"/>
      <c r="P262" s="798" t="s">
        <v>71</v>
      </c>
      <c r="Q262" s="799"/>
      <c r="R262" s="799"/>
      <c r="S262" s="799"/>
      <c r="T262" s="799"/>
      <c r="U262" s="799"/>
      <c r="V262" s="800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797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0"/>
      <c r="AB264" s="770"/>
      <c r="AC264" s="770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02"/>
      <c r="P274" s="798" t="s">
        <v>71</v>
      </c>
      <c r="Q274" s="799"/>
      <c r="R274" s="799"/>
      <c r="S274" s="799"/>
      <c r="T274" s="799"/>
      <c r="U274" s="799"/>
      <c r="V274" s="800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02"/>
      <c r="P275" s="798" t="s">
        <v>71</v>
      </c>
      <c r="Q275" s="799"/>
      <c r="R275" s="799"/>
      <c r="S275" s="799"/>
      <c r="T275" s="799"/>
      <c r="U275" s="799"/>
      <c r="V275" s="800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0"/>
      <c r="AB276" s="770"/>
      <c r="AC276" s="770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02"/>
      <c r="P278" s="798" t="s">
        <v>71</v>
      </c>
      <c r="Q278" s="799"/>
      <c r="R278" s="799"/>
      <c r="S278" s="799"/>
      <c r="T278" s="799"/>
      <c r="U278" s="799"/>
      <c r="V278" s="800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02"/>
      <c r="P279" s="798" t="s">
        <v>71</v>
      </c>
      <c r="Q279" s="799"/>
      <c r="R279" s="799"/>
      <c r="S279" s="799"/>
      <c r="T279" s="799"/>
      <c r="U279" s="799"/>
      <c r="V279" s="800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797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0"/>
      <c r="AB281" s="770"/>
      <c r="AC281" s="770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02"/>
      <c r="P292" s="798" t="s">
        <v>71</v>
      </c>
      <c r="Q292" s="799"/>
      <c r="R292" s="799"/>
      <c r="S292" s="799"/>
      <c r="T292" s="799"/>
      <c r="U292" s="799"/>
      <c r="V292" s="800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02"/>
      <c r="P293" s="798" t="s">
        <v>71</v>
      </c>
      <c r="Q293" s="799"/>
      <c r="R293" s="799"/>
      <c r="S293" s="799"/>
      <c r="T293" s="799"/>
      <c r="U293" s="799"/>
      <c r="V293" s="800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797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0"/>
      <c r="AB295" s="770"/>
      <c r="AC295" s="770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02"/>
      <c r="P297" s="798" t="s">
        <v>71</v>
      </c>
      <c r="Q297" s="799"/>
      <c r="R297" s="799"/>
      <c r="S297" s="799"/>
      <c r="T297" s="799"/>
      <c r="U297" s="799"/>
      <c r="V297" s="800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02"/>
      <c r="P298" s="798" t="s">
        <v>71</v>
      </c>
      <c r="Q298" s="799"/>
      <c r="R298" s="799"/>
      <c r="S298" s="799"/>
      <c r="T298" s="799"/>
      <c r="U298" s="799"/>
      <c r="V298" s="800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797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0"/>
      <c r="AB300" s="770"/>
      <c r="AC300" s="770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02"/>
      <c r="P304" s="798" t="s">
        <v>71</v>
      </c>
      <c r="Q304" s="799"/>
      <c r="R304" s="799"/>
      <c r="S304" s="799"/>
      <c r="T304" s="799"/>
      <c r="U304" s="799"/>
      <c r="V304" s="800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02"/>
      <c r="P305" s="798" t="s">
        <v>71</v>
      </c>
      <c r="Q305" s="799"/>
      <c r="R305" s="799"/>
      <c r="S305" s="799"/>
      <c r="T305" s="799"/>
      <c r="U305" s="799"/>
      <c r="V305" s="800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797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0"/>
      <c r="AB307" s="770"/>
      <c r="AC307" s="770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0.96</v>
      </c>
      <c r="Y311" s="778">
        <f t="shared" si="67"/>
        <v>2.4</v>
      </c>
      <c r="Z311" s="36">
        <f>IFERROR(IF(Y311=0,"",ROUNDUP(Y311/H311,0)*0.00753),"")</f>
        <v>7.5300000000000002E-3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1.0688</v>
      </c>
      <c r="BN311" s="64">
        <f t="shared" si="69"/>
        <v>2.6720000000000002</v>
      </c>
      <c r="BO311" s="64">
        <f t="shared" si="70"/>
        <v>2.5641025641025641E-3</v>
      </c>
      <c r="BP311" s="64">
        <f t="shared" si="71"/>
        <v>6.41025641025641E-3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0.96</v>
      </c>
      <c r="Y312" s="778">
        <f t="shared" si="67"/>
        <v>2.4</v>
      </c>
      <c r="Z312" s="36">
        <f>IFERROR(IF(Y312=0,"",ROUNDUP(Y312/H312,0)*0.00753),"")</f>
        <v>7.5300000000000002E-3</v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1.04</v>
      </c>
      <c r="BN312" s="64">
        <f t="shared" si="69"/>
        <v>2.6</v>
      </c>
      <c r="BO312" s="64">
        <f t="shared" si="70"/>
        <v>2.5641025641025641E-3</v>
      </c>
      <c r="BP312" s="64">
        <f t="shared" si="71"/>
        <v>6.41025641025641E-3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02"/>
      <c r="P314" s="798" t="s">
        <v>71</v>
      </c>
      <c r="Q314" s="799"/>
      <c r="R314" s="799"/>
      <c r="S314" s="799"/>
      <c r="T314" s="799"/>
      <c r="U314" s="799"/>
      <c r="V314" s="800"/>
      <c r="W314" s="37" t="s">
        <v>72</v>
      </c>
      <c r="X314" s="779">
        <f>IFERROR(X308/H308,"0")+IFERROR(X309/H309,"0")+IFERROR(X310/H310,"0")+IFERROR(X311/H311,"0")+IFERROR(X312/H312,"0")+IFERROR(X313/H313,"0")</f>
        <v>0.8</v>
      </c>
      <c r="Y314" s="779">
        <f>IFERROR(Y308/H308,"0")+IFERROR(Y309/H309,"0")+IFERROR(Y310/H310,"0")+IFERROR(Y311/H311,"0")+IFERROR(Y312/H312,"0")+IFERROR(Y313/H313,"0")</f>
        <v>2</v>
      </c>
      <c r="Z314" s="779">
        <f>IFERROR(IF(Z308="",0,Z308),"0")+IFERROR(IF(Z309="",0,Z309),"0")+IFERROR(IF(Z310="",0,Z310),"0")+IFERROR(IF(Z311="",0,Z311),"0")+IFERROR(IF(Z312="",0,Z312),"0")+IFERROR(IF(Z313="",0,Z313),"0")</f>
        <v>1.506E-2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02"/>
      <c r="P315" s="798" t="s">
        <v>71</v>
      </c>
      <c r="Q315" s="799"/>
      <c r="R315" s="799"/>
      <c r="S315" s="799"/>
      <c r="T315" s="799"/>
      <c r="U315" s="799"/>
      <c r="V315" s="800"/>
      <c r="W315" s="37" t="s">
        <v>69</v>
      </c>
      <c r="X315" s="779">
        <f>IFERROR(SUM(X308:X313),"0")</f>
        <v>1.92</v>
      </c>
      <c r="Y315" s="779">
        <f>IFERROR(SUM(Y308:Y313),"0")</f>
        <v>4.8</v>
      </c>
      <c r="Z315" s="37"/>
      <c r="AA315" s="780"/>
      <c r="AB315" s="780"/>
      <c r="AC315" s="780"/>
    </row>
    <row r="316" spans="1:68" ht="16.5" customHeight="1" x14ac:dyDescent="0.25">
      <c r="A316" s="797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0"/>
      <c r="AB317" s="770"/>
      <c r="AC317" s="770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02"/>
      <c r="P319" s="798" t="s">
        <v>71</v>
      </c>
      <c r="Q319" s="799"/>
      <c r="R319" s="799"/>
      <c r="S319" s="799"/>
      <c r="T319" s="799"/>
      <c r="U319" s="799"/>
      <c r="V319" s="800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02"/>
      <c r="P320" s="798" t="s">
        <v>71</v>
      </c>
      <c r="Q320" s="799"/>
      <c r="R320" s="799"/>
      <c r="S320" s="799"/>
      <c r="T320" s="799"/>
      <c r="U320" s="799"/>
      <c r="V320" s="800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0"/>
      <c r="AB321" s="770"/>
      <c r="AC321" s="770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02"/>
      <c r="P323" s="798" t="s">
        <v>71</v>
      </c>
      <c r="Q323" s="799"/>
      <c r="R323" s="799"/>
      <c r="S323" s="799"/>
      <c r="T323" s="799"/>
      <c r="U323" s="799"/>
      <c r="V323" s="800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02"/>
      <c r="P324" s="798" t="s">
        <v>71</v>
      </c>
      <c r="Q324" s="799"/>
      <c r="R324" s="799"/>
      <c r="S324" s="799"/>
      <c r="T324" s="799"/>
      <c r="U324" s="799"/>
      <c r="V324" s="800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0"/>
      <c r="AB325" s="770"/>
      <c r="AC325" s="770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02"/>
      <c r="P327" s="798" t="s">
        <v>71</v>
      </c>
      <c r="Q327" s="799"/>
      <c r="R327" s="799"/>
      <c r="S327" s="799"/>
      <c r="T327" s="799"/>
      <c r="U327" s="799"/>
      <c r="V327" s="800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02"/>
      <c r="P328" s="798" t="s">
        <v>71</v>
      </c>
      <c r="Q328" s="799"/>
      <c r="R328" s="799"/>
      <c r="S328" s="799"/>
      <c r="T328" s="799"/>
      <c r="U328" s="799"/>
      <c r="V328" s="800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797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0"/>
      <c r="AB330" s="770"/>
      <c r="AC330" s="770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02"/>
      <c r="P332" s="798" t="s">
        <v>71</v>
      </c>
      <c r="Q332" s="799"/>
      <c r="R332" s="799"/>
      <c r="S332" s="799"/>
      <c r="T332" s="799"/>
      <c r="U332" s="799"/>
      <c r="V332" s="800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02"/>
      <c r="P333" s="798" t="s">
        <v>71</v>
      </c>
      <c r="Q333" s="799"/>
      <c r="R333" s="799"/>
      <c r="S333" s="799"/>
      <c r="T333" s="799"/>
      <c r="U333" s="799"/>
      <c r="V333" s="800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0"/>
      <c r="AB334" s="770"/>
      <c r="AC334" s="770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02"/>
      <c r="P336" s="798" t="s">
        <v>71</v>
      </c>
      <c r="Q336" s="799"/>
      <c r="R336" s="799"/>
      <c r="S336" s="799"/>
      <c r="T336" s="799"/>
      <c r="U336" s="799"/>
      <c r="V336" s="800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02"/>
      <c r="P337" s="798" t="s">
        <v>71</v>
      </c>
      <c r="Q337" s="799"/>
      <c r="R337" s="799"/>
      <c r="S337" s="799"/>
      <c r="T337" s="799"/>
      <c r="U337" s="799"/>
      <c r="V337" s="800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0"/>
      <c r="AB338" s="770"/>
      <c r="AC338" s="770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02"/>
      <c r="P341" s="798" t="s">
        <v>71</v>
      </c>
      <c r="Q341" s="799"/>
      <c r="R341" s="799"/>
      <c r="S341" s="799"/>
      <c r="T341" s="799"/>
      <c r="U341" s="799"/>
      <c r="V341" s="800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02"/>
      <c r="P342" s="798" t="s">
        <v>71</v>
      </c>
      <c r="Q342" s="799"/>
      <c r="R342" s="799"/>
      <c r="S342" s="799"/>
      <c r="T342" s="799"/>
      <c r="U342" s="799"/>
      <c r="V342" s="800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797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0"/>
      <c r="AB344" s="770"/>
      <c r="AC344" s="770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02"/>
      <c r="P346" s="798" t="s">
        <v>71</v>
      </c>
      <c r="Q346" s="799"/>
      <c r="R346" s="799"/>
      <c r="S346" s="799"/>
      <c r="T346" s="799"/>
      <c r="U346" s="799"/>
      <c r="V346" s="800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02"/>
      <c r="P347" s="798" t="s">
        <v>71</v>
      </c>
      <c r="Q347" s="799"/>
      <c r="R347" s="799"/>
      <c r="S347" s="799"/>
      <c r="T347" s="799"/>
      <c r="U347" s="799"/>
      <c r="V347" s="800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0"/>
      <c r="AB348" s="770"/>
      <c r="AC348" s="770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02"/>
      <c r="P351" s="798" t="s">
        <v>71</v>
      </c>
      <c r="Q351" s="799"/>
      <c r="R351" s="799"/>
      <c r="S351" s="799"/>
      <c r="T351" s="799"/>
      <c r="U351" s="799"/>
      <c r="V351" s="800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02"/>
      <c r="P352" s="798" t="s">
        <v>71</v>
      </c>
      <c r="Q352" s="799"/>
      <c r="R352" s="799"/>
      <c r="S352" s="799"/>
      <c r="T352" s="799"/>
      <c r="U352" s="799"/>
      <c r="V352" s="800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0"/>
      <c r="AB353" s="770"/>
      <c r="AC353" s="770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02"/>
      <c r="P355" s="798" t="s">
        <v>71</v>
      </c>
      <c r="Q355" s="799"/>
      <c r="R355" s="799"/>
      <c r="S355" s="799"/>
      <c r="T355" s="799"/>
      <c r="U355" s="799"/>
      <c r="V355" s="800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02"/>
      <c r="P356" s="798" t="s">
        <v>71</v>
      </c>
      <c r="Q356" s="799"/>
      <c r="R356" s="799"/>
      <c r="S356" s="799"/>
      <c r="T356" s="799"/>
      <c r="U356" s="799"/>
      <c r="V356" s="800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797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0"/>
      <c r="AB358" s="770"/>
      <c r="AC358" s="770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02"/>
      <c r="P368" s="798" t="s">
        <v>71</v>
      </c>
      <c r="Q368" s="799"/>
      <c r="R368" s="799"/>
      <c r="S368" s="799"/>
      <c r="T368" s="799"/>
      <c r="U368" s="799"/>
      <c r="V368" s="800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02"/>
      <c r="P369" s="798" t="s">
        <v>71</v>
      </c>
      <c r="Q369" s="799"/>
      <c r="R369" s="799"/>
      <c r="S369" s="799"/>
      <c r="T369" s="799"/>
      <c r="U369" s="799"/>
      <c r="V369" s="800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0"/>
      <c r="AB370" s="770"/>
      <c r="AC370" s="770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02"/>
      <c r="P375" s="798" t="s">
        <v>71</v>
      </c>
      <c r="Q375" s="799"/>
      <c r="R375" s="799"/>
      <c r="S375" s="799"/>
      <c r="T375" s="799"/>
      <c r="U375" s="799"/>
      <c r="V375" s="800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02"/>
      <c r="P376" s="798" t="s">
        <v>71</v>
      </c>
      <c r="Q376" s="799"/>
      <c r="R376" s="799"/>
      <c r="S376" s="799"/>
      <c r="T376" s="799"/>
      <c r="U376" s="799"/>
      <c r="V376" s="800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02"/>
      <c r="P384" s="798" t="s">
        <v>71</v>
      </c>
      <c r="Q384" s="799"/>
      <c r="R384" s="799"/>
      <c r="S384" s="799"/>
      <c r="T384" s="799"/>
      <c r="U384" s="799"/>
      <c r="V384" s="800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02"/>
      <c r="P385" s="798" t="s">
        <v>71</v>
      </c>
      <c r="Q385" s="799"/>
      <c r="R385" s="799"/>
      <c r="S385" s="799"/>
      <c r="T385" s="799"/>
      <c r="U385" s="799"/>
      <c r="V385" s="800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0"/>
      <c r="AB386" s="770"/>
      <c r="AC386" s="770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02"/>
      <c r="P390" s="798" t="s">
        <v>71</v>
      </c>
      <c r="Q390" s="799"/>
      <c r="R390" s="799"/>
      <c r="S390" s="799"/>
      <c r="T390" s="799"/>
      <c r="U390" s="799"/>
      <c r="V390" s="800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02"/>
      <c r="P391" s="798" t="s">
        <v>71</v>
      </c>
      <c r="Q391" s="799"/>
      <c r="R391" s="799"/>
      <c r="S391" s="799"/>
      <c r="T391" s="799"/>
      <c r="U391" s="799"/>
      <c r="V391" s="800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0"/>
      <c r="AB392" s="770"/>
      <c r="AC392" s="770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7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02"/>
      <c r="P397" s="798" t="s">
        <v>71</v>
      </c>
      <c r="Q397" s="799"/>
      <c r="R397" s="799"/>
      <c r="S397" s="799"/>
      <c r="T397" s="799"/>
      <c r="U397" s="799"/>
      <c r="V397" s="800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02"/>
      <c r="P398" s="798" t="s">
        <v>71</v>
      </c>
      <c r="Q398" s="799"/>
      <c r="R398" s="799"/>
      <c r="S398" s="799"/>
      <c r="T398" s="799"/>
      <c r="U398" s="799"/>
      <c r="V398" s="800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0"/>
      <c r="AB399" s="770"/>
      <c r="AC399" s="770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02"/>
      <c r="P403" s="798" t="s">
        <v>71</v>
      </c>
      <c r="Q403" s="799"/>
      <c r="R403" s="799"/>
      <c r="S403" s="799"/>
      <c r="T403" s="799"/>
      <c r="U403" s="799"/>
      <c r="V403" s="800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02"/>
      <c r="P404" s="798" t="s">
        <v>71</v>
      </c>
      <c r="Q404" s="799"/>
      <c r="R404" s="799"/>
      <c r="S404" s="799"/>
      <c r="T404" s="799"/>
      <c r="U404" s="799"/>
      <c r="V404" s="800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797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0"/>
      <c r="AB406" s="770"/>
      <c r="AC406" s="770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02"/>
      <c r="P408" s="798" t="s">
        <v>71</v>
      </c>
      <c r="Q408" s="799"/>
      <c r="R408" s="799"/>
      <c r="S408" s="799"/>
      <c r="T408" s="799"/>
      <c r="U408" s="799"/>
      <c r="V408" s="800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02"/>
      <c r="P409" s="798" t="s">
        <v>71</v>
      </c>
      <c r="Q409" s="799"/>
      <c r="R409" s="799"/>
      <c r="S409" s="799"/>
      <c r="T409" s="799"/>
      <c r="U409" s="799"/>
      <c r="V409" s="800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0"/>
      <c r="AB410" s="770"/>
      <c r="AC410" s="770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02"/>
      <c r="P414" s="798" t="s">
        <v>71</v>
      </c>
      <c r="Q414" s="799"/>
      <c r="R414" s="799"/>
      <c r="S414" s="799"/>
      <c r="T414" s="799"/>
      <c r="U414" s="799"/>
      <c r="V414" s="800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02"/>
      <c r="P415" s="798" t="s">
        <v>71</v>
      </c>
      <c r="Q415" s="799"/>
      <c r="R415" s="799"/>
      <c r="S415" s="799"/>
      <c r="T415" s="799"/>
      <c r="U415" s="799"/>
      <c r="V415" s="800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6" t="s">
        <v>667</v>
      </c>
      <c r="B416" s="987"/>
      <c r="C416" s="987"/>
      <c r="D416" s="987"/>
      <c r="E416" s="987"/>
      <c r="F416" s="987"/>
      <c r="G416" s="987"/>
      <c r="H416" s="987"/>
      <c r="I416" s="987"/>
      <c r="J416" s="987"/>
      <c r="K416" s="987"/>
      <c r="L416" s="987"/>
      <c r="M416" s="987"/>
      <c r="N416" s="987"/>
      <c r="O416" s="987"/>
      <c r="P416" s="987"/>
      <c r="Q416" s="987"/>
      <c r="R416" s="987"/>
      <c r="S416" s="987"/>
      <c r="T416" s="987"/>
      <c r="U416" s="987"/>
      <c r="V416" s="987"/>
      <c r="W416" s="987"/>
      <c r="X416" s="987"/>
      <c r="Y416" s="987"/>
      <c r="Z416" s="987"/>
      <c r="AA416" s="48"/>
      <c r="AB416" s="48"/>
      <c r="AC416" s="48"/>
    </row>
    <row r="417" spans="1:68" ht="16.5" customHeight="1" x14ac:dyDescent="0.25">
      <c r="A417" s="797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0"/>
      <c r="AB418" s="770"/>
      <c r="AC418" s="770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725</v>
      </c>
      <c r="Y420" s="778">
        <f t="shared" si="82"/>
        <v>735</v>
      </c>
      <c r="Z420" s="36">
        <f>IFERROR(IF(Y420=0,"",ROUNDUP(Y420/H420,0)*0.02175),"")</f>
        <v>1.06575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748.2</v>
      </c>
      <c r="BN420" s="64">
        <f t="shared" si="84"/>
        <v>758.5200000000001</v>
      </c>
      <c r="BO420" s="64">
        <f t="shared" si="85"/>
        <v>1.0069444444444444</v>
      </c>
      <c r="BP420" s="64">
        <f t="shared" si="86"/>
        <v>1.0208333333333333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375</v>
      </c>
      <c r="Y422" s="778">
        <f t="shared" si="82"/>
        <v>375</v>
      </c>
      <c r="Z422" s="36">
        <f>IFERROR(IF(Y422=0,"",ROUNDUP(Y422/H422,0)*0.02175),"")</f>
        <v>0.54374999999999996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387</v>
      </c>
      <c r="BN422" s="64">
        <f t="shared" si="84"/>
        <v>387</v>
      </c>
      <c r="BO422" s="64">
        <f t="shared" si="85"/>
        <v>0.52083333333333326</v>
      </c>
      <c r="BP422" s="64">
        <f t="shared" si="86"/>
        <v>0.52083333333333326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875</v>
      </c>
      <c r="Y425" s="778">
        <f t="shared" si="82"/>
        <v>885</v>
      </c>
      <c r="Z425" s="36">
        <f>IFERROR(IF(Y425=0,"",ROUNDUP(Y425/H425,0)*0.02175),"")</f>
        <v>1.28325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903</v>
      </c>
      <c r="BN425" s="64">
        <f t="shared" si="84"/>
        <v>913.32</v>
      </c>
      <c r="BO425" s="64">
        <f t="shared" si="85"/>
        <v>1.2152777777777777</v>
      </c>
      <c r="BP425" s="64">
        <f t="shared" si="86"/>
        <v>1.2291666666666665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02"/>
      <c r="P430" s="798" t="s">
        <v>71</v>
      </c>
      <c r="Q430" s="799"/>
      <c r="R430" s="799"/>
      <c r="S430" s="799"/>
      <c r="T430" s="799"/>
      <c r="U430" s="799"/>
      <c r="V430" s="800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131.66666666666669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133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2.8927499999999999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02"/>
      <c r="P431" s="798" t="s">
        <v>71</v>
      </c>
      <c r="Q431" s="799"/>
      <c r="R431" s="799"/>
      <c r="S431" s="799"/>
      <c r="T431" s="799"/>
      <c r="U431" s="799"/>
      <c r="V431" s="800"/>
      <c r="W431" s="37" t="s">
        <v>69</v>
      </c>
      <c r="X431" s="779">
        <f>IFERROR(SUM(X419:X429),"0")</f>
        <v>1975</v>
      </c>
      <c r="Y431" s="779">
        <f>IFERROR(SUM(Y419:Y429),"0")</f>
        <v>1995</v>
      </c>
      <c r="Z431" s="37"/>
      <c r="AA431" s="780"/>
      <c r="AB431" s="780"/>
      <c r="AC431" s="780"/>
    </row>
    <row r="432" spans="1:68" ht="14.25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1735</v>
      </c>
      <c r="Y433" s="778">
        <f>IFERROR(IF(X433="",0,CEILING((X433/$H433),1)*$H433),"")</f>
        <v>1740</v>
      </c>
      <c r="Z433" s="36">
        <f>IFERROR(IF(Y433=0,"",ROUNDUP(Y433/H433,0)*0.02175),"")</f>
        <v>2.5229999999999997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1790.52</v>
      </c>
      <c r="BN433" s="64">
        <f>IFERROR(Y433*I433/H433,"0")</f>
        <v>1795.68</v>
      </c>
      <c r="BO433" s="64">
        <f>IFERROR(1/J433*(X433/H433),"0")</f>
        <v>2.4097222222222223</v>
      </c>
      <c r="BP433" s="64">
        <f>IFERROR(1/J433*(Y433/H433),"0")</f>
        <v>2.4166666666666665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02"/>
      <c r="P435" s="798" t="s">
        <v>71</v>
      </c>
      <c r="Q435" s="799"/>
      <c r="R435" s="799"/>
      <c r="S435" s="799"/>
      <c r="T435" s="799"/>
      <c r="U435" s="799"/>
      <c r="V435" s="800"/>
      <c r="W435" s="37" t="s">
        <v>72</v>
      </c>
      <c r="X435" s="779">
        <f>IFERROR(X433/H433,"0")+IFERROR(X434/H434,"0")</f>
        <v>115.66666666666667</v>
      </c>
      <c r="Y435" s="779">
        <f>IFERROR(Y433/H433,"0")+IFERROR(Y434/H434,"0")</f>
        <v>116</v>
      </c>
      <c r="Z435" s="779">
        <f>IFERROR(IF(Z433="",0,Z433),"0")+IFERROR(IF(Z434="",0,Z434),"0")</f>
        <v>2.5229999999999997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02"/>
      <c r="P436" s="798" t="s">
        <v>71</v>
      </c>
      <c r="Q436" s="799"/>
      <c r="R436" s="799"/>
      <c r="S436" s="799"/>
      <c r="T436" s="799"/>
      <c r="U436" s="799"/>
      <c r="V436" s="800"/>
      <c r="W436" s="37" t="s">
        <v>69</v>
      </c>
      <c r="X436" s="779">
        <f>IFERROR(SUM(X433:X434),"0")</f>
        <v>1735</v>
      </c>
      <c r="Y436" s="779">
        <f>IFERROR(SUM(Y433:Y434),"0")</f>
        <v>1740</v>
      </c>
      <c r="Z436" s="37"/>
      <c r="AA436" s="780"/>
      <c r="AB436" s="780"/>
      <c r="AC436" s="780"/>
    </row>
    <row r="437" spans="1:68" ht="14.25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0"/>
      <c r="AB437" s="770"/>
      <c r="AC437" s="770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8</v>
      </c>
      <c r="Y440" s="778">
        <f>IFERROR(IF(X440="",0,CEILING((X440/$H440),1)*$H440),"")</f>
        <v>15.6</v>
      </c>
      <c r="Z440" s="36">
        <f>IFERROR(IF(Y440=0,"",ROUNDUP(Y440/H440,0)*0.02175),"")</f>
        <v>4.3499999999999997E-2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8.5784615384615392</v>
      </c>
      <c r="BN440" s="64">
        <f>IFERROR(Y440*I440/H440,"0")</f>
        <v>16.728000000000002</v>
      </c>
      <c r="BO440" s="64">
        <f>IFERROR(1/J440*(X440/H440),"0")</f>
        <v>1.8315018315018316E-2</v>
      </c>
      <c r="BP440" s="64">
        <f>IFERROR(1/J440*(Y440/H440),"0")</f>
        <v>3.5714285714285712E-2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1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02"/>
      <c r="P442" s="798" t="s">
        <v>71</v>
      </c>
      <c r="Q442" s="799"/>
      <c r="R442" s="799"/>
      <c r="S442" s="799"/>
      <c r="T442" s="799"/>
      <c r="U442" s="799"/>
      <c r="V442" s="800"/>
      <c r="W442" s="37" t="s">
        <v>72</v>
      </c>
      <c r="X442" s="779">
        <f>IFERROR(X438/H438,"0")+IFERROR(X439/H439,"0")+IFERROR(X440/H440,"0")+IFERROR(X441/H441,"0")</f>
        <v>1.0256410256410258</v>
      </c>
      <c r="Y442" s="779">
        <f>IFERROR(Y438/H438,"0")+IFERROR(Y439/H439,"0")+IFERROR(Y440/H440,"0")+IFERROR(Y441/H441,"0")</f>
        <v>2</v>
      </c>
      <c r="Z442" s="779">
        <f>IFERROR(IF(Z438="",0,Z438),"0")+IFERROR(IF(Z439="",0,Z439),"0")+IFERROR(IF(Z440="",0,Z440),"0")+IFERROR(IF(Z441="",0,Z441),"0")</f>
        <v>4.3499999999999997E-2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02"/>
      <c r="P443" s="798" t="s">
        <v>71</v>
      </c>
      <c r="Q443" s="799"/>
      <c r="R443" s="799"/>
      <c r="S443" s="799"/>
      <c r="T443" s="799"/>
      <c r="U443" s="799"/>
      <c r="V443" s="800"/>
      <c r="W443" s="37" t="s">
        <v>69</v>
      </c>
      <c r="X443" s="779">
        <f>IFERROR(SUM(X438:X441),"0")</f>
        <v>8</v>
      </c>
      <c r="Y443" s="779">
        <f>IFERROR(SUM(Y438:Y441),"0")</f>
        <v>15.6</v>
      </c>
      <c r="Z443" s="37"/>
      <c r="AA443" s="780"/>
      <c r="AB443" s="780"/>
      <c r="AC443" s="780"/>
    </row>
    <row r="444" spans="1:68" ht="14.25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0"/>
      <c r="AB444" s="770"/>
      <c r="AC444" s="770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1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02"/>
      <c r="P448" s="798" t="s">
        <v>71</v>
      </c>
      <c r="Q448" s="799"/>
      <c r="R448" s="799"/>
      <c r="S448" s="799"/>
      <c r="T448" s="799"/>
      <c r="U448" s="799"/>
      <c r="V448" s="800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02"/>
      <c r="P449" s="798" t="s">
        <v>71</v>
      </c>
      <c r="Q449" s="799"/>
      <c r="R449" s="799"/>
      <c r="S449" s="799"/>
      <c r="T449" s="799"/>
      <c r="U449" s="799"/>
      <c r="V449" s="800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797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0"/>
      <c r="AB451" s="770"/>
      <c r="AC451" s="770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02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02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0"/>
      <c r="AB462" s="770"/>
      <c r="AC462" s="770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02"/>
      <c r="P465" s="798" t="s">
        <v>71</v>
      </c>
      <c r="Q465" s="799"/>
      <c r="R465" s="799"/>
      <c r="S465" s="799"/>
      <c r="T465" s="799"/>
      <c r="U465" s="799"/>
      <c r="V465" s="800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02"/>
      <c r="P466" s="798" t="s">
        <v>71</v>
      </c>
      <c r="Q466" s="799"/>
      <c r="R466" s="799"/>
      <c r="S466" s="799"/>
      <c r="T466" s="799"/>
      <c r="U466" s="799"/>
      <c r="V466" s="800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0"/>
      <c r="AB467" s="770"/>
      <c r="AC467" s="770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8</v>
      </c>
      <c r="Y468" s="778">
        <f t="shared" ref="Y468:Y474" si="93">IFERROR(IF(X468="",0,CEILING((X468/$H468),1)*$H468),"")</f>
        <v>15.6</v>
      </c>
      <c r="Z468" s="36">
        <f>IFERROR(IF(Y468=0,"",ROUNDUP(Y468/H468,0)*0.02175),"")</f>
        <v>4.3499999999999997E-2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8.5784615384615392</v>
      </c>
      <c r="BN468" s="64">
        <f t="shared" ref="BN468:BN474" si="95">IFERROR(Y468*I468/H468,"0")</f>
        <v>16.728000000000002</v>
      </c>
      <c r="BO468" s="64">
        <f t="shared" ref="BO468:BO474" si="96">IFERROR(1/J468*(X468/H468),"0")</f>
        <v>1.8315018315018316E-2</v>
      </c>
      <c r="BP468" s="64">
        <f t="shared" ref="BP468:BP474" si="97">IFERROR(1/J468*(Y468/H468),"0")</f>
        <v>3.5714285714285712E-2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49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02"/>
      <c r="P475" s="798" t="s">
        <v>71</v>
      </c>
      <c r="Q475" s="799"/>
      <c r="R475" s="799"/>
      <c r="S475" s="799"/>
      <c r="T475" s="799"/>
      <c r="U475" s="799"/>
      <c r="V475" s="800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1.0256410256410258</v>
      </c>
      <c r="Y475" s="779">
        <f>IFERROR(Y468/H468,"0")+IFERROR(Y469/H469,"0")+IFERROR(Y470/H470,"0")+IFERROR(Y471/H471,"0")+IFERROR(Y472/H472,"0")+IFERROR(Y473/H473,"0")+IFERROR(Y474/H474,"0")</f>
        <v>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4.3499999999999997E-2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02"/>
      <c r="P476" s="798" t="s">
        <v>71</v>
      </c>
      <c r="Q476" s="799"/>
      <c r="R476" s="799"/>
      <c r="S476" s="799"/>
      <c r="T476" s="799"/>
      <c r="U476" s="799"/>
      <c r="V476" s="800"/>
      <c r="W476" s="37" t="s">
        <v>69</v>
      </c>
      <c r="X476" s="779">
        <f>IFERROR(SUM(X468:X474),"0")</f>
        <v>8</v>
      </c>
      <c r="Y476" s="779">
        <f>IFERROR(SUM(Y468:Y474),"0")</f>
        <v>15.6</v>
      </c>
      <c r="Z476" s="37"/>
      <c r="AA476" s="780"/>
      <c r="AB476" s="780"/>
      <c r="AC476" s="780"/>
    </row>
    <row r="477" spans="1:68" ht="14.25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0"/>
      <c r="AB477" s="770"/>
      <c r="AC477" s="770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8</v>
      </c>
      <c r="Y478" s="778">
        <f>IFERROR(IF(X478="",0,CEILING((X478/$H478),1)*$H478),"")</f>
        <v>15.6</v>
      </c>
      <c r="Z478" s="36">
        <f>IFERROR(IF(Y478=0,"",ROUNDUP(Y478/H478,0)*0.02175),"")</f>
        <v>4.3499999999999997E-2</v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8.4923076923076923</v>
      </c>
      <c r="BN478" s="64">
        <f>IFERROR(Y478*I478/H478,"0")</f>
        <v>16.559999999999999</v>
      </c>
      <c r="BO478" s="64">
        <f>IFERROR(1/J478*(X478/H478),"0")</f>
        <v>1.8315018315018316E-2</v>
      </c>
      <c r="BP478" s="64">
        <f>IFERROR(1/J478*(Y478/H478),"0")</f>
        <v>3.5714285714285712E-2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6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02"/>
      <c r="P480" s="798" t="s">
        <v>71</v>
      </c>
      <c r="Q480" s="799"/>
      <c r="R480" s="799"/>
      <c r="S480" s="799"/>
      <c r="T480" s="799"/>
      <c r="U480" s="799"/>
      <c r="V480" s="800"/>
      <c r="W480" s="37" t="s">
        <v>72</v>
      </c>
      <c r="X480" s="779">
        <f>IFERROR(X478/H478,"0")+IFERROR(X479/H479,"0")</f>
        <v>1.0256410256410258</v>
      </c>
      <c r="Y480" s="779">
        <f>IFERROR(Y478/H478,"0")+IFERROR(Y479/H479,"0")</f>
        <v>2</v>
      </c>
      <c r="Z480" s="779">
        <f>IFERROR(IF(Z478="",0,Z478),"0")+IFERROR(IF(Z479="",0,Z479),"0")</f>
        <v>4.3499999999999997E-2</v>
      </c>
      <c r="AA480" s="780"/>
      <c r="AB480" s="780"/>
      <c r="AC480" s="780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02"/>
      <c r="P481" s="798" t="s">
        <v>71</v>
      </c>
      <c r="Q481" s="799"/>
      <c r="R481" s="799"/>
      <c r="S481" s="799"/>
      <c r="T481" s="799"/>
      <c r="U481" s="799"/>
      <c r="V481" s="800"/>
      <c r="W481" s="37" t="s">
        <v>69</v>
      </c>
      <c r="X481" s="779">
        <f>IFERROR(SUM(X478:X479),"0")</f>
        <v>8</v>
      </c>
      <c r="Y481" s="779">
        <f>IFERROR(SUM(Y478:Y479),"0")</f>
        <v>15.6</v>
      </c>
      <c r="Z481" s="37"/>
      <c r="AA481" s="780"/>
      <c r="AB481" s="780"/>
      <c r="AC481" s="780"/>
    </row>
    <row r="482" spans="1:68" ht="27.75" customHeight="1" x14ac:dyDescent="0.2">
      <c r="A482" s="986" t="s">
        <v>768</v>
      </c>
      <c r="B482" s="987"/>
      <c r="C482" s="987"/>
      <c r="D482" s="987"/>
      <c r="E482" s="987"/>
      <c r="F482" s="987"/>
      <c r="G482" s="987"/>
      <c r="H482" s="987"/>
      <c r="I482" s="987"/>
      <c r="J482" s="987"/>
      <c r="K482" s="987"/>
      <c r="L482" s="987"/>
      <c r="M482" s="987"/>
      <c r="N482" s="987"/>
      <c r="O482" s="987"/>
      <c r="P482" s="987"/>
      <c r="Q482" s="987"/>
      <c r="R482" s="987"/>
      <c r="S482" s="987"/>
      <c r="T482" s="987"/>
      <c r="U482" s="987"/>
      <c r="V482" s="987"/>
      <c r="W482" s="987"/>
      <c r="X482" s="987"/>
      <c r="Y482" s="987"/>
      <c r="Z482" s="987"/>
      <c r="AA482" s="48"/>
      <c r="AB482" s="48"/>
      <c r="AC482" s="48"/>
    </row>
    <row r="483" spans="1:68" ht="16.5" customHeight="1" x14ac:dyDescent="0.25">
      <c r="A483" s="797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0"/>
      <c r="AB484" s="770"/>
      <c r="AC484" s="770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02"/>
      <c r="P486" s="798" t="s">
        <v>71</v>
      </c>
      <c r="Q486" s="799"/>
      <c r="R486" s="799"/>
      <c r="S486" s="799"/>
      <c r="T486" s="799"/>
      <c r="U486" s="799"/>
      <c r="V486" s="800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02"/>
      <c r="P487" s="798" t="s">
        <v>71</v>
      </c>
      <c r="Q487" s="799"/>
      <c r="R487" s="799"/>
      <c r="S487" s="799"/>
      <c r="T487" s="799"/>
      <c r="U487" s="799"/>
      <c r="V487" s="800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0"/>
      <c r="AB488" s="770"/>
      <c r="AC488" s="770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02"/>
      <c r="P507" s="798" t="s">
        <v>71</v>
      </c>
      <c r="Q507" s="799"/>
      <c r="R507" s="799"/>
      <c r="S507" s="799"/>
      <c r="T507" s="799"/>
      <c r="U507" s="799"/>
      <c r="V507" s="800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02"/>
      <c r="P508" s="798" t="s">
        <v>71</v>
      </c>
      <c r="Q508" s="799"/>
      <c r="R508" s="799"/>
      <c r="S508" s="799"/>
      <c r="T508" s="799"/>
      <c r="U508" s="799"/>
      <c r="V508" s="800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0"/>
      <c r="AB509" s="770"/>
      <c r="AC509" s="770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02"/>
      <c r="P512" s="798" t="s">
        <v>71</v>
      </c>
      <c r="Q512" s="799"/>
      <c r="R512" s="799"/>
      <c r="S512" s="799"/>
      <c r="T512" s="799"/>
      <c r="U512" s="799"/>
      <c r="V512" s="800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02"/>
      <c r="P513" s="798" t="s">
        <v>71</v>
      </c>
      <c r="Q513" s="799"/>
      <c r="R513" s="799"/>
      <c r="S513" s="799"/>
      <c r="T513" s="799"/>
      <c r="U513" s="799"/>
      <c r="V513" s="800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0"/>
      <c r="AB514" s="770"/>
      <c r="AC514" s="770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02"/>
      <c r="P517" s="798" t="s">
        <v>71</v>
      </c>
      <c r="Q517" s="799"/>
      <c r="R517" s="799"/>
      <c r="S517" s="799"/>
      <c r="T517" s="799"/>
      <c r="U517" s="799"/>
      <c r="V517" s="800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02"/>
      <c r="P518" s="798" t="s">
        <v>71</v>
      </c>
      <c r="Q518" s="799"/>
      <c r="R518" s="799"/>
      <c r="S518" s="799"/>
      <c r="T518" s="799"/>
      <c r="U518" s="799"/>
      <c r="V518" s="800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797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0"/>
      <c r="AB520" s="770"/>
      <c r="AC520" s="770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02"/>
      <c r="P522" s="798" t="s">
        <v>71</v>
      </c>
      <c r="Q522" s="799"/>
      <c r="R522" s="799"/>
      <c r="S522" s="799"/>
      <c r="T522" s="799"/>
      <c r="U522" s="799"/>
      <c r="V522" s="800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02"/>
      <c r="P523" s="798" t="s">
        <v>71</v>
      </c>
      <c r="Q523" s="799"/>
      <c r="R523" s="799"/>
      <c r="S523" s="799"/>
      <c r="T523" s="799"/>
      <c r="U523" s="799"/>
      <c r="V523" s="800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0"/>
      <c r="AB524" s="770"/>
      <c r="AC524" s="770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02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02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0"/>
      <c r="AB532" s="770"/>
      <c r="AC532" s="770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02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02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0"/>
      <c r="AB536" s="770"/>
      <c r="AC536" s="770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02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02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797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0"/>
      <c r="AB541" s="770"/>
      <c r="AC541" s="770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02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02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797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0"/>
      <c r="AB549" s="770"/>
      <c r="AC549" s="770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02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02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6" t="s">
        <v>862</v>
      </c>
      <c r="B553" s="987"/>
      <c r="C553" s="987"/>
      <c r="D553" s="987"/>
      <c r="E553" s="987"/>
      <c r="F553" s="987"/>
      <c r="G553" s="987"/>
      <c r="H553" s="987"/>
      <c r="I553" s="987"/>
      <c r="J553" s="987"/>
      <c r="K553" s="987"/>
      <c r="L553" s="987"/>
      <c r="M553" s="987"/>
      <c r="N553" s="987"/>
      <c r="O553" s="987"/>
      <c r="P553" s="987"/>
      <c r="Q553" s="987"/>
      <c r="R553" s="987"/>
      <c r="S553" s="987"/>
      <c r="T553" s="987"/>
      <c r="U553" s="987"/>
      <c r="V553" s="987"/>
      <c r="W553" s="987"/>
      <c r="X553" s="987"/>
      <c r="Y553" s="987"/>
      <c r="Z553" s="987"/>
      <c r="AA553" s="48"/>
      <c r="AB553" s="48"/>
      <c r="AC553" s="48"/>
    </row>
    <row r="554" spans="1:68" ht="16.5" customHeight="1" x14ac:dyDescent="0.25">
      <c r="A554" s="797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0"/>
      <c r="AB555" s="770"/>
      <c r="AC555" s="770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400</v>
      </c>
      <c r="Y561" s="778">
        <f t="shared" si="104"/>
        <v>401.28000000000003</v>
      </c>
      <c r="Z561" s="36">
        <f t="shared" si="105"/>
        <v>0.90895999999999999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427.27272727272725</v>
      </c>
      <c r="BN561" s="64">
        <f t="shared" si="107"/>
        <v>428.64</v>
      </c>
      <c r="BO561" s="64">
        <f t="shared" si="108"/>
        <v>0.72843822843822836</v>
      </c>
      <c r="BP561" s="64">
        <f t="shared" si="109"/>
        <v>0.73076923076923084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02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75.757575757575751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76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0.90895999999999999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02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79">
        <f>IFERROR(SUM(X556:X566),"0")</f>
        <v>400</v>
      </c>
      <c r="Y568" s="779">
        <f>IFERROR(SUM(Y556:Y566),"0")</f>
        <v>401.28000000000003</v>
      </c>
      <c r="Z568" s="37"/>
      <c r="AA568" s="780"/>
      <c r="AB568" s="780"/>
      <c r="AC568" s="780"/>
    </row>
    <row r="569" spans="1:68" ht="14.25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4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02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02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0"/>
      <c r="AB575" s="770"/>
      <c r="AC575" s="770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02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02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0"/>
      <c r="AB587" s="770"/>
      <c r="AC587" s="770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02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02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0"/>
      <c r="AB593" s="770"/>
      <c r="AC593" s="770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02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02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6" t="s">
        <v>930</v>
      </c>
      <c r="B598" s="987"/>
      <c r="C598" s="987"/>
      <c r="D598" s="987"/>
      <c r="E598" s="987"/>
      <c r="F598" s="987"/>
      <c r="G598" s="987"/>
      <c r="H598" s="987"/>
      <c r="I598" s="987"/>
      <c r="J598" s="987"/>
      <c r="K598" s="987"/>
      <c r="L598" s="987"/>
      <c r="M598" s="987"/>
      <c r="N598" s="987"/>
      <c r="O598" s="987"/>
      <c r="P598" s="987"/>
      <c r="Q598" s="987"/>
      <c r="R598" s="987"/>
      <c r="S598" s="987"/>
      <c r="T598" s="987"/>
      <c r="U598" s="987"/>
      <c r="V598" s="987"/>
      <c r="W598" s="987"/>
      <c r="X598" s="987"/>
      <c r="Y598" s="987"/>
      <c r="Z598" s="987"/>
      <c r="AA598" s="48"/>
      <c r="AB598" s="48"/>
      <c r="AC598" s="48"/>
    </row>
    <row r="599" spans="1:68" ht="16.5" customHeight="1" x14ac:dyDescent="0.25">
      <c r="A599" s="797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0"/>
      <c r="AB600" s="770"/>
      <c r="AC600" s="770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7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6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2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9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98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02"/>
      <c r="P608" s="798" t="s">
        <v>71</v>
      </c>
      <c r="Q608" s="799"/>
      <c r="R608" s="799"/>
      <c r="S608" s="799"/>
      <c r="T608" s="799"/>
      <c r="U608" s="799"/>
      <c r="V608" s="800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02"/>
      <c r="P609" s="798" t="s">
        <v>71</v>
      </c>
      <c r="Q609" s="799"/>
      <c r="R609" s="799"/>
      <c r="S609" s="799"/>
      <c r="T609" s="799"/>
      <c r="U609" s="799"/>
      <c r="V609" s="800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0"/>
      <c r="AB610" s="770"/>
      <c r="AC610" s="770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2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0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02"/>
      <c r="P615" s="798" t="s">
        <v>71</v>
      </c>
      <c r="Q615" s="799"/>
      <c r="R615" s="799"/>
      <c r="S615" s="799"/>
      <c r="T615" s="799"/>
      <c r="U615" s="799"/>
      <c r="V615" s="800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02"/>
      <c r="P616" s="798" t="s">
        <v>71</v>
      </c>
      <c r="Q616" s="799"/>
      <c r="R616" s="799"/>
      <c r="S616" s="799"/>
      <c r="T616" s="799"/>
      <c r="U616" s="799"/>
      <c r="V616" s="800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0"/>
      <c r="AB617" s="770"/>
      <c r="AC617" s="770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1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4</v>
      </c>
      <c r="Y619" s="778">
        <f t="shared" si="120"/>
        <v>4.2</v>
      </c>
      <c r="Z619" s="36">
        <f>IFERROR(IF(Y619=0,"",ROUNDUP(Y619/H619,0)*0.00753),"")</f>
        <v>7.5300000000000002E-3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4.2476190476190476</v>
      </c>
      <c r="BN619" s="64">
        <f t="shared" si="122"/>
        <v>4.46</v>
      </c>
      <c r="BO619" s="64">
        <f t="shared" si="123"/>
        <v>6.1050061050061041E-3</v>
      </c>
      <c r="BP619" s="64">
        <f t="shared" si="124"/>
        <v>6.41025641025641E-3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7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4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2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4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80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02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0.95238095238095233</v>
      </c>
      <c r="Y625" s="779">
        <f>IFERROR(Y618/H618,"0")+IFERROR(Y619/H619,"0")+IFERROR(Y620/H620,"0")+IFERROR(Y621/H621,"0")+IFERROR(Y622/H622,"0")+IFERROR(Y623/H623,"0")+IFERROR(Y624/H624,"0")</f>
        <v>1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7.5300000000000002E-3</v>
      </c>
      <c r="AA625" s="780"/>
      <c r="AB625" s="780"/>
      <c r="AC625" s="780"/>
    </row>
    <row r="626" spans="1:68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02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79">
        <f>IFERROR(SUM(X618:X624),"0")</f>
        <v>4</v>
      </c>
      <c r="Y626" s="779">
        <f>IFERROR(SUM(Y618:Y624),"0")</f>
        <v>4.2</v>
      </c>
      <c r="Z626" s="37"/>
      <c r="AA626" s="780"/>
      <c r="AB626" s="780"/>
      <c r="AC626" s="780"/>
    </row>
    <row r="627" spans="1:68" ht="14.25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0"/>
      <c r="AB627" s="770"/>
      <c r="AC627" s="770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7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24</v>
      </c>
      <c r="Y628" s="778">
        <f t="shared" ref="Y628:Y635" si="125">IFERROR(IF(X628="",0,CEILING((X628/$H628),1)*$H628),"")</f>
        <v>31.2</v>
      </c>
      <c r="Z628" s="36">
        <f>IFERROR(IF(Y628=0,"",ROUNDUP(Y628/H628,0)*0.02175),"")</f>
        <v>8.6999999999999994E-2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25.735384615384618</v>
      </c>
      <c r="BN628" s="64">
        <f t="shared" ref="BN628:BN635" si="127">IFERROR(Y628*I628/H628,"0")</f>
        <v>33.456000000000003</v>
      </c>
      <c r="BO628" s="64">
        <f t="shared" ref="BO628:BO635" si="128">IFERROR(1/J628*(X628/H628),"0")</f>
        <v>5.4945054945054944E-2</v>
      </c>
      <c r="BP628" s="64">
        <f t="shared" ref="BP628:BP635" si="129">IFERROR(1/J628*(Y628/H628),"0")</f>
        <v>7.1428571428571425E-2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59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05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09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1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6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9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37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02"/>
      <c r="P636" s="798" t="s">
        <v>71</v>
      </c>
      <c r="Q636" s="799"/>
      <c r="R636" s="799"/>
      <c r="S636" s="799"/>
      <c r="T636" s="799"/>
      <c r="U636" s="799"/>
      <c r="V636" s="800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3.0769230769230771</v>
      </c>
      <c r="Y636" s="779">
        <f>IFERROR(Y628/H628,"0")+IFERROR(Y629/H629,"0")+IFERROR(Y630/H630,"0")+IFERROR(Y631/H631,"0")+IFERROR(Y632/H632,"0")+IFERROR(Y633/H633,"0")+IFERROR(Y634/H634,"0")+IFERROR(Y635/H635,"0")</f>
        <v>4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8.6999999999999994E-2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02"/>
      <c r="P637" s="798" t="s">
        <v>71</v>
      </c>
      <c r="Q637" s="799"/>
      <c r="R637" s="799"/>
      <c r="S637" s="799"/>
      <c r="T637" s="799"/>
      <c r="U637" s="799"/>
      <c r="V637" s="800"/>
      <c r="W637" s="37" t="s">
        <v>69</v>
      </c>
      <c r="X637" s="779">
        <f>IFERROR(SUM(X628:X635),"0")</f>
        <v>24</v>
      </c>
      <c r="Y637" s="779">
        <f>IFERROR(SUM(Y628:Y635),"0")</f>
        <v>31.2</v>
      </c>
      <c r="Z637" s="37"/>
      <c r="AA637" s="780"/>
      <c r="AB637" s="780"/>
      <c r="AC637" s="780"/>
    </row>
    <row r="638" spans="1:68" ht="14.25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0"/>
      <c r="AB638" s="770"/>
      <c r="AC638" s="770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0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50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02"/>
      <c r="P643" s="798" t="s">
        <v>71</v>
      </c>
      <c r="Q643" s="799"/>
      <c r="R643" s="799"/>
      <c r="S643" s="799"/>
      <c r="T643" s="799"/>
      <c r="U643" s="799"/>
      <c r="V643" s="800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02"/>
      <c r="P644" s="798" t="s">
        <v>71</v>
      </c>
      <c r="Q644" s="799"/>
      <c r="R644" s="799"/>
      <c r="S644" s="799"/>
      <c r="T644" s="799"/>
      <c r="U644" s="799"/>
      <c r="V644" s="800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797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0"/>
      <c r="AB646" s="770"/>
      <c r="AC646" s="770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02"/>
      <c r="P649" s="798" t="s">
        <v>71</v>
      </c>
      <c r="Q649" s="799"/>
      <c r="R649" s="799"/>
      <c r="S649" s="799"/>
      <c r="T649" s="799"/>
      <c r="U649" s="799"/>
      <c r="V649" s="800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02"/>
      <c r="P650" s="798" t="s">
        <v>71</v>
      </c>
      <c r="Q650" s="799"/>
      <c r="R650" s="799"/>
      <c r="S650" s="799"/>
      <c r="T650" s="799"/>
      <c r="U650" s="799"/>
      <c r="V650" s="800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0"/>
      <c r="AB651" s="770"/>
      <c r="AC651" s="770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3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02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02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0"/>
      <c r="AB655" s="770"/>
      <c r="AC655" s="770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7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02"/>
      <c r="P657" s="798" t="s">
        <v>71</v>
      </c>
      <c r="Q657" s="799"/>
      <c r="R657" s="799"/>
      <c r="S657" s="799"/>
      <c r="T657" s="799"/>
      <c r="U657" s="799"/>
      <c r="V657" s="800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02"/>
      <c r="P658" s="798" t="s">
        <v>71</v>
      </c>
      <c r="Q658" s="799"/>
      <c r="R658" s="799"/>
      <c r="S658" s="799"/>
      <c r="T658" s="799"/>
      <c r="U658" s="799"/>
      <c r="V658" s="800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0"/>
      <c r="AB659" s="770"/>
      <c r="AC659" s="770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02"/>
      <c r="P661" s="798" t="s">
        <v>71</v>
      </c>
      <c r="Q661" s="799"/>
      <c r="R661" s="799"/>
      <c r="S661" s="799"/>
      <c r="T661" s="799"/>
      <c r="U661" s="799"/>
      <c r="V661" s="800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02"/>
      <c r="P662" s="798" t="s">
        <v>71</v>
      </c>
      <c r="Q662" s="799"/>
      <c r="R662" s="799"/>
      <c r="S662" s="799"/>
      <c r="T662" s="799"/>
      <c r="U662" s="799"/>
      <c r="V662" s="800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4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75"/>
      <c r="P663" s="951" t="s">
        <v>1051</v>
      </c>
      <c r="Q663" s="936"/>
      <c r="R663" s="936"/>
      <c r="S663" s="936"/>
      <c r="T663" s="936"/>
      <c r="U663" s="936"/>
      <c r="V663" s="937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4400.88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4480.9799999999996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75"/>
      <c r="P664" s="951" t="s">
        <v>1052</v>
      </c>
      <c r="Q664" s="936"/>
      <c r="R664" s="936"/>
      <c r="S664" s="936"/>
      <c r="T664" s="936"/>
      <c r="U664" s="936"/>
      <c r="V664" s="937"/>
      <c r="W664" s="37" t="s">
        <v>69</v>
      </c>
      <c r="X664" s="779">
        <f>IFERROR(SUM(BM22:BM660),"0")</f>
        <v>4562.1146060006404</v>
      </c>
      <c r="Y664" s="779">
        <f>IFERROR(SUM(BN22:BN660),"0")</f>
        <v>4646.7540000000017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75"/>
      <c r="P665" s="951" t="s">
        <v>1053</v>
      </c>
      <c r="Q665" s="936"/>
      <c r="R665" s="936"/>
      <c r="S665" s="936"/>
      <c r="T665" s="936"/>
      <c r="U665" s="936"/>
      <c r="V665" s="937"/>
      <c r="W665" s="37" t="s">
        <v>1054</v>
      </c>
      <c r="X665" s="38">
        <f>ROUNDUP(SUM(BO22:BO660),0)</f>
        <v>7</v>
      </c>
      <c r="Y665" s="38">
        <f>ROUNDUP(SUM(BP22:BP660),0)</f>
        <v>7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75"/>
      <c r="P666" s="951" t="s">
        <v>1055</v>
      </c>
      <c r="Q666" s="936"/>
      <c r="R666" s="936"/>
      <c r="S666" s="936"/>
      <c r="T666" s="936"/>
      <c r="U666" s="936"/>
      <c r="V666" s="937"/>
      <c r="W666" s="37" t="s">
        <v>69</v>
      </c>
      <c r="X666" s="779">
        <f>GrossWeightTotal+PalletQtyTotal*25</f>
        <v>4737.1146060006404</v>
      </c>
      <c r="Y666" s="779">
        <f>GrossWeightTotalR+PalletQtyTotalR*25</f>
        <v>4821.7540000000017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75"/>
      <c r="P667" s="951" t="s">
        <v>1056</v>
      </c>
      <c r="Q667" s="936"/>
      <c r="R667" s="936"/>
      <c r="S667" s="936"/>
      <c r="T667" s="936"/>
      <c r="U667" s="936"/>
      <c r="V667" s="937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373.09370803738631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384</v>
      </c>
      <c r="Z667" s="37"/>
      <c r="AA667" s="780"/>
      <c r="AB667" s="780"/>
      <c r="AC667" s="780"/>
    </row>
    <row r="668" spans="1:68" ht="14.25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75"/>
      <c r="P668" s="951" t="s">
        <v>1057</v>
      </c>
      <c r="Q668" s="936"/>
      <c r="R668" s="936"/>
      <c r="S668" s="936"/>
      <c r="T668" s="936"/>
      <c r="U668" s="936"/>
      <c r="V668" s="937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7.0781399999999985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18" t="s">
        <v>122</v>
      </c>
      <c r="D670" s="884"/>
      <c r="E670" s="884"/>
      <c r="F670" s="884"/>
      <c r="G670" s="884"/>
      <c r="H670" s="885"/>
      <c r="I670" s="818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8" t="s">
        <v>667</v>
      </c>
      <c r="X670" s="885"/>
      <c r="Y670" s="818" t="s">
        <v>768</v>
      </c>
      <c r="Z670" s="884"/>
      <c r="AA670" s="884"/>
      <c r="AB670" s="885"/>
      <c r="AC670" s="769" t="s">
        <v>862</v>
      </c>
      <c r="AD670" s="818" t="s">
        <v>930</v>
      </c>
      <c r="AE670" s="885"/>
      <c r="AF670" s="771"/>
    </row>
    <row r="671" spans="1:68" ht="14.25" customHeight="1" thickTop="1" x14ac:dyDescent="0.2">
      <c r="A671" s="1107" t="s">
        <v>1060</v>
      </c>
      <c r="B671" s="818" t="s">
        <v>63</v>
      </c>
      <c r="C671" s="818" t="s">
        <v>123</v>
      </c>
      <c r="D671" s="818" t="s">
        <v>149</v>
      </c>
      <c r="E671" s="818" t="s">
        <v>230</v>
      </c>
      <c r="F671" s="818" t="s">
        <v>254</v>
      </c>
      <c r="G671" s="818" t="s">
        <v>300</v>
      </c>
      <c r="H671" s="818" t="s">
        <v>122</v>
      </c>
      <c r="I671" s="818" t="s">
        <v>337</v>
      </c>
      <c r="J671" s="818" t="s">
        <v>361</v>
      </c>
      <c r="K671" s="818" t="s">
        <v>436</v>
      </c>
      <c r="L671" s="818" t="s">
        <v>457</v>
      </c>
      <c r="M671" s="818" t="s">
        <v>481</v>
      </c>
      <c r="N671" s="771"/>
      <c r="O671" s="818" t="s">
        <v>508</v>
      </c>
      <c r="P671" s="818" t="s">
        <v>511</v>
      </c>
      <c r="Q671" s="818" t="s">
        <v>520</v>
      </c>
      <c r="R671" s="818" t="s">
        <v>536</v>
      </c>
      <c r="S671" s="818" t="s">
        <v>546</v>
      </c>
      <c r="T671" s="818" t="s">
        <v>559</v>
      </c>
      <c r="U671" s="818" t="s">
        <v>570</v>
      </c>
      <c r="V671" s="818" t="s">
        <v>654</v>
      </c>
      <c r="W671" s="818" t="s">
        <v>668</v>
      </c>
      <c r="X671" s="818" t="s">
        <v>720</v>
      </c>
      <c r="Y671" s="818" t="s">
        <v>769</v>
      </c>
      <c r="Z671" s="818" t="s">
        <v>824</v>
      </c>
      <c r="AA671" s="818" t="s">
        <v>846</v>
      </c>
      <c r="AB671" s="818" t="s">
        <v>858</v>
      </c>
      <c r="AC671" s="818" t="s">
        <v>862</v>
      </c>
      <c r="AD671" s="818" t="s">
        <v>930</v>
      </c>
      <c r="AE671" s="818" t="s">
        <v>1030</v>
      </c>
      <c r="AF671" s="771"/>
    </row>
    <row r="672" spans="1:68" ht="13.5" customHeight="1" thickBot="1" x14ac:dyDescent="0.25">
      <c r="A672" s="1108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71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8.4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249.3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4.8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3750.6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31.2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401.28000000000003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35.4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P373:T373"/>
    <mergeCell ref="D110:E110"/>
    <mergeCell ref="P365:T365"/>
    <mergeCell ref="P216:V216"/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N17:N18"/>
    <mergeCell ref="P72:T72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P642:T642"/>
    <mergeCell ref="A554:Z554"/>
    <mergeCell ref="P421:T421"/>
    <mergeCell ref="P110:T110"/>
    <mergeCell ref="A348:Z348"/>
    <mergeCell ref="A541:Z541"/>
    <mergeCell ref="P579:T579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152:E152"/>
    <mergeCell ref="D223:E223"/>
    <mergeCell ref="D394:E394"/>
    <mergeCell ref="P578:T578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D562:E562"/>
    <mergeCell ref="D544:E544"/>
    <mergeCell ref="D99:E99"/>
    <mergeCell ref="D270:E270"/>
    <mergeCell ref="I671:I672"/>
    <mergeCell ref="P577:T577"/>
    <mergeCell ref="D620:E620"/>
    <mergeCell ref="K671:K672"/>
    <mergeCell ref="D607:E607"/>
    <mergeCell ref="P36:T36"/>
    <mergeCell ref="P478:T478"/>
    <mergeCell ref="P63:V63"/>
    <mergeCell ref="P576:T576"/>
    <mergeCell ref="D215:E215"/>
    <mergeCell ref="D557:E557"/>
    <mergeCell ref="P194:V194"/>
    <mergeCell ref="P250:V250"/>
    <mergeCell ref="P572:T572"/>
    <mergeCell ref="P641:T641"/>
    <mergeCell ref="A317:Z317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P41:T41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A657:O658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D525:E525"/>
    <mergeCell ref="D202:E202"/>
    <mergeCell ref="D373:E373"/>
    <mergeCell ref="P557:T557"/>
    <mergeCell ref="H5:M5"/>
    <mergeCell ref="A551:O552"/>
    <mergeCell ref="P98:T98"/>
    <mergeCell ref="P522:V522"/>
    <mergeCell ref="D146:E146"/>
    <mergeCell ref="P225:T225"/>
    <mergeCell ref="P396:T396"/>
    <mergeCell ref="D6:M6"/>
    <mergeCell ref="A75:O76"/>
    <mergeCell ref="D439:E439"/>
    <mergeCell ref="A306:Z306"/>
    <mergeCell ref="D510:E510"/>
    <mergeCell ref="P630:T630"/>
    <mergeCell ref="D602:E602"/>
    <mergeCell ref="A292:O293"/>
    <mergeCell ref="P162:T162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22:T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D222:E222"/>
    <mergeCell ref="P476:V476"/>
    <mergeCell ref="P35:T35"/>
    <mergeCell ref="G17:G18"/>
    <mergeCell ref="P57:V57"/>
    <mergeCell ref="A295:Z295"/>
    <mergeCell ref="A323:O324"/>
    <mergeCell ref="P666:V666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V6:W9"/>
    <mergeCell ref="D128:E128"/>
    <mergeCell ref="D199:E199"/>
    <mergeCell ref="P256:T256"/>
    <mergeCell ref="A106:O107"/>
    <mergeCell ref="D364:E364"/>
    <mergeCell ref="A59:Z59"/>
    <mergeCell ref="D497:E497"/>
    <mergeCell ref="D186:E186"/>
    <mergeCell ref="D413:E413"/>
    <mergeCell ref="P345:T345"/>
    <mergeCell ref="A475:O476"/>
    <mergeCell ref="P526:T526"/>
    <mergeCell ref="A9:C9"/>
    <mergeCell ref="P112:T112"/>
    <mergeCell ref="D500:E500"/>
    <mergeCell ref="A465:O466"/>
    <mergeCell ref="P568:V568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D318:E318"/>
    <mergeCell ref="P201:T201"/>
    <mergeCell ref="D389:E389"/>
    <mergeCell ref="P637:V637"/>
    <mergeCell ref="P47:V47"/>
    <mergeCell ref="H17:H18"/>
    <mergeCell ref="P531:V531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P500:T500"/>
    <mergeCell ref="M17:M18"/>
    <mergeCell ref="O17:O18"/>
    <mergeCell ref="D265:E265"/>
    <mergeCell ref="P515:T515"/>
    <mergeCell ref="P195:V195"/>
    <mergeCell ref="A20:Z20"/>
    <mergeCell ref="A125:Z125"/>
    <mergeCell ref="A194:O195"/>
    <mergeCell ref="P604:T604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P96:T96"/>
    <mergeCell ref="P561:T56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A13:M13"/>
    <mergeCell ref="A325:Z325"/>
    <mergeCell ref="P380:T380"/>
    <mergeCell ref="A417:Z417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A375:O376"/>
    <mergeCell ref="P449:V449"/>
    <mergeCell ref="P516:T516"/>
    <mergeCell ref="P543:T543"/>
    <mergeCell ref="P614:T614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T5:U5"/>
    <mergeCell ref="D119:E119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Q10:R10"/>
    <mergeCell ref="P368:V368"/>
    <mergeCell ref="A12:M12"/>
    <mergeCell ref="A109:Z109"/>
    <mergeCell ref="P355:V355"/>
    <mergeCell ref="P501:T501"/>
    <mergeCell ref="P293:V293"/>
    <mergeCell ref="P597:V597"/>
    <mergeCell ref="P657:V657"/>
    <mergeCell ref="A482:Z482"/>
    <mergeCell ref="A416:Z416"/>
    <mergeCell ref="P74:T74"/>
    <mergeCell ref="A19:Z19"/>
    <mergeCell ref="A190:Z190"/>
    <mergeCell ref="P372:T372"/>
    <mergeCell ref="P292:V292"/>
    <mergeCell ref="P310:T310"/>
    <mergeCell ref="P436:V436"/>
    <mergeCell ref="A14:M14"/>
    <mergeCell ref="P163:T163"/>
    <mergeCell ref="A353:Z353"/>
    <mergeCell ref="D345:E345"/>
    <mergeCell ref="P424:T42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D612:E612"/>
    <mergeCell ref="P283:T283"/>
    <mergeCell ref="A625:O626"/>
    <mergeCell ref="P277:T277"/>
    <mergeCell ref="P581:T581"/>
    <mergeCell ref="D220:E220"/>
    <mergeCell ref="A251:Z251"/>
    <mergeCell ref="A636:O637"/>
    <mergeCell ref="P297:V297"/>
    <mergeCell ref="P435:V435"/>
    <mergeCell ref="A553:Z553"/>
    <mergeCell ref="D157:E157"/>
    <mergeCell ref="P285:T285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38:O39"/>
    <mergeCell ref="D96:E96"/>
    <mergeCell ref="A540:Z540"/>
    <mergeCell ref="L671:L672"/>
    <mergeCell ref="A638:Z638"/>
    <mergeCell ref="D630:E630"/>
    <mergeCell ref="D52:E52"/>
    <mergeCell ref="D350:E350"/>
    <mergeCell ref="D27:E27"/>
    <mergeCell ref="P408:V408"/>
    <mergeCell ref="A138:O139"/>
    <mergeCell ref="P15:T16"/>
    <mergeCell ref="D396:E396"/>
    <mergeCell ref="D456:E456"/>
    <mergeCell ref="P644:V644"/>
    <mergeCell ref="D116:E116"/>
    <mergeCell ref="A430:O431"/>
    <mergeCell ref="A567:O568"/>
    <mergeCell ref="D632:E632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68:T68"/>
    <mergeCell ref="P239:T239"/>
    <mergeCell ref="P82:V82"/>
    <mergeCell ref="P303:T303"/>
    <mergeCell ref="A122:O123"/>
    <mergeCell ref="P538:V538"/>
    <mergeCell ref="A249:O250"/>
    <mergeCell ref="A357:Z357"/>
    <mergeCell ref="A44:Z44"/>
    <mergeCell ref="P75:V75"/>
    <mergeCell ref="A314:O315"/>
    <mergeCell ref="P342:V342"/>
    <mergeCell ref="P486:V486"/>
    <mergeCell ref="P304:V304"/>
    <mergeCell ref="A329:Z329"/>
    <mergeCell ref="D492:E492"/>
    <mergeCell ref="P149:V149"/>
    <mergeCell ref="D137:E137"/>
    <mergeCell ref="P51:T51"/>
    <mergeCell ref="D51:E51"/>
    <mergeCell ref="P235:T235"/>
    <mergeCell ref="P506:T506"/>
    <mergeCell ref="D349:E349"/>
    <mergeCell ref="P533:T533"/>
    <mergeCell ref="P328:V328"/>
    <mergeCell ref="P384:V384"/>
    <mergeCell ref="D452:E452"/>
    <mergeCell ref="P431:V431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480:O481"/>
    <mergeCell ref="P494:T494"/>
    <mergeCell ref="P139:V139"/>
    <mergeCell ref="P32:T32"/>
    <mergeCell ref="D224:E224"/>
    <mergeCell ref="P103:T103"/>
    <mergeCell ref="P474:T474"/>
    <mergeCell ref="A227:O228"/>
    <mergeCell ref="P97:T97"/>
    <mergeCell ref="P230:T230"/>
    <mergeCell ref="P168:T168"/>
    <mergeCell ref="P268:T268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P426:T426"/>
    <mergeCell ref="P346:V346"/>
    <mergeCell ref="A171:Z171"/>
    <mergeCell ref="A115:Z115"/>
    <mergeCell ref="P428:T428"/>
    <mergeCell ref="P400:T400"/>
    <mergeCell ref="D308:E308"/>
    <mergeCell ref="P571:T571"/>
    <mergeCell ref="D606:E606"/>
    <mergeCell ref="P660:T660"/>
    <mergeCell ref="A169:O170"/>
    <mergeCell ref="A610:Z610"/>
    <mergeCell ref="D671:D672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P116:T116"/>
    <mergeCell ref="P464:T464"/>
    <mergeCell ref="D516:E516"/>
    <mergeCell ref="P551:V551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D5:E5"/>
    <mergeCell ref="A140:Z140"/>
    <mergeCell ref="D303:E303"/>
    <mergeCell ref="P382:T382"/>
    <mergeCell ref="P453:T453"/>
    <mergeCell ref="D496:E496"/>
    <mergeCell ref="P624:T624"/>
    <mergeCell ref="D290:E290"/>
    <mergeCell ref="D94:E94"/>
    <mergeCell ref="D361:E361"/>
    <mergeCell ref="D588:E588"/>
    <mergeCell ref="P471:T471"/>
    <mergeCell ref="P567:V567"/>
    <mergeCell ref="A392:Z392"/>
    <mergeCell ref="P259:T259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475:V475"/>
    <mergeCell ref="A300:Z300"/>
    <mergeCell ref="D527:E527"/>
    <mergeCell ref="P164:V164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D7:M7"/>
    <mergeCell ref="D129:E129"/>
    <mergeCell ref="P91:V91"/>
    <mergeCell ref="D365:E365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302:E302"/>
    <mergeCell ref="D613:E613"/>
    <mergeCell ref="P173:T173"/>
    <mergeCell ref="A159:O160"/>
    <mergeCell ref="P29:T29"/>
    <mergeCell ref="D429:E429"/>
    <mergeCell ref="P271:T271"/>
    <mergeCell ref="P535:V535"/>
    <mergeCell ref="P621:T621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P159:V159"/>
    <mergeCell ref="D289:E289"/>
    <mergeCell ref="D411:E411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D379:E379"/>
    <mergeCell ref="D387:E387"/>
    <mergeCell ref="D210:E210"/>
    <mergeCell ref="A316:Z316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2024-12-03T08:32:50Z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