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4 Горняк ЗПФ НВ в Луганск доставка на 19,12,24\"/>
    </mc:Choice>
  </mc:AlternateContent>
  <xr:revisionPtr revIDLastSave="0" documentId="13_ncr:1_{3A707E1B-4FDE-4C6E-84BA-BE5919A0F4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2" i="1" l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K302" i="1"/>
  <c r="J302" i="1"/>
  <c r="I302" i="1"/>
  <c r="H302" i="1"/>
  <c r="G302" i="1"/>
  <c r="F302" i="1"/>
  <c r="E302" i="1"/>
  <c r="D302" i="1"/>
  <c r="C302" i="1"/>
  <c r="B302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Y257" i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Z220" i="1" s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4" i="1" s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Z196" i="1" s="1"/>
  <c r="Y190" i="1"/>
  <c r="Y197" i="1" s="1"/>
  <c r="P190" i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80" i="1"/>
  <c r="Z179" i="1"/>
  <c r="X179" i="1"/>
  <c r="BO178" i="1"/>
  <c r="BM178" i="1"/>
  <c r="Z178" i="1"/>
  <c r="Y178" i="1"/>
  <c r="Y179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Z173" i="1" s="1"/>
  <c r="Y171" i="1"/>
  <c r="Y174" i="1" s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Y166" i="1"/>
  <c r="BP166" i="1" s="1"/>
  <c r="P166" i="1"/>
  <c r="BP165" i="1"/>
  <c r="BO165" i="1"/>
  <c r="BN165" i="1"/>
  <c r="BM165" i="1"/>
  <c r="Z165" i="1"/>
  <c r="Z168" i="1" s="1"/>
  <c r="Y165" i="1"/>
  <c r="Y169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Z160" i="1" s="1"/>
  <c r="Y158" i="1"/>
  <c r="Y161" i="1" s="1"/>
  <c r="P158" i="1"/>
  <c r="X156" i="1"/>
  <c r="Z155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Y151" i="1"/>
  <c r="Y155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X142" i="1"/>
  <c r="Z141" i="1"/>
  <c r="X141" i="1"/>
  <c r="BO140" i="1"/>
  <c r="BM140" i="1"/>
  <c r="Z140" i="1"/>
  <c r="Y140" i="1"/>
  <c r="Y141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X131" i="1"/>
  <c r="Z130" i="1"/>
  <c r="X130" i="1"/>
  <c r="BO129" i="1"/>
  <c r="BM129" i="1"/>
  <c r="Z129" i="1"/>
  <c r="Y129" i="1"/>
  <c r="Y130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Z118" i="1" s="1"/>
  <c r="Y115" i="1"/>
  <c r="Y118" i="1" s="1"/>
  <c r="P115" i="1"/>
  <c r="X112" i="1"/>
  <c r="Y111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Z111" i="1" s="1"/>
  <c r="Y109" i="1"/>
  <c r="Y112" i="1" s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5" i="1" s="1"/>
  <c r="Y97" i="1"/>
  <c r="Y105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P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P47" i="1"/>
  <c r="Y44" i="1"/>
  <c r="X44" i="1"/>
  <c r="Z43" i="1"/>
  <c r="X43" i="1"/>
  <c r="BO42" i="1"/>
  <c r="BM42" i="1"/>
  <c r="Z42" i="1"/>
  <c r="Y42" i="1"/>
  <c r="P42" i="1"/>
  <c r="X39" i="1"/>
  <c r="X38" i="1"/>
  <c r="BO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Y24" i="1"/>
  <c r="X24" i="1"/>
  <c r="Z23" i="1"/>
  <c r="X23" i="1"/>
  <c r="BO22" i="1"/>
  <c r="X294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BP30" i="1"/>
  <c r="BN30" i="1"/>
  <c r="BP37" i="1"/>
  <c r="BN37" i="1"/>
  <c r="Y59" i="1"/>
  <c r="BP47" i="1"/>
  <c r="BN47" i="1"/>
  <c r="Y60" i="1"/>
  <c r="BP49" i="1"/>
  <c r="BN49" i="1"/>
  <c r="BP52" i="1"/>
  <c r="BN52" i="1"/>
  <c r="BP54" i="1"/>
  <c r="BN54" i="1"/>
  <c r="BP56" i="1"/>
  <c r="BN56" i="1"/>
  <c r="BP58" i="1"/>
  <c r="BN58" i="1"/>
  <c r="Y33" i="1"/>
  <c r="Y292" i="1" s="1"/>
  <c r="BP28" i="1"/>
  <c r="BN28" i="1"/>
  <c r="H9" i="1"/>
  <c r="Y23" i="1"/>
  <c r="BP22" i="1"/>
  <c r="BN22" i="1"/>
  <c r="X293" i="1"/>
  <c r="X295" i="1" s="1"/>
  <c r="X296" i="1"/>
  <c r="Z32" i="1"/>
  <c r="Z297" i="1" s="1"/>
  <c r="Y38" i="1"/>
  <c r="Y39" i="1"/>
  <c r="Y43" i="1"/>
  <c r="BP42" i="1"/>
  <c r="BN42" i="1"/>
  <c r="Y65" i="1"/>
  <c r="Y77" i="1"/>
  <c r="Y86" i="1"/>
  <c r="Y93" i="1"/>
  <c r="Y106" i="1"/>
  <c r="Y119" i="1"/>
  <c r="Y126" i="1"/>
  <c r="Y131" i="1"/>
  <c r="Y137" i="1"/>
  <c r="Y142" i="1"/>
  <c r="Y156" i="1"/>
  <c r="Y160" i="1"/>
  <c r="Y168" i="1"/>
  <c r="Y173" i="1"/>
  <c r="Y180" i="1"/>
  <c r="Y187" i="1"/>
  <c r="Y196" i="1"/>
  <c r="Y234" i="1"/>
  <c r="BP231" i="1"/>
  <c r="BN231" i="1"/>
  <c r="Y233" i="1"/>
  <c r="Y244" i="1"/>
  <c r="BP243" i="1"/>
  <c r="BN243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X292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7" i="1"/>
  <c r="BN122" i="1"/>
  <c r="BP122" i="1"/>
  <c r="BN124" i="1"/>
  <c r="BN129" i="1"/>
  <c r="BP129" i="1"/>
  <c r="BN135" i="1"/>
  <c r="BN140" i="1"/>
  <c r="BP140" i="1"/>
  <c r="BN151" i="1"/>
  <c r="BP151" i="1"/>
  <c r="BN152" i="1"/>
  <c r="BN153" i="1"/>
  <c r="BN154" i="1"/>
  <c r="BN158" i="1"/>
  <c r="BP158" i="1"/>
  <c r="BN166" i="1"/>
  <c r="BN171" i="1"/>
  <c r="BP171" i="1"/>
  <c r="BN178" i="1"/>
  <c r="BP178" i="1"/>
  <c r="BN183" i="1"/>
  <c r="BP183" i="1"/>
  <c r="BN185" i="1"/>
  <c r="BN190" i="1"/>
  <c r="BP190" i="1"/>
  <c r="BN192" i="1"/>
  <c r="BN194" i="1"/>
  <c r="Y205" i="1"/>
  <c r="BN201" i="1"/>
  <c r="BP202" i="1"/>
  <c r="BN202" i="1"/>
  <c r="Y204" i="1"/>
  <c r="Y221" i="1"/>
  <c r="BP218" i="1"/>
  <c r="BN218" i="1"/>
  <c r="Y220" i="1"/>
  <c r="Y226" i="1"/>
  <c r="BP225" i="1"/>
  <c r="BN225" i="1"/>
  <c r="Z233" i="1"/>
  <c r="Y245" i="1"/>
  <c r="Y256" i="1"/>
  <c r="BP255" i="1"/>
  <c r="BN255" i="1"/>
  <c r="Z267" i="1"/>
  <c r="Y291" i="1"/>
  <c r="A305" i="1" l="1"/>
  <c r="Y294" i="1"/>
  <c r="Y293" i="1"/>
  <c r="Y295" i="1" s="1"/>
  <c r="Y296" i="1"/>
  <c r="B305" i="1" l="1"/>
  <c r="C305" i="1"/>
</calcChain>
</file>

<file path=xl/sharedStrings.xml><?xml version="1.0" encoding="utf-8"?>
<sst xmlns="http://schemas.openxmlformats.org/spreadsheetml/2006/main" count="1258" uniqueCount="508">
  <si>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</si>
  <si>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</si>
  <si>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</si>
  <si>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</si>
  <si>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</si>
  <si>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</si>
  <si>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</si>
  <si>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</si>
  <si>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</si>
  <si>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</si>
  <si>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</si>
  <si>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</si>
  <si>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</si>
  <si>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</si>
  <si>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</si>
  <si>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</si>
  <si>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>Наименование клиента</t>
  </si>
  <si>
    <t>ОБЩЕСТВО С ОГРАНИЧЕННОЙ ОТВЕТСТВЕННОСТЬЮ "ТОРГОВЫЙ ДОМ "ГОРНЯК"</t>
  </si>
  <si>
    <t>Адрес сдачи груза:</t>
  </si>
  <si>
    <t>291042Российская Федерация, Луганская Народная Респ, Луганск г, Возрождения ул, д. 2А,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</si>
  <si>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</si>
  <si>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</si>
  <si>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</si>
  <si>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</si>
  <si>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</si>
  <si>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</si>
  <si>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</si>
  <si>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</si>
  <si>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</si>
  <si>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</si>
  <si>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</si>
  <si>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</si>
  <si>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</si>
  <si>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</si>
  <si>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</si>
  <si>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</si>
  <si>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</si>
  <si>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</si>
  <si>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</si>
  <si>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</si>
  <si>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</si>
  <si>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</si>
  <si>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</si>
  <si>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</si>
  <si>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</si>
  <si>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</si>
  <si>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</si>
  <si>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</si>
  <si>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</si>
  <si>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</si>
  <si>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</si>
  <si>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</si>
  <si>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</si>
  <si>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</si>
  <si>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</si>
  <si>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</si>
  <si>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</si>
  <si>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</si>
  <si>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</si>
  <si>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</si>
  <si>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</si>
  <si>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</si>
  <si>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</si>
  <si>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</si>
  <si>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</si>
  <si>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</si>
  <si>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</si>
  <si>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</si>
  <si>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</si>
  <si>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</si>
  <si>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ЕАЭС N RU Д-RU.РА01.В.80841/20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</si>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</sst>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8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4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4" zoomScaleNormal="100" zoomScaleSheetLayoutView="100" workbookViewId="0">
      <selection activeCell="AB298" sqref="AB298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9" customWidth="1"/>
    <col min="19" max="19" width="6.140625" style="30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9" customWidth="1"/>
    <col min="25" max="25" width="11" style="309" customWidth="1"/>
    <col min="26" max="26" width="10" style="309" customWidth="1"/>
    <col min="27" max="27" width="11.5703125" style="309" customWidth="1"/>
    <col min="28" max="28" width="10.42578125" style="309" customWidth="1"/>
    <col min="29" max="29" width="30" style="30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9" customWidth="1"/>
    <col min="34" max="34" width="9.140625" style="309" customWidth="1"/>
    <col min="35" max="16384" width="9.140625" style="309"/>
  </cols>
  <sheetData>
    <row r="1" spans="1:32" s="313" customFormat="1" ht="45" customHeight="1" x14ac:dyDescent="0.2">
      <c r="A1" s="41"/>
      <c r="B1" s="41"/>
      <c r="C1" s="41"/>
      <c r="D1" s="374" t="s">
        <v>0</v>
      </c>
      <c r="E1" s="337"/>
      <c r="F1" s="337"/>
      <c r="G1" s="12" t="s">
        <v>1</v>
      </c>
      <c r="H1" s="374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3" customFormat="1" ht="23.45" customHeight="1" x14ac:dyDescent="0.2">
      <c r="A5" s="413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/>
      <c r="R5" s="412"/>
      <c r="T5" s="440" t="s">
        <v>11</v>
      </c>
      <c r="U5" s="378"/>
      <c r="V5" s="441" t="s">
        <v>12</v>
      </c>
      <c r="W5" s="412"/>
      <c r="AB5" s="51"/>
      <c r="AC5" s="51"/>
      <c r="AD5" s="51"/>
      <c r="AE5" s="51"/>
    </row>
    <row r="6" spans="1:32" s="313" customFormat="1" ht="24" customHeight="1" x14ac:dyDescent="0.2">
      <c r="A6" s="413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2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 xml:space="preserve"> </v>
      </c>
      <c r="R6" s="331"/>
      <c r="T6" s="445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3" customFormat="1" ht="21.75" hidden="1" customHeight="1" x14ac:dyDescent="0.2">
      <c r="A7" s="55"/>
      <c r="B7" s="55"/>
      <c r="C7" s="55"/>
      <c r="D7" s="355" t="str">
        <f>IFERROR(VLOOKUP(DeliveryAddress,Table,3,0),1)</f>
        <v>2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3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7"/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3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1"/>
      <c r="E9" s="32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21</v>
      </c>
      <c r="Q9" s="409">
        <v>45645</v>
      </c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3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1"/>
      <c r="E10" s="32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59" t="str">
        <f>IFERROR(VLOOKUP($D$10,Proxy,2,FALSE),"")</f>
        <v/>
      </c>
      <c r="I10" s="327"/>
      <c r="J10" s="327"/>
      <c r="K10" s="327"/>
      <c r="L10" s="327"/>
      <c r="M10" s="327"/>
      <c r="N10" s="312"/>
      <c r="P10" s="26" t="s">
        <v>22</v>
      </c>
      <c r="Q10" s="446">
        <v>0.54166666666666663</v>
      </c>
      <c r="R10" s="447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3" customFormat="1" ht="18.600000000000001" customHeight="1" x14ac:dyDescent="0.2">
      <c r="A12" s="438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7"/>
      <c r="R12" s="357"/>
      <c r="S12" s="23"/>
      <c r="U12" s="24"/>
      <c r="V12" s="337"/>
      <c r="W12" s="327"/>
      <c r="AB12" s="51"/>
      <c r="AC12" s="51"/>
      <c r="AD12" s="51"/>
      <c r="AE12" s="51"/>
    </row>
    <row r="13" spans="1:32" s="313" customFormat="1" ht="23.25" customHeight="1" x14ac:dyDescent="0.2">
      <c r="A13" s="438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3" customFormat="1" ht="18.600000000000001" customHeight="1" x14ac:dyDescent="0.2">
      <c r="A14" s="438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3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7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9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1"/>
      <c r="AB18" s="461"/>
      <c r="AC18" s="461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0"/>
      <c r="AB21" s="310"/>
      <c r="AC21" s="31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/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/>
      <c r="AK22" s="71"/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71</v>
      </c>
      <c r="Q23" s="324"/>
      <c r="R23" s="324"/>
      <c r="S23" s="324"/>
      <c r="T23" s="324"/>
      <c r="U23" s="324"/>
      <c r="V23" s="325"/>
      <c r="W23" s="37" t="s">
        <v>69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71</v>
      </c>
      <c r="Q24" s="324"/>
      <c r="R24" s="324"/>
      <c r="S24" s="324"/>
      <c r="T24" s="324"/>
      <c r="U24" s="324"/>
      <c r="V24" s="325"/>
      <c r="W24" s="37" t="s">
        <v>72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73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74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75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0"/>
      <c r="AB27" s="310"/>
      <c r="AC27" s="310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78</v>
      </c>
      <c r="L28" s="32"/>
      <c r="M28" s="33" t="s">
        <v>68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69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/>
      <c r="AK28" s="71"/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78</v>
      </c>
      <c r="L29" s="32"/>
      <c r="M29" s="33" t="s">
        <v>68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69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/>
      <c r="AK29" s="71"/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78</v>
      </c>
      <c r="L30" s="32"/>
      <c r="M30" s="33" t="s">
        <v>68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69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79</v>
      </c>
      <c r="AG30" s="67"/>
      <c r="AJ30" s="71"/>
      <c r="AK30" s="71"/>
      <c r="BB30" s="79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78</v>
      </c>
      <c r="L31" s="32"/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69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79</v>
      </c>
      <c r="AG31" s="67"/>
      <c r="AJ31" s="71"/>
      <c r="AK31" s="71"/>
      <c r="BB31" s="81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71</v>
      </c>
      <c r="Q32" s="324"/>
      <c r="R32" s="324"/>
      <c r="S32" s="324"/>
      <c r="T32" s="324"/>
      <c r="U32" s="324"/>
      <c r="V32" s="325"/>
      <c r="W32" s="37" t="s">
        <v>69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71</v>
      </c>
      <c r="Q33" s="324"/>
      <c r="R33" s="324"/>
      <c r="S33" s="324"/>
      <c r="T33" s="324"/>
      <c r="U33" s="324"/>
      <c r="V33" s="325"/>
      <c r="W33" s="37" t="s">
        <v>72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customHeight="1" x14ac:dyDescent="0.25">
      <c r="A34" s="326" t="s">
        <v>87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0"/>
      <c r="AB35" s="310"/>
      <c r="AC35" s="310"/>
    </row>
    <row r="36" spans="1:68" ht="27" customHeight="1" x14ac:dyDescent="0.25">
      <c r="A36" s="54" t="s">
        <v>88</v>
      </c>
      <c r="B36" s="54" t="s">
        <v>89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/>
      <c r="M36" s="33" t="s">
        <v>68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69</v>
      </c>
      <c r="X36" s="316">
        <v>12</v>
      </c>
      <c r="Y36" s="317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90</v>
      </c>
      <c r="AG36" s="67"/>
      <c r="AJ36" s="71"/>
      <c r="AK36" s="71"/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91</v>
      </c>
      <c r="B37" s="54" t="s">
        <v>92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/>
      <c r="M37" s="33" t="s">
        <v>68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69</v>
      </c>
      <c r="X37" s="316">
        <v>24</v>
      </c>
      <c r="Y37" s="317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93</v>
      </c>
      <c r="AG37" s="67"/>
      <c r="AJ37" s="71"/>
      <c r="AK37" s="71"/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71</v>
      </c>
      <c r="Q38" s="324"/>
      <c r="R38" s="324"/>
      <c r="S38" s="324"/>
      <c r="T38" s="324"/>
      <c r="U38" s="324"/>
      <c r="V38" s="325"/>
      <c r="W38" s="37" t="s">
        <v>69</v>
      </c>
      <c r="X38" s="318">
        <f>IFERROR(SUM(X36:X37),"0")</f>
        <v>36</v>
      </c>
      <c r="Y38" s="318">
        <f>IFERROR(SUM(Y36:Y37),"0")</f>
        <v>36</v>
      </c>
      <c r="Z38" s="318">
        <f>IFERROR(IF(Z36="",0,Z36),"0")+IFERROR(IF(Z37="",0,Z37),"0")</f>
        <v>0.55800000000000005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71</v>
      </c>
      <c r="Q39" s="324"/>
      <c r="R39" s="324"/>
      <c r="S39" s="324"/>
      <c r="T39" s="324"/>
      <c r="U39" s="324"/>
      <c r="V39" s="325"/>
      <c r="W39" s="37" t="s">
        <v>72</v>
      </c>
      <c r="X39" s="318">
        <f>IFERROR(SUMPRODUCT(X36:X37*H36:H37),"0")</f>
        <v>216</v>
      </c>
      <c r="Y39" s="318">
        <f>IFERROR(SUMPRODUCT(Y36:Y37*H36:H37),"0")</f>
        <v>216</v>
      </c>
      <c r="Z39" s="37"/>
      <c r="AA39" s="319"/>
      <c r="AB39" s="319"/>
      <c r="AC39" s="319"/>
    </row>
    <row r="40" spans="1:68" ht="16.5" customHeight="1" x14ac:dyDescent="0.25">
      <c r="A40" s="326" t="s">
        <v>94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95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0"/>
      <c r="AB41" s="310"/>
      <c r="AC41" s="310"/>
    </row>
    <row r="42" spans="1:68" ht="27" customHeight="1" x14ac:dyDescent="0.25">
      <c r="A42" s="54" t="s">
        <v>96</v>
      </c>
      <c r="B42" s="54" t="s">
        <v>97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98</v>
      </c>
      <c r="L42" s="32"/>
      <c r="M42" s="33" t="s">
        <v>68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99</v>
      </c>
      <c r="AG42" s="67"/>
      <c r="AJ42" s="71"/>
      <c r="AK42" s="71"/>
      <c r="BB42" s="87" t="s">
        <v>80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71</v>
      </c>
      <c r="Q43" s="324"/>
      <c r="R43" s="324"/>
      <c r="S43" s="324"/>
      <c r="T43" s="324"/>
      <c r="U43" s="324"/>
      <c r="V43" s="325"/>
      <c r="W43" s="37" t="s">
        <v>69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71</v>
      </c>
      <c r="Q44" s="324"/>
      <c r="R44" s="324"/>
      <c r="S44" s="324"/>
      <c r="T44" s="324"/>
      <c r="U44" s="324"/>
      <c r="V44" s="325"/>
      <c r="W44" s="37" t="s">
        <v>72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customHeight="1" x14ac:dyDescent="0.25">
      <c r="A45" s="326" t="s">
        <v>100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0"/>
      <c r="AB46" s="310"/>
      <c r="AC46" s="310"/>
    </row>
    <row r="47" spans="1:68" ht="27" customHeight="1" x14ac:dyDescent="0.25">
      <c r="A47" s="54" t="s">
        <v>101</v>
      </c>
      <c r="B47" s="54" t="s">
        <v>102</v>
      </c>
      <c r="C47" s="31">
        <v>4301071032</v>
      </c>
      <c r="D47" s="330">
        <v>4607111038999</v>
      </c>
      <c r="E47" s="331"/>
      <c r="F47" s="315">
        <v>0.4</v>
      </c>
      <c r="G47" s="32">
        <v>16</v>
      </c>
      <c r="H47" s="315">
        <v>6.4</v>
      </c>
      <c r="I47" s="315">
        <v>6.7195999999999998</v>
      </c>
      <c r="J47" s="32">
        <v>84</v>
      </c>
      <c r="K47" s="32" t="s">
        <v>67</v>
      </c>
      <c r="L47" s="32"/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1"/>
      <c r="R47" s="321"/>
      <c r="S47" s="321"/>
      <c r="T47" s="322"/>
      <c r="U47" s="34"/>
      <c r="V47" s="34"/>
      <c r="W47" s="35" t="s">
        <v>69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103</v>
      </c>
      <c r="AG47" s="67"/>
      <c r="AJ47" s="71"/>
      <c r="AK47" s="71"/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104</v>
      </c>
      <c r="B48" s="54" t="s">
        <v>105</v>
      </c>
      <c r="C48" s="31">
        <v>4301070989</v>
      </c>
      <c r="D48" s="330">
        <v>4607111037190</v>
      </c>
      <c r="E48" s="331"/>
      <c r="F48" s="315">
        <v>0.43</v>
      </c>
      <c r="G48" s="32">
        <v>16</v>
      </c>
      <c r="H48" s="315">
        <v>6.88</v>
      </c>
      <c r="I48" s="315">
        <v>7.1996000000000002</v>
      </c>
      <c r="J48" s="32">
        <v>84</v>
      </c>
      <c r="K48" s="32" t="s">
        <v>67</v>
      </c>
      <c r="L48" s="32"/>
      <c r="M48" s="33" t="s">
        <v>68</v>
      </c>
      <c r="N48" s="33"/>
      <c r="O48" s="32">
        <v>180</v>
      </c>
      <c r="P48" s="4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21"/>
      <c r="R48" s="321"/>
      <c r="S48" s="321"/>
      <c r="T48" s="322"/>
      <c r="U48" s="34"/>
      <c r="V48" s="34"/>
      <c r="W48" s="35" t="s">
        <v>69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103</v>
      </c>
      <c r="AG48" s="67"/>
      <c r="AJ48" s="71"/>
      <c r="AK48" s="71"/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106</v>
      </c>
      <c r="B49" s="54" t="s">
        <v>107</v>
      </c>
      <c r="C49" s="31">
        <v>4301071044</v>
      </c>
      <c r="D49" s="330">
        <v>4607111039385</v>
      </c>
      <c r="E49" s="331"/>
      <c r="F49" s="315">
        <v>0.7</v>
      </c>
      <c r="G49" s="32">
        <v>10</v>
      </c>
      <c r="H49" s="315">
        <v>7</v>
      </c>
      <c r="I49" s="315">
        <v>7.3</v>
      </c>
      <c r="J49" s="32">
        <v>84</v>
      </c>
      <c r="K49" s="32" t="s">
        <v>67</v>
      </c>
      <c r="L49" s="32"/>
      <c r="M49" s="33" t="s">
        <v>68</v>
      </c>
      <c r="N49" s="33"/>
      <c r="O49" s="32">
        <v>180</v>
      </c>
      <c r="P49" s="4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103</v>
      </c>
      <c r="AG49" s="67"/>
      <c r="AJ49" s="71"/>
      <c r="AK49" s="71"/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108</v>
      </c>
      <c r="B50" s="54" t="s">
        <v>109</v>
      </c>
      <c r="C50" s="31">
        <v>4301070972</v>
      </c>
      <c r="D50" s="330">
        <v>4607111037183</v>
      </c>
      <c r="E50" s="331"/>
      <c r="F50" s="315">
        <v>0.9</v>
      </c>
      <c r="G50" s="32">
        <v>8</v>
      </c>
      <c r="H50" s="315">
        <v>7.2</v>
      </c>
      <c r="I50" s="315">
        <v>7.4859999999999998</v>
      </c>
      <c r="J50" s="32">
        <v>84</v>
      </c>
      <c r="K50" s="32" t="s">
        <v>67</v>
      </c>
      <c r="L50" s="32"/>
      <c r="M50" s="33" t="s">
        <v>68</v>
      </c>
      <c r="N50" s="33"/>
      <c r="O50" s="32">
        <v>180</v>
      </c>
      <c r="P50" s="4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21"/>
      <c r="R50" s="321"/>
      <c r="S50" s="321"/>
      <c r="T50" s="322"/>
      <c r="U50" s="34"/>
      <c r="V50" s="34"/>
      <c r="W50" s="35" t="s">
        <v>69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103</v>
      </c>
      <c r="AG50" s="67"/>
      <c r="AJ50" s="71"/>
      <c r="AK50" s="71"/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110</v>
      </c>
      <c r="B51" s="54" t="s">
        <v>111</v>
      </c>
      <c r="C51" s="31">
        <v>4301071045</v>
      </c>
      <c r="D51" s="330">
        <v>4607111039392</v>
      </c>
      <c r="E51" s="331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/>
      <c r="M51" s="33" t="s">
        <v>68</v>
      </c>
      <c r="N51" s="33"/>
      <c r="O51" s="32">
        <v>180</v>
      </c>
      <c r="P51" s="449" t="s">
        <v>112</v>
      </c>
      <c r="Q51" s="321"/>
      <c r="R51" s="321"/>
      <c r="S51" s="321"/>
      <c r="T51" s="322"/>
      <c r="U51" s="34"/>
      <c r="V51" s="34"/>
      <c r="W51" s="35" t="s">
        <v>69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113</v>
      </c>
      <c r="AG51" s="67"/>
      <c r="AJ51" s="71"/>
      <c r="AK51" s="71"/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114</v>
      </c>
      <c r="B52" s="54" t="s">
        <v>115</v>
      </c>
      <c r="C52" s="31">
        <v>4301070970</v>
      </c>
      <c r="D52" s="330">
        <v>4607111037091</v>
      </c>
      <c r="E52" s="331"/>
      <c r="F52" s="315">
        <v>0.43</v>
      </c>
      <c r="G52" s="32">
        <v>16</v>
      </c>
      <c r="H52" s="315">
        <v>6.88</v>
      </c>
      <c r="I52" s="315">
        <v>7.11</v>
      </c>
      <c r="J52" s="32">
        <v>84</v>
      </c>
      <c r="K52" s="32" t="s">
        <v>67</v>
      </c>
      <c r="L52" s="32"/>
      <c r="M52" s="33" t="s">
        <v>68</v>
      </c>
      <c r="N52" s="33"/>
      <c r="O52" s="32">
        <v>180</v>
      </c>
      <c r="P52" s="40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21"/>
      <c r="R52" s="321"/>
      <c r="S52" s="321"/>
      <c r="T52" s="322"/>
      <c r="U52" s="34"/>
      <c r="V52" s="34"/>
      <c r="W52" s="35" t="s">
        <v>69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113</v>
      </c>
      <c r="AG52" s="67"/>
      <c r="AJ52" s="71"/>
      <c r="AK52" s="71"/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116</v>
      </c>
      <c r="B53" s="54" t="s">
        <v>117</v>
      </c>
      <c r="C53" s="31">
        <v>4301071031</v>
      </c>
      <c r="D53" s="330">
        <v>4607111038982</v>
      </c>
      <c r="E53" s="331"/>
      <c r="F53" s="315">
        <v>0.7</v>
      </c>
      <c r="G53" s="32">
        <v>10</v>
      </c>
      <c r="H53" s="315">
        <v>7</v>
      </c>
      <c r="I53" s="315">
        <v>7.2859999999999996</v>
      </c>
      <c r="J53" s="32">
        <v>84</v>
      </c>
      <c r="K53" s="32" t="s">
        <v>67</v>
      </c>
      <c r="L53" s="32"/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113</v>
      </c>
      <c r="AG53" s="67"/>
      <c r="AJ53" s="71"/>
      <c r="AK53" s="71"/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118</v>
      </c>
      <c r="B54" s="54" t="s">
        <v>119</v>
      </c>
      <c r="C54" s="31">
        <v>4301070971</v>
      </c>
      <c r="D54" s="330">
        <v>4607111036902</v>
      </c>
      <c r="E54" s="331"/>
      <c r="F54" s="315">
        <v>0.9</v>
      </c>
      <c r="G54" s="32">
        <v>8</v>
      </c>
      <c r="H54" s="315">
        <v>7.2</v>
      </c>
      <c r="I54" s="315">
        <v>7.43</v>
      </c>
      <c r="J54" s="32">
        <v>84</v>
      </c>
      <c r="K54" s="32" t="s">
        <v>67</v>
      </c>
      <c r="L54" s="32"/>
      <c r="M54" s="33" t="s">
        <v>68</v>
      </c>
      <c r="N54" s="33"/>
      <c r="O54" s="32">
        <v>180</v>
      </c>
      <c r="P54" s="4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21"/>
      <c r="R54" s="321"/>
      <c r="S54" s="321"/>
      <c r="T54" s="322"/>
      <c r="U54" s="34"/>
      <c r="V54" s="34"/>
      <c r="W54" s="35" t="s">
        <v>69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113</v>
      </c>
      <c r="AG54" s="67"/>
      <c r="AJ54" s="71"/>
      <c r="AK54" s="71"/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120</v>
      </c>
      <c r="B55" s="54" t="s">
        <v>121</v>
      </c>
      <c r="C55" s="31">
        <v>4301071046</v>
      </c>
      <c r="D55" s="330">
        <v>4607111039354</v>
      </c>
      <c r="E55" s="331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/>
      <c r="M55" s="33" t="s">
        <v>68</v>
      </c>
      <c r="N55" s="33"/>
      <c r="O55" s="32">
        <v>180</v>
      </c>
      <c r="P55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1"/>
      <c r="R55" s="321"/>
      <c r="S55" s="321"/>
      <c r="T55" s="322"/>
      <c r="U55" s="34"/>
      <c r="V55" s="34"/>
      <c r="W55" s="35" t="s">
        <v>69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113</v>
      </c>
      <c r="AG55" s="67"/>
      <c r="AJ55" s="71"/>
      <c r="AK55" s="71"/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122</v>
      </c>
      <c r="B56" s="54" t="s">
        <v>123</v>
      </c>
      <c r="C56" s="31">
        <v>4301070969</v>
      </c>
      <c r="D56" s="330">
        <v>4607111036858</v>
      </c>
      <c r="E56" s="331"/>
      <c r="F56" s="315">
        <v>0.43</v>
      </c>
      <c r="G56" s="32">
        <v>16</v>
      </c>
      <c r="H56" s="315">
        <v>6.88</v>
      </c>
      <c r="I56" s="315">
        <v>7.1996000000000002</v>
      </c>
      <c r="J56" s="32">
        <v>84</v>
      </c>
      <c r="K56" s="32" t="s">
        <v>67</v>
      </c>
      <c r="L56" s="32"/>
      <c r="M56" s="33" t="s">
        <v>68</v>
      </c>
      <c r="N56" s="33"/>
      <c r="O56" s="32">
        <v>180</v>
      </c>
      <c r="P56" s="35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21"/>
      <c r="R56" s="321"/>
      <c r="S56" s="321"/>
      <c r="T56" s="322"/>
      <c r="U56" s="34"/>
      <c r="V56" s="34"/>
      <c r="W56" s="35" t="s">
        <v>69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113</v>
      </c>
      <c r="AG56" s="67"/>
      <c r="AJ56" s="71"/>
      <c r="AK56" s="71"/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124</v>
      </c>
      <c r="B57" s="54" t="s">
        <v>125</v>
      </c>
      <c r="C57" s="31">
        <v>4301071047</v>
      </c>
      <c r="D57" s="330">
        <v>4607111039330</v>
      </c>
      <c r="E57" s="331"/>
      <c r="F57" s="315">
        <v>0.7</v>
      </c>
      <c r="G57" s="32">
        <v>10</v>
      </c>
      <c r="H57" s="315">
        <v>7</v>
      </c>
      <c r="I57" s="315">
        <v>7.3</v>
      </c>
      <c r="J57" s="32">
        <v>84</v>
      </c>
      <c r="K57" s="32" t="s">
        <v>67</v>
      </c>
      <c r="L57" s="32"/>
      <c r="M57" s="33" t="s">
        <v>68</v>
      </c>
      <c r="N57" s="33"/>
      <c r="O57" s="32">
        <v>180</v>
      </c>
      <c r="P57" s="50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316">
        <v>24</v>
      </c>
      <c r="Y57" s="317">
        <f t="shared" si="0"/>
        <v>24</v>
      </c>
      <c r="Z57" s="36">
        <f t="shared" si="1"/>
        <v>0.372</v>
      </c>
      <c r="AA57" s="56"/>
      <c r="AB57" s="57"/>
      <c r="AC57" s="108" t="s">
        <v>113</v>
      </c>
      <c r="AG57" s="67"/>
      <c r="AJ57" s="71"/>
      <c r="AK57" s="71"/>
      <c r="BB57" s="109" t="s">
        <v>1</v>
      </c>
      <c r="BM57" s="67">
        <f t="shared" si="2"/>
        <v>175.2</v>
      </c>
      <c r="BN57" s="67">
        <f t="shared" si="3"/>
        <v>175.2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126</v>
      </c>
      <c r="B58" s="54" t="s">
        <v>127</v>
      </c>
      <c r="C58" s="31">
        <v>4301070968</v>
      </c>
      <c r="D58" s="330">
        <v>4607111036889</v>
      </c>
      <c r="E58" s="331"/>
      <c r="F58" s="315">
        <v>0.9</v>
      </c>
      <c r="G58" s="32">
        <v>8</v>
      </c>
      <c r="H58" s="315">
        <v>7.2</v>
      </c>
      <c r="I58" s="315">
        <v>7.4859999999999998</v>
      </c>
      <c r="J58" s="32">
        <v>84</v>
      </c>
      <c r="K58" s="32" t="s">
        <v>67</v>
      </c>
      <c r="L58" s="32"/>
      <c r="M58" s="33" t="s">
        <v>68</v>
      </c>
      <c r="N58" s="33"/>
      <c r="O58" s="32">
        <v>180</v>
      </c>
      <c r="P58" s="5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21"/>
      <c r="R58" s="321"/>
      <c r="S58" s="321"/>
      <c r="T58" s="322"/>
      <c r="U58" s="34"/>
      <c r="V58" s="34"/>
      <c r="W58" s="35" t="s">
        <v>69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113</v>
      </c>
      <c r="AG58" s="67"/>
      <c r="AJ58" s="71"/>
      <c r="AK58" s="71"/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71</v>
      </c>
      <c r="Q59" s="324"/>
      <c r="R59" s="324"/>
      <c r="S59" s="324"/>
      <c r="T59" s="324"/>
      <c r="U59" s="324"/>
      <c r="V59" s="325"/>
      <c r="W59" s="37" t="s">
        <v>69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71</v>
      </c>
      <c r="Q60" s="324"/>
      <c r="R60" s="324"/>
      <c r="S60" s="324"/>
      <c r="T60" s="324"/>
      <c r="U60" s="324"/>
      <c r="V60" s="325"/>
      <c r="W60" s="37" t="s">
        <v>72</v>
      </c>
      <c r="X60" s="318">
        <f>IFERROR(SUMPRODUCT(X47:X58*H47:H58),"0")</f>
        <v>168</v>
      </c>
      <c r="Y60" s="318">
        <f>IFERROR(SUMPRODUCT(Y47:Y58*H47:H58),"0")</f>
        <v>168</v>
      </c>
      <c r="Z60" s="37"/>
      <c r="AA60" s="319"/>
      <c r="AB60" s="319"/>
      <c r="AC60" s="319"/>
    </row>
    <row r="61" spans="1:68" ht="16.5" customHeight="1" x14ac:dyDescent="0.25">
      <c r="A61" s="326" t="s">
        <v>128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0"/>
      <c r="AB62" s="310"/>
      <c r="AC62" s="310"/>
    </row>
    <row r="63" spans="1:68" ht="27" customHeight="1" x14ac:dyDescent="0.25">
      <c r="A63" s="54" t="s">
        <v>129</v>
      </c>
      <c r="B63" s="54" t="s">
        <v>130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131</v>
      </c>
      <c r="L63" s="32"/>
      <c r="M63" s="33" t="s">
        <v>68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69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132</v>
      </c>
      <c r="AG63" s="67"/>
      <c r="AJ63" s="71"/>
      <c r="AK63" s="71"/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133</v>
      </c>
      <c r="B64" s="54" t="s">
        <v>134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/>
      <c r="M64" s="33" t="s">
        <v>68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69</v>
      </c>
      <c r="X64" s="316">
        <v>0</v>
      </c>
      <c r="Y64" s="317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132</v>
      </c>
      <c r="AG64" s="67"/>
      <c r="AJ64" s="71"/>
      <c r="AK64" s="71"/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71</v>
      </c>
      <c r="Q65" s="324"/>
      <c r="R65" s="324"/>
      <c r="S65" s="324"/>
      <c r="T65" s="324"/>
      <c r="U65" s="324"/>
      <c r="V65" s="325"/>
      <c r="W65" s="37" t="s">
        <v>69</v>
      </c>
      <c r="X65" s="318">
        <f>IFERROR(SUM(X63:X64),"0")</f>
        <v>0</v>
      </c>
      <c r="Y65" s="318">
        <f>IFERROR(SUM(Y63:Y64),"0")</f>
        <v>0</v>
      </c>
      <c r="Z65" s="318">
        <f>IFERROR(IF(Z63="",0,Z63),"0")+IFERROR(IF(Z64="",0,Z64),"0")</f>
        <v>0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71</v>
      </c>
      <c r="Q66" s="324"/>
      <c r="R66" s="324"/>
      <c r="S66" s="324"/>
      <c r="T66" s="324"/>
      <c r="U66" s="324"/>
      <c r="V66" s="325"/>
      <c r="W66" s="37" t="s">
        <v>72</v>
      </c>
      <c r="X66" s="318">
        <f>IFERROR(SUMPRODUCT(X63:X64*H63:H64),"0")</f>
        <v>0</v>
      </c>
      <c r="Y66" s="318">
        <f>IFERROR(SUMPRODUCT(Y63:Y64*H63:H64),"0")</f>
        <v>0</v>
      </c>
      <c r="Z66" s="37"/>
      <c r="AA66" s="319"/>
      <c r="AB66" s="319"/>
      <c r="AC66" s="319"/>
    </row>
    <row r="67" spans="1:68" ht="16.5" customHeight="1" x14ac:dyDescent="0.25">
      <c r="A67" s="326" t="s">
        <v>135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136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0"/>
      <c r="AB68" s="310"/>
      <c r="AC68" s="310"/>
    </row>
    <row r="69" spans="1:68" ht="27" customHeight="1" x14ac:dyDescent="0.25">
      <c r="A69" s="54" t="s">
        <v>137</v>
      </c>
      <c r="B69" s="54" t="s">
        <v>138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78</v>
      </c>
      <c r="L69" s="32"/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69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139</v>
      </c>
      <c r="AG69" s="67"/>
      <c r="AJ69" s="71"/>
      <c r="AK69" s="71"/>
      <c r="BB69" s="117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71</v>
      </c>
      <c r="Q70" s="324"/>
      <c r="R70" s="324"/>
      <c r="S70" s="324"/>
      <c r="T70" s="324"/>
      <c r="U70" s="324"/>
      <c r="V70" s="325"/>
      <c r="W70" s="37" t="s">
        <v>69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71</v>
      </c>
      <c r="Q71" s="324"/>
      <c r="R71" s="324"/>
      <c r="S71" s="324"/>
      <c r="T71" s="324"/>
      <c r="U71" s="324"/>
      <c r="V71" s="325"/>
      <c r="W71" s="37" t="s">
        <v>72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140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141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0"/>
      <c r="AB73" s="310"/>
      <c r="AC73" s="310"/>
    </row>
    <row r="74" spans="1:68" ht="27" customHeight="1" x14ac:dyDescent="0.25">
      <c r="A74" s="54" t="s">
        <v>142</v>
      </c>
      <c r="B74" s="54" t="s">
        <v>143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78</v>
      </c>
      <c r="L74" s="32"/>
      <c r="M74" s="33" t="s">
        <v>68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69</v>
      </c>
      <c r="X74" s="316">
        <v>0</v>
      </c>
      <c r="Y74" s="317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144</v>
      </c>
      <c r="AG74" s="67"/>
      <c r="AJ74" s="71"/>
      <c r="AK74" s="71"/>
      <c r="BB74" s="119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145</v>
      </c>
      <c r="B75" s="54" t="s">
        <v>146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78</v>
      </c>
      <c r="L75" s="32"/>
      <c r="M75" s="33" t="s">
        <v>68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69</v>
      </c>
      <c r="X75" s="316">
        <v>70</v>
      </c>
      <c r="Y75" s="317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147</v>
      </c>
      <c r="AG75" s="67"/>
      <c r="AJ75" s="71"/>
      <c r="AK75" s="71"/>
      <c r="BB75" s="121" t="s">
        <v>80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71</v>
      </c>
      <c r="Q76" s="324"/>
      <c r="R76" s="324"/>
      <c r="S76" s="324"/>
      <c r="T76" s="324"/>
      <c r="U76" s="324"/>
      <c r="V76" s="325"/>
      <c r="W76" s="37" t="s">
        <v>69</v>
      </c>
      <c r="X76" s="318">
        <f>IFERROR(SUM(X74:X75),"0")</f>
        <v>70</v>
      </c>
      <c r="Y76" s="318">
        <f>IFERROR(SUM(Y74:Y75),"0")</f>
        <v>70</v>
      </c>
      <c r="Z76" s="318">
        <f>IFERROR(IF(Z74="",0,Z74),"0")+IFERROR(IF(Z75="",0,Z75),"0")</f>
        <v>1.2516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71</v>
      </c>
      <c r="Q77" s="324"/>
      <c r="R77" s="324"/>
      <c r="S77" s="324"/>
      <c r="T77" s="324"/>
      <c r="U77" s="324"/>
      <c r="V77" s="325"/>
      <c r="W77" s="37" t="s">
        <v>72</v>
      </c>
      <c r="X77" s="318">
        <f>IFERROR(SUMPRODUCT(X74:X75*H74:H75),"0")</f>
        <v>252</v>
      </c>
      <c r="Y77" s="318">
        <f>IFERROR(SUMPRODUCT(Y74:Y75*H74:H75),"0")</f>
        <v>252</v>
      </c>
      <c r="Z77" s="37"/>
      <c r="AA77" s="319"/>
      <c r="AB77" s="319"/>
      <c r="AC77" s="319"/>
    </row>
    <row r="78" spans="1:68" ht="16.5" customHeight="1" x14ac:dyDescent="0.25">
      <c r="A78" s="326" t="s">
        <v>148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136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0"/>
      <c r="AB79" s="310"/>
      <c r="AC79" s="310"/>
    </row>
    <row r="80" spans="1:68" ht="27" customHeight="1" x14ac:dyDescent="0.25">
      <c r="A80" s="54" t="s">
        <v>149</v>
      </c>
      <c r="B80" s="54" t="s">
        <v>150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78</v>
      </c>
      <c r="L80" s="32"/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69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151</v>
      </c>
      <c r="AG80" s="67"/>
      <c r="AJ80" s="71"/>
      <c r="AK80" s="71"/>
      <c r="BB80" s="123" t="s">
        <v>80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152</v>
      </c>
      <c r="B81" s="54" t="s">
        <v>153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78</v>
      </c>
      <c r="L81" s="32"/>
      <c r="M81" s="33" t="s">
        <v>68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69</v>
      </c>
      <c r="X81" s="316">
        <v>70</v>
      </c>
      <c r="Y81" s="317">
        <f t="shared" si="6"/>
        <v>70</v>
      </c>
      <c r="Z81" s="36">
        <f t="shared" si="7"/>
        <v>1.2516</v>
      </c>
      <c r="AA81" s="56"/>
      <c r="AB81" s="57"/>
      <c r="AC81" s="124" t="s">
        <v>154</v>
      </c>
      <c r="AG81" s="67"/>
      <c r="AJ81" s="71"/>
      <c r="AK81" s="71"/>
      <c r="BB81" s="125" t="s">
        <v>80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155</v>
      </c>
      <c r="B82" s="54" t="s">
        <v>156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78</v>
      </c>
      <c r="L82" s="32"/>
      <c r="M82" s="33" t="s">
        <v>68</v>
      </c>
      <c r="N82" s="33"/>
      <c r="O82" s="32">
        <v>180</v>
      </c>
      <c r="P82" s="507" t="s">
        <v>157</v>
      </c>
      <c r="Q82" s="321"/>
      <c r="R82" s="321"/>
      <c r="S82" s="321"/>
      <c r="T82" s="322"/>
      <c r="U82" s="34"/>
      <c r="V82" s="34"/>
      <c r="W82" s="35" t="s">
        <v>69</v>
      </c>
      <c r="X82" s="316">
        <v>70</v>
      </c>
      <c r="Y82" s="317">
        <f t="shared" si="6"/>
        <v>70</v>
      </c>
      <c r="Z82" s="36">
        <f t="shared" si="7"/>
        <v>1.2516</v>
      </c>
      <c r="AA82" s="56"/>
      <c r="AB82" s="57"/>
      <c r="AC82" s="126" t="s">
        <v>158</v>
      </c>
      <c r="AG82" s="67"/>
      <c r="AJ82" s="71"/>
      <c r="AK82" s="71"/>
      <c r="BB82" s="127" t="s">
        <v>80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159</v>
      </c>
      <c r="B83" s="54" t="s">
        <v>160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78</v>
      </c>
      <c r="L83" s="32"/>
      <c r="M83" s="33" t="s">
        <v>68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69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161</v>
      </c>
      <c r="AG83" s="67"/>
      <c r="AJ83" s="71"/>
      <c r="AK83" s="71"/>
      <c r="BB83" s="129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162</v>
      </c>
      <c r="B84" s="54" t="s">
        <v>163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78</v>
      </c>
      <c r="L84" s="32"/>
      <c r="M84" s="33" t="s">
        <v>68</v>
      </c>
      <c r="N84" s="33"/>
      <c r="O84" s="32">
        <v>180</v>
      </c>
      <c r="P84" s="471" t="s">
        <v>164</v>
      </c>
      <c r="Q84" s="321"/>
      <c r="R84" s="321"/>
      <c r="S84" s="321"/>
      <c r="T84" s="322"/>
      <c r="U84" s="34"/>
      <c r="V84" s="34"/>
      <c r="W84" s="35" t="s">
        <v>69</v>
      </c>
      <c r="X84" s="316">
        <v>140</v>
      </c>
      <c r="Y84" s="317">
        <f t="shared" si="6"/>
        <v>140</v>
      </c>
      <c r="Z84" s="36">
        <f t="shared" si="7"/>
        <v>2.5032000000000001</v>
      </c>
      <c r="AA84" s="56"/>
      <c r="AB84" s="57"/>
      <c r="AC84" s="130" t="s">
        <v>158</v>
      </c>
      <c r="AG84" s="67"/>
      <c r="AJ84" s="71"/>
      <c r="AK84" s="71"/>
      <c r="BB84" s="131" t="s">
        <v>80</v>
      </c>
      <c r="BM84" s="67">
        <f t="shared" si="8"/>
        <v>602.50400000000002</v>
      </c>
      <c r="BN84" s="67">
        <f t="shared" si="9"/>
        <v>602.50400000000002</v>
      </c>
      <c r="BO84" s="67">
        <f t="shared" si="10"/>
        <v>2</v>
      </c>
      <c r="BP84" s="67">
        <f t="shared" si="11"/>
        <v>2</v>
      </c>
    </row>
    <row r="85" spans="1:68" ht="27" customHeight="1" x14ac:dyDescent="0.25">
      <c r="A85" s="54" t="s">
        <v>165</v>
      </c>
      <c r="B85" s="54" t="s">
        <v>166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78</v>
      </c>
      <c r="L85" s="32"/>
      <c r="M85" s="33" t="s">
        <v>68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69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161</v>
      </c>
      <c r="AG85" s="67"/>
      <c r="AJ85" s="71"/>
      <c r="AK85" s="71"/>
      <c r="BB85" s="133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71</v>
      </c>
      <c r="Q86" s="324"/>
      <c r="R86" s="324"/>
      <c r="S86" s="324"/>
      <c r="T86" s="324"/>
      <c r="U86" s="324"/>
      <c r="V86" s="325"/>
      <c r="W86" s="37" t="s">
        <v>69</v>
      </c>
      <c r="X86" s="318">
        <f>IFERROR(SUM(X80:X85),"0")</f>
        <v>280</v>
      </c>
      <c r="Y86" s="318">
        <f>IFERROR(SUM(Y80:Y85),"0")</f>
        <v>280</v>
      </c>
      <c r="Z86" s="318">
        <f>IFERROR(IF(Z80="",0,Z80),"0")+IFERROR(IF(Z81="",0,Z81),"0")+IFERROR(IF(Z82="",0,Z82),"0")+IFERROR(IF(Z83="",0,Z83),"0")+IFERROR(IF(Z84="",0,Z84),"0")+IFERROR(IF(Z85="",0,Z85),"0")</f>
        <v>5.0064000000000002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71</v>
      </c>
      <c r="Q87" s="324"/>
      <c r="R87" s="324"/>
      <c r="S87" s="324"/>
      <c r="T87" s="324"/>
      <c r="U87" s="324"/>
      <c r="V87" s="325"/>
      <c r="W87" s="37" t="s">
        <v>72</v>
      </c>
      <c r="X87" s="318">
        <f>IFERROR(SUMPRODUCT(X80:X85*H80:H85),"0")</f>
        <v>1008</v>
      </c>
      <c r="Y87" s="318">
        <f>IFERROR(SUMPRODUCT(Y80:Y85*H80:H85),"0")</f>
        <v>1008</v>
      </c>
      <c r="Z87" s="37"/>
      <c r="AA87" s="319"/>
      <c r="AB87" s="319"/>
      <c r="AC87" s="319"/>
    </row>
    <row r="88" spans="1:68" ht="16.5" customHeight="1" x14ac:dyDescent="0.25">
      <c r="A88" s="326" t="s">
        <v>167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168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0"/>
      <c r="AB89" s="310"/>
      <c r="AC89" s="310"/>
    </row>
    <row r="90" spans="1:68" ht="27" customHeight="1" x14ac:dyDescent="0.25">
      <c r="A90" s="54" t="s">
        <v>169</v>
      </c>
      <c r="B90" s="54" t="s">
        <v>170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78</v>
      </c>
      <c r="L90" s="32"/>
      <c r="M90" s="33" t="s">
        <v>68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69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171</v>
      </c>
      <c r="AG90" s="67"/>
      <c r="AJ90" s="71"/>
      <c r="AK90" s="71"/>
      <c r="BB90" s="135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172</v>
      </c>
      <c r="B91" s="54" t="s">
        <v>173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78</v>
      </c>
      <c r="L91" s="32"/>
      <c r="M91" s="33" t="s">
        <v>68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69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154</v>
      </c>
      <c r="AG91" s="67"/>
      <c r="AJ91" s="71"/>
      <c r="AK91" s="71"/>
      <c r="BB91" s="137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174</v>
      </c>
      <c r="B92" s="54" t="s">
        <v>175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/>
      <c r="M92" s="33" t="s">
        <v>68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69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176</v>
      </c>
      <c r="AG92" s="67"/>
      <c r="AJ92" s="71"/>
      <c r="AK92" s="71"/>
      <c r="BB92" s="139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71</v>
      </c>
      <c r="Q93" s="324"/>
      <c r="R93" s="324"/>
      <c r="S93" s="324"/>
      <c r="T93" s="324"/>
      <c r="U93" s="324"/>
      <c r="V93" s="325"/>
      <c r="W93" s="37" t="s">
        <v>69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71</v>
      </c>
      <c r="Q94" s="324"/>
      <c r="R94" s="324"/>
      <c r="S94" s="324"/>
      <c r="T94" s="324"/>
      <c r="U94" s="324"/>
      <c r="V94" s="325"/>
      <c r="W94" s="37" t="s">
        <v>72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customHeight="1" x14ac:dyDescent="0.25">
      <c r="A95" s="326" t="s">
        <v>177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0"/>
      <c r="AB96" s="310"/>
      <c r="AC96" s="310"/>
    </row>
    <row r="97" spans="1:68" ht="27" customHeight="1" x14ac:dyDescent="0.25">
      <c r="A97" s="54" t="s">
        <v>178</v>
      </c>
      <c r="B97" s="54" t="s">
        <v>179</v>
      </c>
      <c r="C97" s="31">
        <v>4301071051</v>
      </c>
      <c r="D97" s="330">
        <v>4607111039262</v>
      </c>
      <c r="E97" s="331"/>
      <c r="F97" s="315">
        <v>0.4</v>
      </c>
      <c r="G97" s="32">
        <v>16</v>
      </c>
      <c r="H97" s="315">
        <v>6.4</v>
      </c>
      <c r="I97" s="315">
        <v>6.7195999999999998</v>
      </c>
      <c r="J97" s="32">
        <v>84</v>
      </c>
      <c r="K97" s="32" t="s">
        <v>67</v>
      </c>
      <c r="L97" s="32"/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1"/>
      <c r="R97" s="321"/>
      <c r="S97" s="321"/>
      <c r="T97" s="322"/>
      <c r="U97" s="34"/>
      <c r="V97" s="34"/>
      <c r="W97" s="35" t="s">
        <v>69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132</v>
      </c>
      <c r="AG97" s="67"/>
      <c r="AJ97" s="71"/>
      <c r="AK97" s="71"/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180</v>
      </c>
      <c r="B98" s="54" t="s">
        <v>181</v>
      </c>
      <c r="C98" s="31">
        <v>4301070975</v>
      </c>
      <c r="D98" s="330">
        <v>4607111033970</v>
      </c>
      <c r="E98" s="331"/>
      <c r="F98" s="315">
        <v>0.43</v>
      </c>
      <c r="G98" s="32">
        <v>16</v>
      </c>
      <c r="H98" s="315">
        <v>6.88</v>
      </c>
      <c r="I98" s="315">
        <v>7.1996000000000002</v>
      </c>
      <c r="J98" s="32">
        <v>84</v>
      </c>
      <c r="K98" s="32" t="s">
        <v>67</v>
      </c>
      <c r="L98" s="32"/>
      <c r="M98" s="33" t="s">
        <v>68</v>
      </c>
      <c r="N98" s="33"/>
      <c r="O98" s="32">
        <v>180</v>
      </c>
      <c r="P98" s="4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21"/>
      <c r="R98" s="321"/>
      <c r="S98" s="321"/>
      <c r="T98" s="322"/>
      <c r="U98" s="34"/>
      <c r="V98" s="34"/>
      <c r="W98" s="35" t="s">
        <v>69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132</v>
      </c>
      <c r="AG98" s="67"/>
      <c r="AJ98" s="71"/>
      <c r="AK98" s="71"/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182</v>
      </c>
      <c r="B99" s="54" t="s">
        <v>183</v>
      </c>
      <c r="C99" s="31">
        <v>4301071038</v>
      </c>
      <c r="D99" s="330">
        <v>4607111039248</v>
      </c>
      <c r="E99" s="331"/>
      <c r="F99" s="315">
        <v>0.7</v>
      </c>
      <c r="G99" s="32">
        <v>10</v>
      </c>
      <c r="H99" s="315">
        <v>7</v>
      </c>
      <c r="I99" s="315">
        <v>7.3</v>
      </c>
      <c r="J99" s="32">
        <v>84</v>
      </c>
      <c r="K99" s="32" t="s">
        <v>67</v>
      </c>
      <c r="L99" s="32"/>
      <c r="M99" s="33" t="s">
        <v>68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1"/>
      <c r="R99" s="321"/>
      <c r="S99" s="321"/>
      <c r="T99" s="322"/>
      <c r="U99" s="34"/>
      <c r="V99" s="34"/>
      <c r="W99" s="35" t="s">
        <v>69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132</v>
      </c>
      <c r="AG99" s="67"/>
      <c r="AJ99" s="71"/>
      <c r="AK99" s="71"/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184</v>
      </c>
      <c r="B100" s="54" t="s">
        <v>185</v>
      </c>
      <c r="C100" s="31">
        <v>4301070976</v>
      </c>
      <c r="D100" s="330">
        <v>4607111034144</v>
      </c>
      <c r="E100" s="331"/>
      <c r="F100" s="315">
        <v>0.9</v>
      </c>
      <c r="G100" s="32">
        <v>8</v>
      </c>
      <c r="H100" s="315">
        <v>7.2</v>
      </c>
      <c r="I100" s="315">
        <v>7.4859999999999998</v>
      </c>
      <c r="J100" s="32">
        <v>84</v>
      </c>
      <c r="K100" s="32" t="s">
        <v>67</v>
      </c>
      <c r="L100" s="32"/>
      <c r="M100" s="33" t="s">
        <v>68</v>
      </c>
      <c r="N100" s="33"/>
      <c r="O100" s="32">
        <v>180</v>
      </c>
      <c r="P100" s="3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21"/>
      <c r="R100" s="321"/>
      <c r="S100" s="321"/>
      <c r="T100" s="322"/>
      <c r="U100" s="34"/>
      <c r="V100" s="34"/>
      <c r="W100" s="35" t="s">
        <v>69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132</v>
      </c>
      <c r="AG100" s="67"/>
      <c r="AJ100" s="71"/>
      <c r="AK100" s="71"/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186</v>
      </c>
      <c r="B101" s="54" t="s">
        <v>187</v>
      </c>
      <c r="C101" s="31">
        <v>4301071049</v>
      </c>
      <c r="D101" s="330">
        <v>4607111039293</v>
      </c>
      <c r="E101" s="331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/>
      <c r="M101" s="33" t="s">
        <v>68</v>
      </c>
      <c r="N101" s="33"/>
      <c r="O101" s="32">
        <v>180</v>
      </c>
      <c r="P101" s="4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1" s="321"/>
      <c r="R101" s="321"/>
      <c r="S101" s="321"/>
      <c r="T101" s="322"/>
      <c r="U101" s="34"/>
      <c r="V101" s="34"/>
      <c r="W101" s="35" t="s">
        <v>69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188</v>
      </c>
      <c r="AG101" s="67"/>
      <c r="AJ101" s="71"/>
      <c r="AK101" s="71"/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189</v>
      </c>
      <c r="B102" s="54" t="s">
        <v>190</v>
      </c>
      <c r="C102" s="31">
        <v>4301070973</v>
      </c>
      <c r="D102" s="330">
        <v>4607111033987</v>
      </c>
      <c r="E102" s="331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/>
      <c r="M102" s="33" t="s">
        <v>68</v>
      </c>
      <c r="N102" s="33"/>
      <c r="O102" s="32">
        <v>180</v>
      </c>
      <c r="P102" s="4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21"/>
      <c r="R102" s="321"/>
      <c r="S102" s="321"/>
      <c r="T102" s="322"/>
      <c r="U102" s="34"/>
      <c r="V102" s="34"/>
      <c r="W102" s="35" t="s">
        <v>69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191</v>
      </c>
      <c r="AG102" s="67"/>
      <c r="AJ102" s="71"/>
      <c r="AK102" s="71"/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192</v>
      </c>
      <c r="B103" s="54" t="s">
        <v>193</v>
      </c>
      <c r="C103" s="31">
        <v>4301071039</v>
      </c>
      <c r="D103" s="330">
        <v>4607111039279</v>
      </c>
      <c r="E103" s="331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/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3" s="321"/>
      <c r="R103" s="321"/>
      <c r="S103" s="321"/>
      <c r="T103" s="322"/>
      <c r="U103" s="34"/>
      <c r="V103" s="34"/>
      <c r="W103" s="35" t="s">
        <v>69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132</v>
      </c>
      <c r="AG103" s="67"/>
      <c r="AJ103" s="71"/>
      <c r="AK103" s="71"/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194</v>
      </c>
      <c r="B104" s="54" t="s">
        <v>195</v>
      </c>
      <c r="C104" s="31">
        <v>4301070974</v>
      </c>
      <c r="D104" s="330">
        <v>4607111034151</v>
      </c>
      <c r="E104" s="331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/>
      <c r="M104" s="33" t="s">
        <v>68</v>
      </c>
      <c r="N104" s="33"/>
      <c r="O104" s="32">
        <v>180</v>
      </c>
      <c r="P104" s="34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21"/>
      <c r="R104" s="321"/>
      <c r="S104" s="321"/>
      <c r="T104" s="322"/>
      <c r="U104" s="34"/>
      <c r="V104" s="34"/>
      <c r="W104" s="35" t="s">
        <v>69</v>
      </c>
      <c r="X104" s="316">
        <v>84</v>
      </c>
      <c r="Y104" s="317">
        <f t="shared" si="12"/>
        <v>84</v>
      </c>
      <c r="Z104" s="36">
        <f t="shared" si="13"/>
        <v>1.302</v>
      </c>
      <c r="AA104" s="56"/>
      <c r="AB104" s="57"/>
      <c r="AC104" s="154" t="s">
        <v>191</v>
      </c>
      <c r="AG104" s="67"/>
      <c r="AJ104" s="71"/>
      <c r="AK104" s="71"/>
      <c r="BB104" s="155" t="s">
        <v>1</v>
      </c>
      <c r="BM104" s="67">
        <f t="shared" si="14"/>
        <v>628.82399999999996</v>
      </c>
      <c r="BN104" s="67">
        <f t="shared" si="15"/>
        <v>628.82399999999996</v>
      </c>
      <c r="BO104" s="67">
        <f t="shared" si="16"/>
        <v>1</v>
      </c>
      <c r="BP104" s="67">
        <f t="shared" si="17"/>
        <v>1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71</v>
      </c>
      <c r="Q105" s="324"/>
      <c r="R105" s="324"/>
      <c r="S105" s="324"/>
      <c r="T105" s="324"/>
      <c r="U105" s="324"/>
      <c r="V105" s="325"/>
      <c r="W105" s="37" t="s">
        <v>69</v>
      </c>
      <c r="X105" s="318">
        <f>IFERROR(SUM(X97:X104),"0")</f>
        <v>84</v>
      </c>
      <c r="Y105" s="318">
        <f>IFERROR(SUM(Y97:Y104),"0")</f>
        <v>84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1.302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71</v>
      </c>
      <c r="Q106" s="324"/>
      <c r="R106" s="324"/>
      <c r="S106" s="324"/>
      <c r="T106" s="324"/>
      <c r="U106" s="324"/>
      <c r="V106" s="325"/>
      <c r="W106" s="37" t="s">
        <v>72</v>
      </c>
      <c r="X106" s="318">
        <f>IFERROR(SUMPRODUCT(X97:X104*H97:H104),"0")</f>
        <v>604.80000000000007</v>
      </c>
      <c r="Y106" s="318">
        <f>IFERROR(SUMPRODUCT(Y97:Y104*H97:H104),"0")</f>
        <v>604.80000000000007</v>
      </c>
      <c r="Z106" s="37"/>
      <c r="AA106" s="319"/>
      <c r="AB106" s="319"/>
      <c r="AC106" s="319"/>
    </row>
    <row r="107" spans="1:68" ht="16.5" customHeight="1" x14ac:dyDescent="0.25">
      <c r="A107" s="326" t="s">
        <v>196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136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0"/>
      <c r="AB108" s="310"/>
      <c r="AC108" s="310"/>
    </row>
    <row r="109" spans="1:68" ht="27" customHeight="1" x14ac:dyDescent="0.25">
      <c r="A109" s="54" t="s">
        <v>197</v>
      </c>
      <c r="B109" s="54" t="s">
        <v>198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78</v>
      </c>
      <c r="L109" s="32"/>
      <c r="M109" s="33" t="s">
        <v>68</v>
      </c>
      <c r="N109" s="33"/>
      <c r="O109" s="32">
        <v>180</v>
      </c>
      <c r="P109" s="469" t="s">
        <v>199</v>
      </c>
      <c r="Q109" s="321"/>
      <c r="R109" s="321"/>
      <c r="S109" s="321"/>
      <c r="T109" s="322"/>
      <c r="U109" s="34"/>
      <c r="V109" s="34"/>
      <c r="W109" s="35" t="s">
        <v>69</v>
      </c>
      <c r="X109" s="316">
        <v>140</v>
      </c>
      <c r="Y109" s="317">
        <f>IFERROR(IF(X109="","",X109),"")</f>
        <v>140</v>
      </c>
      <c r="Z109" s="36">
        <f>IFERROR(IF(X109="","",X109*0.01788),"")</f>
        <v>2.5032000000000001</v>
      </c>
      <c r="AA109" s="56"/>
      <c r="AB109" s="57"/>
      <c r="AC109" s="156" t="s">
        <v>200</v>
      </c>
      <c r="AG109" s="67"/>
      <c r="AJ109" s="71"/>
      <c r="AK109" s="71"/>
      <c r="BB109" s="157" t="s">
        <v>80</v>
      </c>
      <c r="BM109" s="67">
        <f>IFERROR(X109*I109,"0")</f>
        <v>518.50400000000002</v>
      </c>
      <c r="BN109" s="67">
        <f>IFERROR(Y109*I109,"0")</f>
        <v>518.50400000000002</v>
      </c>
      <c r="BO109" s="67">
        <f>IFERROR(X109/J109,"0")</f>
        <v>2</v>
      </c>
      <c r="BP109" s="67">
        <f>IFERROR(Y109/J109,"0")</f>
        <v>2</v>
      </c>
    </row>
    <row r="110" spans="1:68" ht="27" customHeight="1" x14ac:dyDescent="0.25">
      <c r="A110" s="54" t="s">
        <v>201</v>
      </c>
      <c r="B110" s="54" t="s">
        <v>202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78</v>
      </c>
      <c r="L110" s="32"/>
      <c r="M110" s="33" t="s">
        <v>68</v>
      </c>
      <c r="N110" s="33"/>
      <c r="O110" s="32">
        <v>180</v>
      </c>
      <c r="P110" s="512" t="s">
        <v>203</v>
      </c>
      <c r="Q110" s="321"/>
      <c r="R110" s="321"/>
      <c r="S110" s="321"/>
      <c r="T110" s="322"/>
      <c r="U110" s="34"/>
      <c r="V110" s="34"/>
      <c r="W110" s="35" t="s">
        <v>69</v>
      </c>
      <c r="X110" s="316">
        <v>140</v>
      </c>
      <c r="Y110" s="317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158</v>
      </c>
      <c r="AG110" s="67"/>
      <c r="AJ110" s="71"/>
      <c r="AK110" s="71"/>
      <c r="BB110" s="159" t="s">
        <v>80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71</v>
      </c>
      <c r="Q111" s="324"/>
      <c r="R111" s="324"/>
      <c r="S111" s="324"/>
      <c r="T111" s="324"/>
      <c r="U111" s="324"/>
      <c r="V111" s="325"/>
      <c r="W111" s="37" t="s">
        <v>69</v>
      </c>
      <c r="X111" s="318">
        <f>IFERROR(SUM(X109:X110),"0")</f>
        <v>280</v>
      </c>
      <c r="Y111" s="318">
        <f>IFERROR(SUM(Y109:Y110),"0")</f>
        <v>280</v>
      </c>
      <c r="Z111" s="318">
        <f>IFERROR(IF(Z109="",0,Z109),"0")+IFERROR(IF(Z110="",0,Z110),"0")</f>
        <v>5.0064000000000002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71</v>
      </c>
      <c r="Q112" s="324"/>
      <c r="R112" s="324"/>
      <c r="S112" s="324"/>
      <c r="T112" s="324"/>
      <c r="U112" s="324"/>
      <c r="V112" s="325"/>
      <c r="W112" s="37" t="s">
        <v>72</v>
      </c>
      <c r="X112" s="318">
        <f>IFERROR(SUMPRODUCT(X109:X110*H109:H110),"0")</f>
        <v>840</v>
      </c>
      <c r="Y112" s="318">
        <f>IFERROR(SUMPRODUCT(Y109:Y110*H109:H110),"0")</f>
        <v>840</v>
      </c>
      <c r="Z112" s="37"/>
      <c r="AA112" s="319"/>
      <c r="AB112" s="319"/>
      <c r="AC112" s="319"/>
    </row>
    <row r="113" spans="1:68" ht="16.5" customHeight="1" x14ac:dyDescent="0.25">
      <c r="A113" s="326" t="s">
        <v>204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136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0"/>
      <c r="AB114" s="310"/>
      <c r="AC114" s="310"/>
    </row>
    <row r="115" spans="1:68" ht="27" customHeight="1" x14ac:dyDescent="0.25">
      <c r="A115" s="54" t="s">
        <v>205</v>
      </c>
      <c r="B115" s="54" t="s">
        <v>206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78</v>
      </c>
      <c r="L115" s="32"/>
      <c r="M115" s="33" t="s">
        <v>68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69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207</v>
      </c>
      <c r="AG115" s="67"/>
      <c r="AJ115" s="71"/>
      <c r="AK115" s="71"/>
      <c r="BB115" s="161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208</v>
      </c>
      <c r="B116" s="54" t="s">
        <v>209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78</v>
      </c>
      <c r="L116" s="32"/>
      <c r="M116" s="33" t="s">
        <v>68</v>
      </c>
      <c r="N116" s="33"/>
      <c r="O116" s="32">
        <v>180</v>
      </c>
      <c r="P116" s="385" t="s">
        <v>210</v>
      </c>
      <c r="Q116" s="321"/>
      <c r="R116" s="321"/>
      <c r="S116" s="321"/>
      <c r="T116" s="322"/>
      <c r="U116" s="34"/>
      <c r="V116" s="34"/>
      <c r="W116" s="35" t="s">
        <v>69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207</v>
      </c>
      <c r="AG116" s="67"/>
      <c r="AJ116" s="71"/>
      <c r="AK116" s="71"/>
      <c r="BB116" s="163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211</v>
      </c>
      <c r="B117" s="54" t="s">
        <v>212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78</v>
      </c>
      <c r="L117" s="32"/>
      <c r="M117" s="33" t="s">
        <v>68</v>
      </c>
      <c r="N117" s="33"/>
      <c r="O117" s="32">
        <v>180</v>
      </c>
      <c r="P117" s="4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69</v>
      </c>
      <c r="X117" s="316">
        <v>70</v>
      </c>
      <c r="Y117" s="317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213</v>
      </c>
      <c r="AG117" s="67"/>
      <c r="AJ117" s="71"/>
      <c r="AK117" s="71"/>
      <c r="BB117" s="165" t="s">
        <v>80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71</v>
      </c>
      <c r="Q118" s="324"/>
      <c r="R118" s="324"/>
      <c r="S118" s="324"/>
      <c r="T118" s="324"/>
      <c r="U118" s="324"/>
      <c r="V118" s="325"/>
      <c r="W118" s="37" t="s">
        <v>69</v>
      </c>
      <c r="X118" s="318">
        <f>IFERROR(SUM(X115:X117),"0")</f>
        <v>70</v>
      </c>
      <c r="Y118" s="318">
        <f>IFERROR(SUM(Y115:Y117),"0")</f>
        <v>70</v>
      </c>
      <c r="Z118" s="318">
        <f>IFERROR(IF(Z115="",0,Z115),"0")+IFERROR(IF(Z116="",0,Z116),"0")+IFERROR(IF(Z117="",0,Z117),"0")</f>
        <v>1.2516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71</v>
      </c>
      <c r="Q119" s="324"/>
      <c r="R119" s="324"/>
      <c r="S119" s="324"/>
      <c r="T119" s="324"/>
      <c r="U119" s="324"/>
      <c r="V119" s="325"/>
      <c r="W119" s="37" t="s">
        <v>72</v>
      </c>
      <c r="X119" s="318">
        <f>IFERROR(SUMPRODUCT(X115:X117*H115:H117),"0")</f>
        <v>210</v>
      </c>
      <c r="Y119" s="318">
        <f>IFERROR(SUMPRODUCT(Y115:Y117*H115:H117),"0")</f>
        <v>210</v>
      </c>
      <c r="Z119" s="37"/>
      <c r="AA119" s="319"/>
      <c r="AB119" s="319"/>
      <c r="AC119" s="319"/>
    </row>
    <row r="120" spans="1:68" ht="16.5" customHeight="1" x14ac:dyDescent="0.25">
      <c r="A120" s="326" t="s">
        <v>214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136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0"/>
      <c r="AB121" s="310"/>
      <c r="AC121" s="310"/>
    </row>
    <row r="122" spans="1:68" ht="27" customHeight="1" x14ac:dyDescent="0.25">
      <c r="A122" s="54" t="s">
        <v>215</v>
      </c>
      <c r="B122" s="54" t="s">
        <v>216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78</v>
      </c>
      <c r="L122" s="32"/>
      <c r="M122" s="33" t="s">
        <v>68</v>
      </c>
      <c r="N122" s="33"/>
      <c r="O122" s="32">
        <v>180</v>
      </c>
      <c r="P122" s="43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69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213</v>
      </c>
      <c r="AG122" s="67"/>
      <c r="AJ122" s="71"/>
      <c r="AK122" s="71"/>
      <c r="BB122" s="167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217</v>
      </c>
      <c r="B123" s="54" t="s">
        <v>218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78</v>
      </c>
      <c r="L123" s="32"/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219</v>
      </c>
      <c r="AG123" s="67"/>
      <c r="AJ123" s="71"/>
      <c r="AK123" s="71"/>
      <c r="BB123" s="169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220</v>
      </c>
      <c r="B124" s="54" t="s">
        <v>221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78</v>
      </c>
      <c r="L124" s="32"/>
      <c r="M124" s="33" t="s">
        <v>68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200</v>
      </c>
      <c r="AG124" s="67"/>
      <c r="AJ124" s="71"/>
      <c r="AK124" s="71"/>
      <c r="BB124" s="17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71</v>
      </c>
      <c r="Q125" s="324"/>
      <c r="R125" s="324"/>
      <c r="S125" s="324"/>
      <c r="T125" s="324"/>
      <c r="U125" s="324"/>
      <c r="V125" s="325"/>
      <c r="W125" s="37" t="s">
        <v>69</v>
      </c>
      <c r="X125" s="318">
        <f>IFERROR(SUM(X122:X124),"0")</f>
        <v>0</v>
      </c>
      <c r="Y125" s="318">
        <f>IFERROR(SUM(Y122:Y124),"0")</f>
        <v>0</v>
      </c>
      <c r="Z125" s="318">
        <f>IFERROR(IF(Z122="",0,Z122),"0")+IFERROR(IF(Z123="",0,Z123),"0")+IFERROR(IF(Z124="",0,Z124),"0")</f>
        <v>0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71</v>
      </c>
      <c r="Q126" s="324"/>
      <c r="R126" s="324"/>
      <c r="S126" s="324"/>
      <c r="T126" s="324"/>
      <c r="U126" s="324"/>
      <c r="V126" s="325"/>
      <c r="W126" s="37" t="s">
        <v>72</v>
      </c>
      <c r="X126" s="318">
        <f>IFERROR(SUMPRODUCT(X122:X124*H122:H124),"0")</f>
        <v>0</v>
      </c>
      <c r="Y126" s="318">
        <f>IFERROR(SUMPRODUCT(Y122:Y124*H122:H124),"0")</f>
        <v>0</v>
      </c>
      <c r="Z126" s="37"/>
      <c r="AA126" s="319"/>
      <c r="AB126" s="319"/>
      <c r="AC126" s="319"/>
    </row>
    <row r="127" spans="1:68" ht="16.5" customHeight="1" x14ac:dyDescent="0.25">
      <c r="A127" s="326" t="s">
        <v>222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136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0"/>
      <c r="AB128" s="310"/>
      <c r="AC128" s="310"/>
    </row>
    <row r="129" spans="1:68" ht="27" customHeight="1" x14ac:dyDescent="0.25">
      <c r="A129" s="54" t="s">
        <v>223</v>
      </c>
      <c r="B129" s="54" t="s">
        <v>224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78</v>
      </c>
      <c r="L129" s="32"/>
      <c r="M129" s="33" t="s">
        <v>68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69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225</v>
      </c>
      <c r="AG129" s="67"/>
      <c r="AJ129" s="71"/>
      <c r="AK129" s="71"/>
      <c r="BB129" s="173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71</v>
      </c>
      <c r="Q130" s="324"/>
      <c r="R130" s="324"/>
      <c r="S130" s="324"/>
      <c r="T130" s="324"/>
      <c r="U130" s="324"/>
      <c r="V130" s="325"/>
      <c r="W130" s="37" t="s">
        <v>69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71</v>
      </c>
      <c r="Q131" s="324"/>
      <c r="R131" s="324"/>
      <c r="S131" s="324"/>
      <c r="T131" s="324"/>
      <c r="U131" s="324"/>
      <c r="V131" s="325"/>
      <c r="W131" s="37" t="s">
        <v>72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226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227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0"/>
      <c r="AB133" s="310"/>
      <c r="AC133" s="310"/>
    </row>
    <row r="134" spans="1:68" ht="27" customHeight="1" x14ac:dyDescent="0.25">
      <c r="A134" s="54" t="s">
        <v>228</v>
      </c>
      <c r="B134" s="54" t="s">
        <v>229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230</v>
      </c>
      <c r="L134" s="32"/>
      <c r="M134" s="33" t="s">
        <v>68</v>
      </c>
      <c r="N134" s="33"/>
      <c r="O134" s="32">
        <v>180</v>
      </c>
      <c r="P134" s="517" t="s">
        <v>231</v>
      </c>
      <c r="Q134" s="321"/>
      <c r="R134" s="321"/>
      <c r="S134" s="321"/>
      <c r="T134" s="322"/>
      <c r="U134" s="34"/>
      <c r="V134" s="34"/>
      <c r="W134" s="35" t="s">
        <v>69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/>
      <c r="AK134" s="71"/>
      <c r="BB134" s="17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233</v>
      </c>
      <c r="B135" s="54" t="s">
        <v>234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230</v>
      </c>
      <c r="L135" s="32"/>
      <c r="M135" s="33" t="s">
        <v>68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69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232</v>
      </c>
      <c r="AG135" s="67"/>
      <c r="AJ135" s="71"/>
      <c r="AK135" s="71"/>
      <c r="BB135" s="177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71</v>
      </c>
      <c r="Q136" s="324"/>
      <c r="R136" s="324"/>
      <c r="S136" s="324"/>
      <c r="T136" s="324"/>
      <c r="U136" s="324"/>
      <c r="V136" s="325"/>
      <c r="W136" s="37" t="s">
        <v>69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71</v>
      </c>
      <c r="Q137" s="324"/>
      <c r="R137" s="324"/>
      <c r="S137" s="324"/>
      <c r="T137" s="324"/>
      <c r="U137" s="324"/>
      <c r="V137" s="325"/>
      <c r="W137" s="37" t="s">
        <v>72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235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136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0"/>
      <c r="AB139" s="310"/>
      <c r="AC139" s="310"/>
    </row>
    <row r="140" spans="1:68" ht="27" customHeight="1" x14ac:dyDescent="0.25">
      <c r="A140" s="54" t="s">
        <v>236</v>
      </c>
      <c r="B140" s="54" t="s">
        <v>237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78</v>
      </c>
      <c r="L140" s="32"/>
      <c r="M140" s="33" t="s">
        <v>68</v>
      </c>
      <c r="N140" s="33"/>
      <c r="O140" s="32">
        <v>180</v>
      </c>
      <c r="P140" s="4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69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238</v>
      </c>
      <c r="AG140" s="67"/>
      <c r="AJ140" s="71"/>
      <c r="AK140" s="71"/>
      <c r="BB140" s="179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71</v>
      </c>
      <c r="Q141" s="324"/>
      <c r="R141" s="324"/>
      <c r="S141" s="324"/>
      <c r="T141" s="324"/>
      <c r="U141" s="324"/>
      <c r="V141" s="325"/>
      <c r="W141" s="37" t="s">
        <v>69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71</v>
      </c>
      <c r="Q142" s="324"/>
      <c r="R142" s="324"/>
      <c r="S142" s="324"/>
      <c r="T142" s="324"/>
      <c r="U142" s="324"/>
      <c r="V142" s="325"/>
      <c r="W142" s="37" t="s">
        <v>72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239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240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136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0"/>
      <c r="AB145" s="310"/>
      <c r="AC145" s="310"/>
    </row>
    <row r="146" spans="1:68" ht="27" customHeight="1" x14ac:dyDescent="0.25">
      <c r="A146" s="54" t="s">
        <v>241</v>
      </c>
      <c r="B146" s="54" t="s">
        <v>242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131</v>
      </c>
      <c r="L146" s="32"/>
      <c r="M146" s="33" t="s">
        <v>68</v>
      </c>
      <c r="N146" s="33"/>
      <c r="O146" s="32">
        <v>180</v>
      </c>
      <c r="P146" s="510" t="s">
        <v>243</v>
      </c>
      <c r="Q146" s="321"/>
      <c r="R146" s="321"/>
      <c r="S146" s="321"/>
      <c r="T146" s="322"/>
      <c r="U146" s="34"/>
      <c r="V146" s="34"/>
      <c r="W146" s="35" t="s">
        <v>69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207</v>
      </c>
      <c r="AG146" s="67"/>
      <c r="AJ146" s="71"/>
      <c r="AK146" s="71"/>
      <c r="BB146" s="181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71</v>
      </c>
      <c r="Q147" s="324"/>
      <c r="R147" s="324"/>
      <c r="S147" s="324"/>
      <c r="T147" s="324"/>
      <c r="U147" s="324"/>
      <c r="V147" s="325"/>
      <c r="W147" s="37" t="s">
        <v>69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71</v>
      </c>
      <c r="Q148" s="324"/>
      <c r="R148" s="324"/>
      <c r="S148" s="324"/>
      <c r="T148" s="324"/>
      <c r="U148" s="324"/>
      <c r="V148" s="325"/>
      <c r="W148" s="37" t="s">
        <v>72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244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0"/>
      <c r="AB150" s="310"/>
      <c r="AC150" s="310"/>
    </row>
    <row r="151" spans="1:68" ht="16.5" customHeight="1" x14ac:dyDescent="0.25">
      <c r="A151" s="54" t="s">
        <v>245</v>
      </c>
      <c r="B151" s="54" t="s">
        <v>246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/>
      <c r="M151" s="33" t="s">
        <v>68</v>
      </c>
      <c r="N151" s="33"/>
      <c r="O151" s="32">
        <v>180</v>
      </c>
      <c r="P151" s="526" t="s">
        <v>247</v>
      </c>
      <c r="Q151" s="321"/>
      <c r="R151" s="321"/>
      <c r="S151" s="321"/>
      <c r="T151" s="322"/>
      <c r="U151" s="34"/>
      <c r="V151" s="34"/>
      <c r="W151" s="35" t="s">
        <v>69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248</v>
      </c>
      <c r="AG151" s="67"/>
      <c r="AJ151" s="71"/>
      <c r="AK151" s="71"/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249</v>
      </c>
      <c r="B152" s="54" t="s">
        <v>250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/>
      <c r="M152" s="33" t="s">
        <v>68</v>
      </c>
      <c r="N152" s="33"/>
      <c r="O152" s="32">
        <v>180</v>
      </c>
      <c r="P152" s="344" t="s">
        <v>251</v>
      </c>
      <c r="Q152" s="321"/>
      <c r="R152" s="321"/>
      <c r="S152" s="321"/>
      <c r="T152" s="322"/>
      <c r="U152" s="34"/>
      <c r="V152" s="34"/>
      <c r="W152" s="35" t="s">
        <v>69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252</v>
      </c>
      <c r="AG152" s="67"/>
      <c r="AJ152" s="71"/>
      <c r="AK152" s="71"/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/>
      <c r="M153" s="33" t="s">
        <v>68</v>
      </c>
      <c r="N153" s="33"/>
      <c r="O153" s="32">
        <v>180</v>
      </c>
      <c r="P153" s="450" t="s">
        <v>255</v>
      </c>
      <c r="Q153" s="321"/>
      <c r="R153" s="321"/>
      <c r="S153" s="321"/>
      <c r="T153" s="322"/>
      <c r="U153" s="34"/>
      <c r="V153" s="34"/>
      <c r="W153" s="35" t="s">
        <v>69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256</v>
      </c>
      <c r="AG153" s="67"/>
      <c r="AJ153" s="71"/>
      <c r="AK153" s="71"/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/>
      <c r="M154" s="33" t="s">
        <v>68</v>
      </c>
      <c r="N154" s="33"/>
      <c r="O154" s="32">
        <v>180</v>
      </c>
      <c r="P154" s="457" t="s">
        <v>259</v>
      </c>
      <c r="Q154" s="321"/>
      <c r="R154" s="321"/>
      <c r="S154" s="321"/>
      <c r="T154" s="322"/>
      <c r="U154" s="34"/>
      <c r="V154" s="34"/>
      <c r="W154" s="35" t="s">
        <v>69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260</v>
      </c>
      <c r="AG154" s="67"/>
      <c r="AJ154" s="71"/>
      <c r="AK154" s="71"/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71</v>
      </c>
      <c r="Q155" s="324"/>
      <c r="R155" s="324"/>
      <c r="S155" s="324"/>
      <c r="T155" s="324"/>
      <c r="U155" s="324"/>
      <c r="V155" s="325"/>
      <c r="W155" s="37" t="s">
        <v>69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71</v>
      </c>
      <c r="Q156" s="324"/>
      <c r="R156" s="324"/>
      <c r="S156" s="324"/>
      <c r="T156" s="324"/>
      <c r="U156" s="324"/>
      <c r="V156" s="325"/>
      <c r="W156" s="37" t="s">
        <v>72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customHeight="1" x14ac:dyDescent="0.25">
      <c r="A157" s="345" t="s">
        <v>261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0"/>
      <c r="AB157" s="310"/>
      <c r="AC157" s="310"/>
    </row>
    <row r="158" spans="1:68" ht="27" customHeight="1" x14ac:dyDescent="0.25">
      <c r="A158" s="54" t="s">
        <v>262</v>
      </c>
      <c r="B158" s="54" t="s">
        <v>263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/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69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/>
      <c r="AK158" s="71"/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265</v>
      </c>
      <c r="B159" s="54" t="s">
        <v>266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/>
      <c r="M159" s="33" t="s">
        <v>68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69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264</v>
      </c>
      <c r="AG159" s="67"/>
      <c r="AJ159" s="71"/>
      <c r="AK159" s="71"/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71</v>
      </c>
      <c r="Q160" s="324"/>
      <c r="R160" s="324"/>
      <c r="S160" s="324"/>
      <c r="T160" s="324"/>
      <c r="U160" s="324"/>
      <c r="V160" s="325"/>
      <c r="W160" s="37" t="s">
        <v>69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71</v>
      </c>
      <c r="Q161" s="324"/>
      <c r="R161" s="324"/>
      <c r="S161" s="324"/>
      <c r="T161" s="324"/>
      <c r="U161" s="324"/>
      <c r="V161" s="325"/>
      <c r="W161" s="37" t="s">
        <v>72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customHeight="1" x14ac:dyDescent="0.2">
      <c r="A162" s="371" t="s">
        <v>267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268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75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0"/>
      <c r="AB164" s="310"/>
      <c r="AC164" s="310"/>
    </row>
    <row r="165" spans="1:68" ht="27" customHeight="1" x14ac:dyDescent="0.25">
      <c r="A165" s="54" t="s">
        <v>269</v>
      </c>
      <c r="B165" s="54" t="s">
        <v>270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78</v>
      </c>
      <c r="L165" s="32"/>
      <c r="M165" s="33" t="s">
        <v>68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69</v>
      </c>
      <c r="X165" s="316">
        <v>70</v>
      </c>
      <c r="Y165" s="317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271</v>
      </c>
      <c r="AG165" s="67"/>
      <c r="AJ165" s="71"/>
      <c r="AK165" s="71"/>
      <c r="BB165" s="195" t="s">
        <v>80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272</v>
      </c>
      <c r="B166" s="54" t="s">
        <v>273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78</v>
      </c>
      <c r="L166" s="32"/>
      <c r="M166" s="33" t="s">
        <v>68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69</v>
      </c>
      <c r="X166" s="316">
        <v>42</v>
      </c>
      <c r="Y166" s="317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96" t="s">
        <v>274</v>
      </c>
      <c r="AG166" s="67"/>
      <c r="AJ166" s="71"/>
      <c r="AK166" s="71"/>
      <c r="BB166" s="197" t="s">
        <v>80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275</v>
      </c>
      <c r="B167" s="54" t="s">
        <v>276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78</v>
      </c>
      <c r="L167" s="32"/>
      <c r="M167" s="33" t="s">
        <v>68</v>
      </c>
      <c r="N167" s="33"/>
      <c r="O167" s="32">
        <v>180</v>
      </c>
      <c r="P167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69</v>
      </c>
      <c r="X167" s="316">
        <v>28</v>
      </c>
      <c r="Y167" s="317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277</v>
      </c>
      <c r="AG167" s="67"/>
      <c r="AJ167" s="71"/>
      <c r="AK167" s="71"/>
      <c r="BB167" s="199" t="s">
        <v>80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71</v>
      </c>
      <c r="Q168" s="324"/>
      <c r="R168" s="324"/>
      <c r="S168" s="324"/>
      <c r="T168" s="324"/>
      <c r="U168" s="324"/>
      <c r="V168" s="325"/>
      <c r="W168" s="37" t="s">
        <v>69</v>
      </c>
      <c r="X168" s="318">
        <f>IFERROR(SUM(X165:X167),"0")</f>
        <v>140</v>
      </c>
      <c r="Y168" s="318">
        <f>IFERROR(SUM(Y165:Y167),"0")</f>
        <v>140</v>
      </c>
      <c r="Z168" s="318">
        <f>IFERROR(IF(Z165="",0,Z165),"0")+IFERROR(IF(Z166="",0,Z166),"0")+IFERROR(IF(Z167="",0,Z167),"0")</f>
        <v>2.5031999999999996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71</v>
      </c>
      <c r="Q169" s="324"/>
      <c r="R169" s="324"/>
      <c r="S169" s="324"/>
      <c r="T169" s="324"/>
      <c r="U169" s="324"/>
      <c r="V169" s="325"/>
      <c r="W169" s="37" t="s">
        <v>72</v>
      </c>
      <c r="X169" s="318">
        <f>IFERROR(SUMPRODUCT(X165:X167*H165:H167),"0")</f>
        <v>420</v>
      </c>
      <c r="Y169" s="318">
        <f>IFERROR(SUMPRODUCT(Y165:Y167*H165:H167),"0")</f>
        <v>420</v>
      </c>
      <c r="Z169" s="37"/>
      <c r="AA169" s="319"/>
      <c r="AB169" s="319"/>
      <c r="AC169" s="319"/>
    </row>
    <row r="170" spans="1:68" ht="14.25" customHeight="1" x14ac:dyDescent="0.25">
      <c r="A170" s="345" t="s">
        <v>278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0"/>
      <c r="AB170" s="310"/>
      <c r="AC170" s="310"/>
    </row>
    <row r="171" spans="1:68" ht="27" customHeight="1" x14ac:dyDescent="0.25">
      <c r="A171" s="54" t="s">
        <v>279</v>
      </c>
      <c r="B171" s="54" t="s">
        <v>280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281</v>
      </c>
      <c r="L171" s="32"/>
      <c r="M171" s="33" t="s">
        <v>282</v>
      </c>
      <c r="N171" s="33"/>
      <c r="O171" s="32">
        <v>365</v>
      </c>
      <c r="P171" s="376" t="s">
        <v>283</v>
      </c>
      <c r="Q171" s="321"/>
      <c r="R171" s="321"/>
      <c r="S171" s="321"/>
      <c r="T171" s="322"/>
      <c r="U171" s="34"/>
      <c r="V171" s="34"/>
      <c r="W171" s="35" t="s">
        <v>69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284</v>
      </c>
      <c r="AG171" s="67"/>
      <c r="AJ171" s="71"/>
      <c r="AK171" s="71"/>
      <c r="BB171" s="201" t="s">
        <v>285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/>
      <c r="M172" s="33" t="s">
        <v>282</v>
      </c>
      <c r="N172" s="33"/>
      <c r="O172" s="32">
        <v>365</v>
      </c>
      <c r="P172" s="33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69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288</v>
      </c>
      <c r="AG172" s="67"/>
      <c r="AJ172" s="71"/>
      <c r="AK172" s="71"/>
      <c r="BB172" s="203" t="s">
        <v>285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71</v>
      </c>
      <c r="Q173" s="324"/>
      <c r="R173" s="324"/>
      <c r="S173" s="324"/>
      <c r="T173" s="324"/>
      <c r="U173" s="324"/>
      <c r="V173" s="325"/>
      <c r="W173" s="37" t="s">
        <v>69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71</v>
      </c>
      <c r="Q174" s="324"/>
      <c r="R174" s="324"/>
      <c r="S174" s="324"/>
      <c r="T174" s="324"/>
      <c r="U174" s="324"/>
      <c r="V174" s="325"/>
      <c r="W174" s="37" t="s">
        <v>72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289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290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136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0"/>
      <c r="AB177" s="310"/>
      <c r="AC177" s="310"/>
    </row>
    <row r="178" spans="1:68" ht="27" customHeight="1" x14ac:dyDescent="0.25">
      <c r="A178" s="54" t="s">
        <v>291</v>
      </c>
      <c r="B178" s="54" t="s">
        <v>292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78</v>
      </c>
      <c r="L178" s="32"/>
      <c r="M178" s="33" t="s">
        <v>68</v>
      </c>
      <c r="N178" s="33"/>
      <c r="O178" s="32">
        <v>180</v>
      </c>
      <c r="P178" s="487" t="s">
        <v>293</v>
      </c>
      <c r="Q178" s="321"/>
      <c r="R178" s="321"/>
      <c r="S178" s="321"/>
      <c r="T178" s="322"/>
      <c r="U178" s="34"/>
      <c r="V178" s="34"/>
      <c r="W178" s="35" t="s">
        <v>69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204" t="s">
        <v>294</v>
      </c>
      <c r="AG178" s="67"/>
      <c r="AJ178" s="71"/>
      <c r="AK178" s="71"/>
      <c r="BB178" s="205" t="s">
        <v>80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71</v>
      </c>
      <c r="Q179" s="324"/>
      <c r="R179" s="324"/>
      <c r="S179" s="324"/>
      <c r="T179" s="324"/>
      <c r="U179" s="324"/>
      <c r="V179" s="325"/>
      <c r="W179" s="37" t="s">
        <v>69</v>
      </c>
      <c r="X179" s="318">
        <f>IFERROR(SUM(X178:X178),"0")</f>
        <v>0</v>
      </c>
      <c r="Y179" s="318">
        <f>IFERROR(SUM(Y178:Y178),"0")</f>
        <v>0</v>
      </c>
      <c r="Z179" s="318">
        <f>IFERROR(IF(Z178="",0,Z178),"0")</f>
        <v>0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71</v>
      </c>
      <c r="Q180" s="324"/>
      <c r="R180" s="324"/>
      <c r="S180" s="324"/>
      <c r="T180" s="324"/>
      <c r="U180" s="324"/>
      <c r="V180" s="325"/>
      <c r="W180" s="37" t="s">
        <v>72</v>
      </c>
      <c r="X180" s="318">
        <f>IFERROR(SUMPRODUCT(X178:X178*H178:H178),"0")</f>
        <v>0</v>
      </c>
      <c r="Y180" s="318">
        <f>IFERROR(SUMPRODUCT(Y178:Y178*H178:H178),"0")</f>
        <v>0</v>
      </c>
      <c r="Z180" s="37"/>
      <c r="AA180" s="319"/>
      <c r="AB180" s="319"/>
      <c r="AC180" s="319"/>
    </row>
    <row r="181" spans="1:68" ht="16.5" customHeight="1" x14ac:dyDescent="0.25">
      <c r="A181" s="326" t="s">
        <v>295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0"/>
      <c r="AB182" s="310"/>
      <c r="AC182" s="310"/>
    </row>
    <row r="183" spans="1:68" ht="16.5" customHeight="1" x14ac:dyDescent="0.25">
      <c r="A183" s="54" t="s">
        <v>296</v>
      </c>
      <c r="B183" s="54" t="s">
        <v>297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/>
      <c r="M183" s="33" t="s">
        <v>68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69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298</v>
      </c>
      <c r="AG183" s="67"/>
      <c r="AJ183" s="71"/>
      <c r="AK183" s="71"/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299</v>
      </c>
      <c r="B184" s="54" t="s">
        <v>300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/>
      <c r="M184" s="33" t="s">
        <v>68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69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301</v>
      </c>
      <c r="AG184" s="67"/>
      <c r="AJ184" s="71"/>
      <c r="AK184" s="71"/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302</v>
      </c>
      <c r="B185" s="54" t="s">
        <v>303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/>
      <c r="M185" s="33" t="s">
        <v>68</v>
      </c>
      <c r="N185" s="33"/>
      <c r="O185" s="32">
        <v>180</v>
      </c>
      <c r="P185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304</v>
      </c>
      <c r="AG185" s="67"/>
      <c r="AJ185" s="71"/>
      <c r="AK185" s="71"/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71</v>
      </c>
      <c r="Q186" s="324"/>
      <c r="R186" s="324"/>
      <c r="S186" s="324"/>
      <c r="T186" s="324"/>
      <c r="U186" s="324"/>
      <c r="V186" s="325"/>
      <c r="W186" s="37" t="s">
        <v>69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71</v>
      </c>
      <c r="Q187" s="324"/>
      <c r="R187" s="324"/>
      <c r="S187" s="324"/>
      <c r="T187" s="324"/>
      <c r="U187" s="324"/>
      <c r="V187" s="325"/>
      <c r="W187" s="37" t="s">
        <v>72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customHeight="1" x14ac:dyDescent="0.25">
      <c r="A188" s="326" t="s">
        <v>305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0"/>
      <c r="AB189" s="310"/>
      <c r="AC189" s="310"/>
    </row>
    <row r="190" spans="1:68" ht="27" customHeight="1" x14ac:dyDescent="0.25">
      <c r="A190" s="54" t="s">
        <v>306</v>
      </c>
      <c r="B190" s="54" t="s">
        <v>307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/>
      <c r="M190" s="33" t="s">
        <v>68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69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308</v>
      </c>
      <c r="AG190" s="67"/>
      <c r="AJ190" s="71"/>
      <c r="AK190" s="71"/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309</v>
      </c>
      <c r="B191" s="54" t="s">
        <v>310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/>
      <c r="M191" s="33" t="s">
        <v>68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69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308</v>
      </c>
      <c r="AG191" s="67"/>
      <c r="AJ191" s="71"/>
      <c r="AK191" s="71"/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311</v>
      </c>
      <c r="B192" s="54" t="s">
        <v>312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/>
      <c r="M192" s="33" t="s">
        <v>68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69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313</v>
      </c>
      <c r="AG192" s="67"/>
      <c r="AJ192" s="71"/>
      <c r="AK192" s="71"/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/>
      <c r="M193" s="33" t="s">
        <v>68</v>
      </c>
      <c r="N193" s="33"/>
      <c r="O193" s="32">
        <v>180</v>
      </c>
      <c r="P193" s="4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313</v>
      </c>
      <c r="AG193" s="67"/>
      <c r="AJ193" s="71"/>
      <c r="AK193" s="71"/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316</v>
      </c>
      <c r="B194" s="54" t="s">
        <v>317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/>
      <c r="M194" s="33" t="s">
        <v>68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69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308</v>
      </c>
      <c r="AG194" s="67"/>
      <c r="AJ194" s="71"/>
      <c r="AK194" s="71"/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318</v>
      </c>
      <c r="B195" s="54" t="s">
        <v>319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/>
      <c r="M195" s="33" t="s">
        <v>68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69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308</v>
      </c>
      <c r="AG195" s="67"/>
      <c r="AJ195" s="71"/>
      <c r="AK195" s="71"/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71</v>
      </c>
      <c r="Q196" s="324"/>
      <c r="R196" s="324"/>
      <c r="S196" s="324"/>
      <c r="T196" s="324"/>
      <c r="U196" s="324"/>
      <c r="V196" s="325"/>
      <c r="W196" s="37" t="s">
        <v>69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71</v>
      </c>
      <c r="Q197" s="324"/>
      <c r="R197" s="324"/>
      <c r="S197" s="324"/>
      <c r="T197" s="324"/>
      <c r="U197" s="324"/>
      <c r="V197" s="325"/>
      <c r="W197" s="37" t="s">
        <v>72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customHeight="1" x14ac:dyDescent="0.25">
      <c r="A198" s="326" t="s">
        <v>320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0"/>
      <c r="AB199" s="310"/>
      <c r="AC199" s="310"/>
    </row>
    <row r="200" spans="1:68" ht="27" customHeight="1" x14ac:dyDescent="0.25">
      <c r="A200" s="54" t="s">
        <v>321</v>
      </c>
      <c r="B200" s="54" t="s">
        <v>322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/>
      <c r="M200" s="33" t="s">
        <v>68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69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323</v>
      </c>
      <c r="AG200" s="67"/>
      <c r="AJ200" s="71"/>
      <c r="AK200" s="71"/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/>
      <c r="M201" s="33" t="s">
        <v>68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69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323</v>
      </c>
      <c r="AG201" s="67"/>
      <c r="AJ201" s="71"/>
      <c r="AK201" s="71"/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/>
      <c r="M202" s="33" t="s">
        <v>68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69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328</v>
      </c>
      <c r="AG202" s="67"/>
      <c r="AJ202" s="71"/>
      <c r="AK202" s="71"/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/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69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328</v>
      </c>
      <c r="AG203" s="67"/>
      <c r="AJ203" s="71"/>
      <c r="AK203" s="71"/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71</v>
      </c>
      <c r="Q204" s="324"/>
      <c r="R204" s="324"/>
      <c r="S204" s="324"/>
      <c r="T204" s="324"/>
      <c r="U204" s="324"/>
      <c r="V204" s="325"/>
      <c r="W204" s="37" t="s">
        <v>69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71</v>
      </c>
      <c r="Q205" s="324"/>
      <c r="R205" s="324"/>
      <c r="S205" s="324"/>
      <c r="T205" s="324"/>
      <c r="U205" s="324"/>
      <c r="V205" s="325"/>
      <c r="W205" s="37" t="s">
        <v>72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331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0"/>
      <c r="AB207" s="310"/>
      <c r="AC207" s="310"/>
    </row>
    <row r="208" spans="1:68" ht="16.5" customHeight="1" x14ac:dyDescent="0.25">
      <c r="A208" s="54" t="s">
        <v>332</v>
      </c>
      <c r="B208" s="54" t="s">
        <v>333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/>
      <c r="M208" s="33" t="s">
        <v>68</v>
      </c>
      <c r="N208" s="33"/>
      <c r="O208" s="32">
        <v>180</v>
      </c>
      <c r="P208" s="42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334</v>
      </c>
      <c r="AG208" s="67"/>
      <c r="AJ208" s="71"/>
      <c r="AK208" s="71"/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71</v>
      </c>
      <c r="Q209" s="324"/>
      <c r="R209" s="324"/>
      <c r="S209" s="324"/>
      <c r="T209" s="324"/>
      <c r="U209" s="324"/>
      <c r="V209" s="325"/>
      <c r="W209" s="37" t="s">
        <v>69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71</v>
      </c>
      <c r="Q210" s="324"/>
      <c r="R210" s="324"/>
      <c r="S210" s="324"/>
      <c r="T210" s="324"/>
      <c r="U210" s="324"/>
      <c r="V210" s="325"/>
      <c r="W210" s="37" t="s">
        <v>72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335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278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0"/>
      <c r="AB212" s="310"/>
      <c r="AC212" s="310"/>
    </row>
    <row r="213" spans="1:68" ht="27" customHeight="1" x14ac:dyDescent="0.25">
      <c r="A213" s="54" t="s">
        <v>336</v>
      </c>
      <c r="B213" s="54" t="s">
        <v>337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/>
      <c r="M213" s="33" t="s">
        <v>282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69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338</v>
      </c>
      <c r="AG213" s="67"/>
      <c r="AJ213" s="71"/>
      <c r="AK213" s="71"/>
      <c r="BB213" s="235" t="s">
        <v>285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71</v>
      </c>
      <c r="Q214" s="324"/>
      <c r="R214" s="324"/>
      <c r="S214" s="324"/>
      <c r="T214" s="324"/>
      <c r="U214" s="324"/>
      <c r="V214" s="325"/>
      <c r="W214" s="37" t="s">
        <v>69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71</v>
      </c>
      <c r="Q215" s="324"/>
      <c r="R215" s="324"/>
      <c r="S215" s="324"/>
      <c r="T215" s="324"/>
      <c r="U215" s="324"/>
      <c r="V215" s="325"/>
      <c r="W215" s="37" t="s">
        <v>72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339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0"/>
      <c r="AB217" s="310"/>
      <c r="AC217" s="310"/>
    </row>
    <row r="218" spans="1:68" ht="16.5" customHeight="1" x14ac:dyDescent="0.25">
      <c r="A218" s="54" t="s">
        <v>340</v>
      </c>
      <c r="B218" s="54" t="s">
        <v>341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/>
      <c r="M218" s="33" t="s">
        <v>68</v>
      </c>
      <c r="N218" s="33"/>
      <c r="O218" s="32">
        <v>180</v>
      </c>
      <c r="P218" s="527" t="s">
        <v>342</v>
      </c>
      <c r="Q218" s="321"/>
      <c r="R218" s="321"/>
      <c r="S218" s="321"/>
      <c r="T218" s="322"/>
      <c r="U218" s="34"/>
      <c r="V218" s="34"/>
      <c r="W218" s="35" t="s">
        <v>69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343</v>
      </c>
      <c r="AG218" s="67"/>
      <c r="AJ218" s="71"/>
      <c r="AK218" s="71"/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344</v>
      </c>
      <c r="B219" s="54" t="s">
        <v>345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/>
      <c r="M219" s="33" t="s">
        <v>68</v>
      </c>
      <c r="N219" s="33"/>
      <c r="O219" s="32">
        <v>180</v>
      </c>
      <c r="P219" s="4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69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343</v>
      </c>
      <c r="AG219" s="67"/>
      <c r="AJ219" s="71"/>
      <c r="AK219" s="71"/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71</v>
      </c>
      <c r="Q220" s="324"/>
      <c r="R220" s="324"/>
      <c r="S220" s="324"/>
      <c r="T220" s="324"/>
      <c r="U220" s="324"/>
      <c r="V220" s="325"/>
      <c r="W220" s="37" t="s">
        <v>69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71</v>
      </c>
      <c r="Q221" s="324"/>
      <c r="R221" s="324"/>
      <c r="S221" s="324"/>
      <c r="T221" s="324"/>
      <c r="U221" s="324"/>
      <c r="V221" s="325"/>
      <c r="W221" s="37" t="s">
        <v>72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346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347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0"/>
      <c r="AB224" s="310"/>
      <c r="AC224" s="310"/>
    </row>
    <row r="225" spans="1:68" ht="27" customHeight="1" x14ac:dyDescent="0.25">
      <c r="A225" s="54" t="s">
        <v>348</v>
      </c>
      <c r="B225" s="54" t="s">
        <v>349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/>
      <c r="M225" s="33" t="s">
        <v>68</v>
      </c>
      <c r="N225" s="33"/>
      <c r="O225" s="32">
        <v>90</v>
      </c>
      <c r="P225" s="479" t="s">
        <v>350</v>
      </c>
      <c r="Q225" s="321"/>
      <c r="R225" s="321"/>
      <c r="S225" s="321"/>
      <c r="T225" s="322"/>
      <c r="U225" s="34"/>
      <c r="V225" s="34"/>
      <c r="W225" s="35" t="s">
        <v>69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351</v>
      </c>
      <c r="AG225" s="67"/>
      <c r="AJ225" s="71"/>
      <c r="AK225" s="71"/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71</v>
      </c>
      <c r="Q226" s="324"/>
      <c r="R226" s="324"/>
      <c r="S226" s="324"/>
      <c r="T226" s="324"/>
      <c r="U226" s="324"/>
      <c r="V226" s="325"/>
      <c r="W226" s="37" t="s">
        <v>69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71</v>
      </c>
      <c r="Q227" s="324"/>
      <c r="R227" s="324"/>
      <c r="S227" s="324"/>
      <c r="T227" s="324"/>
      <c r="U227" s="324"/>
      <c r="V227" s="325"/>
      <c r="W227" s="37" t="s">
        <v>72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352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353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0"/>
      <c r="AB230" s="310"/>
      <c r="AC230" s="310"/>
    </row>
    <row r="231" spans="1:68" ht="27" customHeight="1" x14ac:dyDescent="0.25">
      <c r="A231" s="54" t="s">
        <v>354</v>
      </c>
      <c r="B231" s="54" t="s">
        <v>355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/>
      <c r="M231" s="33" t="s">
        <v>68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69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256</v>
      </c>
      <c r="AG231" s="67"/>
      <c r="AJ231" s="71"/>
      <c r="AK231" s="71"/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356</v>
      </c>
      <c r="B232" s="54" t="s">
        <v>357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/>
      <c r="M232" s="33" t="s">
        <v>68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69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358</v>
      </c>
      <c r="AG232" s="67"/>
      <c r="AJ232" s="71"/>
      <c r="AK232" s="71"/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71</v>
      </c>
      <c r="Q233" s="324"/>
      <c r="R233" s="324"/>
      <c r="S233" s="324"/>
      <c r="T233" s="324"/>
      <c r="U233" s="324"/>
      <c r="V233" s="325"/>
      <c r="W233" s="37" t="s">
        <v>69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71</v>
      </c>
      <c r="Q234" s="324"/>
      <c r="R234" s="324"/>
      <c r="S234" s="324"/>
      <c r="T234" s="324"/>
      <c r="U234" s="324"/>
      <c r="V234" s="325"/>
      <c r="W234" s="37" t="s">
        <v>72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359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0"/>
      <c r="AB236" s="310"/>
      <c r="AC236" s="310"/>
    </row>
    <row r="237" spans="1:68" ht="27" customHeight="1" x14ac:dyDescent="0.25">
      <c r="A237" s="54" t="s">
        <v>360</v>
      </c>
      <c r="B237" s="54" t="s">
        <v>361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/>
      <c r="M237" s="33" t="s">
        <v>68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69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334</v>
      </c>
      <c r="AG237" s="67"/>
      <c r="AJ237" s="71"/>
      <c r="AK237" s="71"/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71</v>
      </c>
      <c r="Q238" s="324"/>
      <c r="R238" s="324"/>
      <c r="S238" s="324"/>
      <c r="T238" s="324"/>
      <c r="U238" s="324"/>
      <c r="V238" s="325"/>
      <c r="W238" s="37" t="s">
        <v>69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71</v>
      </c>
      <c r="Q239" s="324"/>
      <c r="R239" s="324"/>
      <c r="S239" s="324"/>
      <c r="T239" s="324"/>
      <c r="U239" s="324"/>
      <c r="V239" s="325"/>
      <c r="W239" s="37" t="s">
        <v>72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362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136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0"/>
      <c r="AB242" s="310"/>
      <c r="AC242" s="310"/>
    </row>
    <row r="243" spans="1:68" ht="37.5" customHeight="1" x14ac:dyDescent="0.25">
      <c r="A243" s="54" t="s">
        <v>364</v>
      </c>
      <c r="B243" s="54" t="s">
        <v>365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78</v>
      </c>
      <c r="L243" s="32"/>
      <c r="M243" s="33" t="s">
        <v>68</v>
      </c>
      <c r="N243" s="33"/>
      <c r="O243" s="32">
        <v>180</v>
      </c>
      <c r="P243" s="518" t="s">
        <v>366</v>
      </c>
      <c r="Q243" s="321"/>
      <c r="R243" s="321"/>
      <c r="S243" s="321"/>
      <c r="T243" s="322"/>
      <c r="U243" s="34"/>
      <c r="V243" s="34"/>
      <c r="W243" s="35" t="s">
        <v>69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367</v>
      </c>
      <c r="AG243" s="67"/>
      <c r="AJ243" s="71"/>
      <c r="AK243" s="71"/>
      <c r="BB243" s="249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71</v>
      </c>
      <c r="Q244" s="324"/>
      <c r="R244" s="324"/>
      <c r="S244" s="324"/>
      <c r="T244" s="324"/>
      <c r="U244" s="324"/>
      <c r="V244" s="325"/>
      <c r="W244" s="37" t="s">
        <v>69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71</v>
      </c>
      <c r="Q245" s="324"/>
      <c r="R245" s="324"/>
      <c r="S245" s="324"/>
      <c r="T245" s="324"/>
      <c r="U245" s="324"/>
      <c r="V245" s="325"/>
      <c r="W245" s="37" t="s">
        <v>72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240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0"/>
      <c r="AB248" s="310"/>
      <c r="AC248" s="310"/>
    </row>
    <row r="249" spans="1:68" ht="27" customHeight="1" x14ac:dyDescent="0.25">
      <c r="A249" s="54" t="s">
        <v>368</v>
      </c>
      <c r="B249" s="54" t="s">
        <v>369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/>
      <c r="M249" s="33" t="s">
        <v>68</v>
      </c>
      <c r="N249" s="33"/>
      <c r="O249" s="32">
        <v>180</v>
      </c>
      <c r="P249" s="335" t="s">
        <v>370</v>
      </c>
      <c r="Q249" s="321"/>
      <c r="R249" s="321"/>
      <c r="S249" s="321"/>
      <c r="T249" s="322"/>
      <c r="U249" s="34"/>
      <c r="V249" s="34"/>
      <c r="W249" s="35" t="s">
        <v>69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371</v>
      </c>
      <c r="AG249" s="67"/>
      <c r="AJ249" s="71"/>
      <c r="AK249" s="71"/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372</v>
      </c>
      <c r="B250" s="54" t="s">
        <v>373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/>
      <c r="M250" s="33" t="s">
        <v>68</v>
      </c>
      <c r="N250" s="33"/>
      <c r="O250" s="32">
        <v>180</v>
      </c>
      <c r="P250" s="400" t="s">
        <v>374</v>
      </c>
      <c r="Q250" s="321"/>
      <c r="R250" s="321"/>
      <c r="S250" s="321"/>
      <c r="T250" s="322"/>
      <c r="U250" s="34"/>
      <c r="V250" s="34"/>
      <c r="W250" s="35" t="s">
        <v>69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371</v>
      </c>
      <c r="AG250" s="67"/>
      <c r="AJ250" s="71"/>
      <c r="AK250" s="71"/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375</v>
      </c>
      <c r="B251" s="54" t="s">
        <v>376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/>
      <c r="M251" s="33" t="s">
        <v>68</v>
      </c>
      <c r="N251" s="33"/>
      <c r="O251" s="32">
        <v>180</v>
      </c>
      <c r="P251" s="463" t="s">
        <v>377</v>
      </c>
      <c r="Q251" s="321"/>
      <c r="R251" s="321"/>
      <c r="S251" s="321"/>
      <c r="T251" s="322"/>
      <c r="U251" s="34"/>
      <c r="V251" s="34"/>
      <c r="W251" s="35" t="s">
        <v>69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378</v>
      </c>
      <c r="AG251" s="67"/>
      <c r="AJ251" s="71"/>
      <c r="AK251" s="71"/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71</v>
      </c>
      <c r="Q252" s="324"/>
      <c r="R252" s="324"/>
      <c r="S252" s="324"/>
      <c r="T252" s="324"/>
      <c r="U252" s="324"/>
      <c r="V252" s="325"/>
      <c r="W252" s="37" t="s">
        <v>69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71</v>
      </c>
      <c r="Q253" s="324"/>
      <c r="R253" s="324"/>
      <c r="S253" s="324"/>
      <c r="T253" s="324"/>
      <c r="U253" s="324"/>
      <c r="V253" s="325"/>
      <c r="W253" s="37" t="s">
        <v>72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141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0"/>
      <c r="AB254" s="310"/>
      <c r="AC254" s="310"/>
    </row>
    <row r="255" spans="1:68" ht="27" customHeight="1" x14ac:dyDescent="0.25">
      <c r="A255" s="54" t="s">
        <v>379</v>
      </c>
      <c r="B255" s="54" t="s">
        <v>380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131</v>
      </c>
      <c r="L255" s="32"/>
      <c r="M255" s="33" t="s">
        <v>68</v>
      </c>
      <c r="N255" s="33"/>
      <c r="O255" s="32">
        <v>180</v>
      </c>
      <c r="P255" s="389" t="s">
        <v>381</v>
      </c>
      <c r="Q255" s="321"/>
      <c r="R255" s="321"/>
      <c r="S255" s="321"/>
      <c r="T255" s="322"/>
      <c r="U255" s="34"/>
      <c r="V255" s="34"/>
      <c r="W255" s="35" t="s">
        <v>69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382</v>
      </c>
      <c r="AG255" s="67"/>
      <c r="AJ255" s="71"/>
      <c r="AK255" s="71"/>
      <c r="BB255" s="257" t="s">
        <v>80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71</v>
      </c>
      <c r="Q256" s="324"/>
      <c r="R256" s="324"/>
      <c r="S256" s="324"/>
      <c r="T256" s="324"/>
      <c r="U256" s="324"/>
      <c r="V256" s="325"/>
      <c r="W256" s="37" t="s">
        <v>69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71</v>
      </c>
      <c r="Q257" s="324"/>
      <c r="R257" s="324"/>
      <c r="S257" s="324"/>
      <c r="T257" s="324"/>
      <c r="U257" s="324"/>
      <c r="V257" s="325"/>
      <c r="W257" s="37" t="s">
        <v>72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customHeight="1" x14ac:dyDescent="0.25">
      <c r="A258" s="345" t="s">
        <v>75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0"/>
      <c r="AB258" s="310"/>
      <c r="AC258" s="310"/>
    </row>
    <row r="259" spans="1:68" ht="27" customHeight="1" x14ac:dyDescent="0.25">
      <c r="A259" s="54" t="s">
        <v>383</v>
      </c>
      <c r="B259" s="54" t="s">
        <v>384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/>
      <c r="M259" s="33" t="s">
        <v>68</v>
      </c>
      <c r="N259" s="33"/>
      <c r="O259" s="32">
        <v>180</v>
      </c>
      <c r="P259" s="382" t="s">
        <v>385</v>
      </c>
      <c r="Q259" s="321"/>
      <c r="R259" s="321"/>
      <c r="S259" s="321"/>
      <c r="T259" s="322"/>
      <c r="U259" s="34"/>
      <c r="V259" s="34"/>
      <c r="W259" s="35" t="s">
        <v>69</v>
      </c>
      <c r="X259" s="316">
        <v>168</v>
      </c>
      <c r="Y259" s="317">
        <f>IFERROR(IF(X259="","",X259),"")</f>
        <v>168</v>
      </c>
      <c r="Z259" s="36">
        <f>IFERROR(IF(X259="","",X259*0.0155),"")</f>
        <v>2.6040000000000001</v>
      </c>
      <c r="AA259" s="56"/>
      <c r="AB259" s="57"/>
      <c r="AC259" s="258" t="s">
        <v>386</v>
      </c>
      <c r="AG259" s="67"/>
      <c r="AJ259" s="71"/>
      <c r="AK259" s="71"/>
      <c r="BB259" s="259" t="s">
        <v>80</v>
      </c>
      <c r="BM259" s="67">
        <f>IFERROR(X259*I259,"0")</f>
        <v>1051.68</v>
      </c>
      <c r="BN259" s="67">
        <f>IFERROR(Y259*I259,"0")</f>
        <v>1051.68</v>
      </c>
      <c r="BO259" s="67">
        <f>IFERROR(X259/J259,"0")</f>
        <v>2</v>
      </c>
      <c r="BP259" s="67">
        <f>IFERROR(Y259/J259,"0")</f>
        <v>2</v>
      </c>
    </row>
    <row r="260" spans="1:68" ht="27" customHeight="1" x14ac:dyDescent="0.25">
      <c r="A260" s="54" t="s">
        <v>387</v>
      </c>
      <c r="B260" s="54" t="s">
        <v>388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131</v>
      </c>
      <c r="L260" s="32"/>
      <c r="M260" s="33" t="s">
        <v>68</v>
      </c>
      <c r="N260" s="33"/>
      <c r="O260" s="32">
        <v>180</v>
      </c>
      <c r="P260" s="448" t="s">
        <v>389</v>
      </c>
      <c r="Q260" s="321"/>
      <c r="R260" s="321"/>
      <c r="S260" s="321"/>
      <c r="T260" s="322"/>
      <c r="U260" s="34"/>
      <c r="V260" s="34"/>
      <c r="W260" s="35" t="s">
        <v>69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386</v>
      </c>
      <c r="AG260" s="67"/>
      <c r="AJ260" s="71"/>
      <c r="AK260" s="71"/>
      <c r="BB260" s="261" t="s">
        <v>80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71</v>
      </c>
      <c r="Q261" s="324"/>
      <c r="R261" s="324"/>
      <c r="S261" s="324"/>
      <c r="T261" s="324"/>
      <c r="U261" s="324"/>
      <c r="V261" s="325"/>
      <c r="W261" s="37" t="s">
        <v>69</v>
      </c>
      <c r="X261" s="318">
        <f>IFERROR(SUM(X259:X260),"0")</f>
        <v>168</v>
      </c>
      <c r="Y261" s="318">
        <f>IFERROR(SUM(Y259:Y260),"0")</f>
        <v>168</v>
      </c>
      <c r="Z261" s="318">
        <f>IFERROR(IF(Z259="",0,Z259),"0")+IFERROR(IF(Z260="",0,Z260),"0")</f>
        <v>2.6040000000000001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71</v>
      </c>
      <c r="Q262" s="324"/>
      <c r="R262" s="324"/>
      <c r="S262" s="324"/>
      <c r="T262" s="324"/>
      <c r="U262" s="324"/>
      <c r="V262" s="325"/>
      <c r="W262" s="37" t="s">
        <v>72</v>
      </c>
      <c r="X262" s="318">
        <f>IFERROR(SUMPRODUCT(X259:X260*H259:H260),"0")</f>
        <v>1008</v>
      </c>
      <c r="Y262" s="318">
        <f>IFERROR(SUMPRODUCT(Y259:Y260*H259:H260),"0")</f>
        <v>1008</v>
      </c>
      <c r="Z262" s="37"/>
      <c r="AA262" s="319"/>
      <c r="AB262" s="319"/>
      <c r="AC262" s="319"/>
    </row>
    <row r="263" spans="1:68" ht="14.25" customHeight="1" x14ac:dyDescent="0.25">
      <c r="A263" s="345" t="s">
        <v>168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0"/>
      <c r="AB263" s="310"/>
      <c r="AC263" s="310"/>
    </row>
    <row r="264" spans="1:68" ht="27" customHeight="1" x14ac:dyDescent="0.25">
      <c r="A264" s="54" t="s">
        <v>390</v>
      </c>
      <c r="B264" s="54" t="s">
        <v>391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78</v>
      </c>
      <c r="L264" s="32"/>
      <c r="M264" s="33" t="s">
        <v>68</v>
      </c>
      <c r="N264" s="33"/>
      <c r="O264" s="32">
        <v>180</v>
      </c>
      <c r="P264" s="425" t="s">
        <v>392</v>
      </c>
      <c r="Q264" s="321"/>
      <c r="R264" s="321"/>
      <c r="S264" s="321"/>
      <c r="T264" s="322"/>
      <c r="U264" s="34"/>
      <c r="V264" s="34"/>
      <c r="W264" s="35" t="s">
        <v>69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393</v>
      </c>
      <c r="AG264" s="67"/>
      <c r="AJ264" s="71"/>
      <c r="AK264" s="71"/>
      <c r="BB264" s="26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394</v>
      </c>
      <c r="B265" s="54" t="s">
        <v>395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/>
      <c r="M265" s="33" t="s">
        <v>68</v>
      </c>
      <c r="N265" s="33"/>
      <c r="O265" s="32">
        <v>180</v>
      </c>
      <c r="P265" s="364" t="s">
        <v>396</v>
      </c>
      <c r="Q265" s="321"/>
      <c r="R265" s="321"/>
      <c r="S265" s="321"/>
      <c r="T265" s="322"/>
      <c r="U265" s="34"/>
      <c r="V265" s="34"/>
      <c r="W265" s="35" t="s">
        <v>69</v>
      </c>
      <c r="X265" s="316">
        <v>252</v>
      </c>
      <c r="Y265" s="317">
        <f>IFERROR(IF(X265="","",X265),"")</f>
        <v>252</v>
      </c>
      <c r="Z265" s="36">
        <f>IFERROR(IF(X265="","",X265*0.0155),"")</f>
        <v>3.9060000000000001</v>
      </c>
      <c r="AA265" s="56"/>
      <c r="AB265" s="57"/>
      <c r="AC265" s="264" t="s">
        <v>393</v>
      </c>
      <c r="AG265" s="67"/>
      <c r="AJ265" s="71"/>
      <c r="AK265" s="71"/>
      <c r="BB265" s="265" t="s">
        <v>80</v>
      </c>
      <c r="BM265" s="67">
        <f>IFERROR(X265*I265,"0")</f>
        <v>1319.22</v>
      </c>
      <c r="BN265" s="67">
        <f>IFERROR(Y265*I265,"0")</f>
        <v>1319.22</v>
      </c>
      <c r="BO265" s="67">
        <f>IFERROR(X265/J265,"0")</f>
        <v>3</v>
      </c>
      <c r="BP265" s="67">
        <f>IFERROR(Y265/J265,"0")</f>
        <v>3</v>
      </c>
    </row>
    <row r="266" spans="1:68" ht="27" customHeight="1" x14ac:dyDescent="0.25">
      <c r="A266" s="54" t="s">
        <v>397</v>
      </c>
      <c r="B266" s="54" t="s">
        <v>398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78</v>
      </c>
      <c r="L266" s="32"/>
      <c r="M266" s="33" t="s">
        <v>68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69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393</v>
      </c>
      <c r="AG266" s="67"/>
      <c r="AJ266" s="71"/>
      <c r="AK266" s="71"/>
      <c r="BB266" s="267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71</v>
      </c>
      <c r="Q267" s="324"/>
      <c r="R267" s="324"/>
      <c r="S267" s="324"/>
      <c r="T267" s="324"/>
      <c r="U267" s="324"/>
      <c r="V267" s="325"/>
      <c r="W267" s="37" t="s">
        <v>69</v>
      </c>
      <c r="X267" s="318">
        <f>IFERROR(SUM(X264:X266),"0")</f>
        <v>252</v>
      </c>
      <c r="Y267" s="318">
        <f>IFERROR(SUM(Y264:Y266),"0")</f>
        <v>252</v>
      </c>
      <c r="Z267" s="318">
        <f>IFERROR(IF(Z264="",0,Z264),"0")+IFERROR(IF(Z265="",0,Z265),"0")+IFERROR(IF(Z266="",0,Z266),"0")</f>
        <v>3.9060000000000001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71</v>
      </c>
      <c r="Q268" s="324"/>
      <c r="R268" s="324"/>
      <c r="S268" s="324"/>
      <c r="T268" s="324"/>
      <c r="U268" s="324"/>
      <c r="V268" s="325"/>
      <c r="W268" s="37" t="s">
        <v>72</v>
      </c>
      <c r="X268" s="318">
        <f>IFERROR(SUMPRODUCT(X264:X266*H264:H266),"0")</f>
        <v>1260</v>
      </c>
      <c r="Y268" s="318">
        <f>IFERROR(SUMPRODUCT(Y264:Y266*H264:H266),"0")</f>
        <v>1260</v>
      </c>
      <c r="Z268" s="37"/>
      <c r="AA268" s="319"/>
      <c r="AB268" s="319"/>
      <c r="AC268" s="319"/>
    </row>
    <row r="269" spans="1:68" ht="14.25" customHeight="1" x14ac:dyDescent="0.25">
      <c r="A269" s="345" t="s">
        <v>136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0"/>
      <c r="AB269" s="310"/>
      <c r="AC269" s="310"/>
    </row>
    <row r="270" spans="1:68" ht="27" customHeight="1" x14ac:dyDescent="0.25">
      <c r="A270" s="54" t="s">
        <v>399</v>
      </c>
      <c r="B270" s="54" t="s">
        <v>400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78</v>
      </c>
      <c r="L270" s="32"/>
      <c r="M270" s="33" t="s">
        <v>68</v>
      </c>
      <c r="N270" s="33"/>
      <c r="O270" s="32">
        <v>180</v>
      </c>
      <c r="P270" s="489" t="s">
        <v>401</v>
      </c>
      <c r="Q270" s="321"/>
      <c r="R270" s="321"/>
      <c r="S270" s="321"/>
      <c r="T270" s="322"/>
      <c r="U270" s="34"/>
      <c r="V270" s="34"/>
      <c r="W270" s="35" t="s">
        <v>69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402</v>
      </c>
      <c r="AG270" s="67"/>
      <c r="AJ270" s="71"/>
      <c r="AK270" s="71"/>
      <c r="BB270" s="269" t="s">
        <v>80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403</v>
      </c>
      <c r="B271" s="54" t="s">
        <v>404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78</v>
      </c>
      <c r="L271" s="32"/>
      <c r="M271" s="33" t="s">
        <v>68</v>
      </c>
      <c r="N271" s="33"/>
      <c r="O271" s="32">
        <v>180</v>
      </c>
      <c r="P271" s="363" t="s">
        <v>405</v>
      </c>
      <c r="Q271" s="321"/>
      <c r="R271" s="321"/>
      <c r="S271" s="321"/>
      <c r="T271" s="322"/>
      <c r="U271" s="34"/>
      <c r="V271" s="34"/>
      <c r="W271" s="35" t="s">
        <v>69</v>
      </c>
      <c r="X271" s="316">
        <v>378</v>
      </c>
      <c r="Y271" s="317">
        <f t="shared" si="24"/>
        <v>378</v>
      </c>
      <c r="Z271" s="36">
        <f>IFERROR(IF(X271="","",X271*0.00936),"")</f>
        <v>3.5380799999999999</v>
      </c>
      <c r="AA271" s="56"/>
      <c r="AB271" s="57"/>
      <c r="AC271" s="270" t="s">
        <v>406</v>
      </c>
      <c r="AG271" s="67"/>
      <c r="AJ271" s="71"/>
      <c r="AK271" s="71"/>
      <c r="BB271" s="271" t="s">
        <v>80</v>
      </c>
      <c r="BM271" s="67">
        <f t="shared" si="25"/>
        <v>1471.1759999999999</v>
      </c>
      <c r="BN271" s="67">
        <f t="shared" si="26"/>
        <v>1471.1759999999999</v>
      </c>
      <c r="BO271" s="67">
        <f t="shared" si="27"/>
        <v>3</v>
      </c>
      <c r="BP271" s="67">
        <f t="shared" si="28"/>
        <v>3</v>
      </c>
    </row>
    <row r="272" spans="1:68" ht="37.5" customHeight="1" x14ac:dyDescent="0.25">
      <c r="A272" s="54" t="s">
        <v>407</v>
      </c>
      <c r="B272" s="54" t="s">
        <v>408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78</v>
      </c>
      <c r="L272" s="32"/>
      <c r="M272" s="33" t="s">
        <v>68</v>
      </c>
      <c r="N272" s="33"/>
      <c r="O272" s="32">
        <v>180</v>
      </c>
      <c r="P272" s="432" t="s">
        <v>409</v>
      </c>
      <c r="Q272" s="321"/>
      <c r="R272" s="321"/>
      <c r="S272" s="321"/>
      <c r="T272" s="322"/>
      <c r="U272" s="34"/>
      <c r="V272" s="34"/>
      <c r="W272" s="35" t="s">
        <v>69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410</v>
      </c>
      <c r="AG272" s="67"/>
      <c r="AJ272" s="71"/>
      <c r="AK272" s="71"/>
      <c r="BB272" s="273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411</v>
      </c>
      <c r="B273" s="54" t="s">
        <v>412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/>
      <c r="M273" s="33" t="s">
        <v>68</v>
      </c>
      <c r="N273" s="33"/>
      <c r="O273" s="32">
        <v>180</v>
      </c>
      <c r="P273" s="383" t="s">
        <v>413</v>
      </c>
      <c r="Q273" s="321"/>
      <c r="R273" s="321"/>
      <c r="S273" s="321"/>
      <c r="T273" s="322"/>
      <c r="U273" s="34"/>
      <c r="V273" s="34"/>
      <c r="W273" s="35" t="s">
        <v>69</v>
      </c>
      <c r="X273" s="316">
        <v>252</v>
      </c>
      <c r="Y273" s="317">
        <f t="shared" si="24"/>
        <v>252</v>
      </c>
      <c r="Z273" s="36">
        <f>IFERROR(IF(X273="","",X273*0.0155),"")</f>
        <v>3.9060000000000001</v>
      </c>
      <c r="AA273" s="56"/>
      <c r="AB273" s="57"/>
      <c r="AC273" s="274" t="s">
        <v>402</v>
      </c>
      <c r="AG273" s="67"/>
      <c r="AJ273" s="71"/>
      <c r="AK273" s="71"/>
      <c r="BB273" s="275" t="s">
        <v>80</v>
      </c>
      <c r="BM273" s="67">
        <f t="shared" si="25"/>
        <v>1445.22</v>
      </c>
      <c r="BN273" s="67">
        <f t="shared" si="26"/>
        <v>1445.22</v>
      </c>
      <c r="BO273" s="67">
        <f t="shared" si="27"/>
        <v>3</v>
      </c>
      <c r="BP273" s="67">
        <f t="shared" si="28"/>
        <v>3</v>
      </c>
    </row>
    <row r="274" spans="1:68" ht="27" customHeight="1" x14ac:dyDescent="0.25">
      <c r="A274" s="54" t="s">
        <v>414</v>
      </c>
      <c r="B274" s="54" t="s">
        <v>415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78</v>
      </c>
      <c r="L274" s="32"/>
      <c r="M274" s="33" t="s">
        <v>68</v>
      </c>
      <c r="N274" s="33"/>
      <c r="O274" s="32">
        <v>180</v>
      </c>
      <c r="P274" s="470" t="s">
        <v>416</v>
      </c>
      <c r="Q274" s="321"/>
      <c r="R274" s="321"/>
      <c r="S274" s="321"/>
      <c r="T274" s="322"/>
      <c r="U274" s="34"/>
      <c r="V274" s="34"/>
      <c r="W274" s="35" t="s">
        <v>69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417</v>
      </c>
      <c r="AG274" s="67"/>
      <c r="AJ274" s="71"/>
      <c r="AK274" s="71"/>
      <c r="BB274" s="277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418</v>
      </c>
      <c r="B275" s="54" t="s">
        <v>419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78</v>
      </c>
      <c r="L275" s="32"/>
      <c r="M275" s="33" t="s">
        <v>68</v>
      </c>
      <c r="N275" s="33"/>
      <c r="O275" s="32">
        <v>180</v>
      </c>
      <c r="P275" s="347" t="s">
        <v>420</v>
      </c>
      <c r="Q275" s="321"/>
      <c r="R275" s="321"/>
      <c r="S275" s="321"/>
      <c r="T275" s="322"/>
      <c r="U275" s="34"/>
      <c r="V275" s="34"/>
      <c r="W275" s="35" t="s">
        <v>69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406</v>
      </c>
      <c r="AG275" s="67"/>
      <c r="AJ275" s="71"/>
      <c r="AK275" s="71"/>
      <c r="BB275" s="27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421</v>
      </c>
      <c r="B276" s="54" t="s">
        <v>422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78</v>
      </c>
      <c r="L276" s="32"/>
      <c r="M276" s="33" t="s">
        <v>68</v>
      </c>
      <c r="N276" s="33"/>
      <c r="O276" s="32">
        <v>180</v>
      </c>
      <c r="P276" s="488" t="s">
        <v>423</v>
      </c>
      <c r="Q276" s="321"/>
      <c r="R276" s="321"/>
      <c r="S276" s="321"/>
      <c r="T276" s="322"/>
      <c r="U276" s="34"/>
      <c r="V276" s="34"/>
      <c r="W276" s="35" t="s">
        <v>69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410</v>
      </c>
      <c r="AG276" s="67"/>
      <c r="AJ276" s="71"/>
      <c r="AK276" s="71"/>
      <c r="BB276" s="281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424</v>
      </c>
      <c r="B277" s="54" t="s">
        <v>425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78</v>
      </c>
      <c r="L277" s="32"/>
      <c r="M277" s="33" t="s">
        <v>68</v>
      </c>
      <c r="N277" s="33"/>
      <c r="O277" s="32">
        <v>180</v>
      </c>
      <c r="P277" s="435" t="s">
        <v>426</v>
      </c>
      <c r="Q277" s="321"/>
      <c r="R277" s="321"/>
      <c r="S277" s="321"/>
      <c r="T277" s="322"/>
      <c r="U277" s="34"/>
      <c r="V277" s="34"/>
      <c r="W277" s="35" t="s">
        <v>69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402</v>
      </c>
      <c r="AG277" s="67"/>
      <c r="AJ277" s="71"/>
      <c r="AK277" s="71"/>
      <c r="BB277" s="283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427</v>
      </c>
      <c r="B278" s="54" t="s">
        <v>428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78</v>
      </c>
      <c r="L278" s="32"/>
      <c r="M278" s="33" t="s">
        <v>68</v>
      </c>
      <c r="N278" s="33"/>
      <c r="O278" s="32">
        <v>180</v>
      </c>
      <c r="P278" s="492" t="s">
        <v>429</v>
      </c>
      <c r="Q278" s="321"/>
      <c r="R278" s="321"/>
      <c r="S278" s="321"/>
      <c r="T278" s="322"/>
      <c r="U278" s="34"/>
      <c r="V278" s="34"/>
      <c r="W278" s="35" t="s">
        <v>69</v>
      </c>
      <c r="X278" s="316">
        <v>882</v>
      </c>
      <c r="Y278" s="317">
        <f t="shared" si="24"/>
        <v>882</v>
      </c>
      <c r="Z278" s="36">
        <f t="shared" si="29"/>
        <v>8.2555200000000006</v>
      </c>
      <c r="AA278" s="56"/>
      <c r="AB278" s="57"/>
      <c r="AC278" s="284" t="s">
        <v>402</v>
      </c>
      <c r="AG278" s="67"/>
      <c r="AJ278" s="71"/>
      <c r="AK278" s="71"/>
      <c r="BB278" s="285" t="s">
        <v>80</v>
      </c>
      <c r="BM278" s="67">
        <f t="shared" si="25"/>
        <v>3432.7440000000001</v>
      </c>
      <c r="BN278" s="67">
        <f t="shared" si="26"/>
        <v>3432.7440000000001</v>
      </c>
      <c r="BO278" s="67">
        <f t="shared" si="27"/>
        <v>7</v>
      </c>
      <c r="BP278" s="67">
        <f t="shared" si="28"/>
        <v>7</v>
      </c>
    </row>
    <row r="279" spans="1:68" ht="27" customHeight="1" x14ac:dyDescent="0.25">
      <c r="A279" s="54" t="s">
        <v>430</v>
      </c>
      <c r="B279" s="54" t="s">
        <v>431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78</v>
      </c>
      <c r="L279" s="32"/>
      <c r="M279" s="33" t="s">
        <v>68</v>
      </c>
      <c r="N279" s="33"/>
      <c r="O279" s="32">
        <v>180</v>
      </c>
      <c r="P279" s="462" t="s">
        <v>432</v>
      </c>
      <c r="Q279" s="321"/>
      <c r="R279" s="321"/>
      <c r="S279" s="321"/>
      <c r="T279" s="322"/>
      <c r="U279" s="34"/>
      <c r="V279" s="34"/>
      <c r="W279" s="35" t="s">
        <v>69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402</v>
      </c>
      <c r="AG279" s="67"/>
      <c r="AJ279" s="71"/>
      <c r="AK279" s="71"/>
      <c r="BB279" s="287" t="s">
        <v>80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433</v>
      </c>
      <c r="B280" s="54" t="s">
        <v>434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78</v>
      </c>
      <c r="L280" s="32"/>
      <c r="M280" s="33" t="s">
        <v>68</v>
      </c>
      <c r="N280" s="33"/>
      <c r="O280" s="32">
        <v>180</v>
      </c>
      <c r="P280" s="418" t="s">
        <v>435</v>
      </c>
      <c r="Q280" s="321"/>
      <c r="R280" s="321"/>
      <c r="S280" s="321"/>
      <c r="T280" s="322"/>
      <c r="U280" s="34"/>
      <c r="V280" s="34"/>
      <c r="W280" s="35" t="s">
        <v>69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402</v>
      </c>
      <c r="AG280" s="67"/>
      <c r="AJ280" s="71"/>
      <c r="AK280" s="71"/>
      <c r="BB280" s="289" t="s">
        <v>80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436</v>
      </c>
      <c r="B281" s="54" t="s">
        <v>437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78</v>
      </c>
      <c r="L281" s="32"/>
      <c r="M281" s="33" t="s">
        <v>68</v>
      </c>
      <c r="N281" s="33"/>
      <c r="O281" s="32">
        <v>180</v>
      </c>
      <c r="P281" s="405" t="s">
        <v>438</v>
      </c>
      <c r="Q281" s="321"/>
      <c r="R281" s="321"/>
      <c r="S281" s="321"/>
      <c r="T281" s="322"/>
      <c r="U281" s="34"/>
      <c r="V281" s="34"/>
      <c r="W281" s="35" t="s">
        <v>69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406</v>
      </c>
      <c r="AG281" s="67"/>
      <c r="AJ281" s="71"/>
      <c r="AK281" s="71"/>
      <c r="BB281" s="291" t="s">
        <v>80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439</v>
      </c>
      <c r="B282" s="54" t="s">
        <v>440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131</v>
      </c>
      <c r="L282" s="32"/>
      <c r="M282" s="33" t="s">
        <v>68</v>
      </c>
      <c r="N282" s="33"/>
      <c r="O282" s="32">
        <v>180</v>
      </c>
      <c r="P282" s="483" t="s">
        <v>441</v>
      </c>
      <c r="Q282" s="321"/>
      <c r="R282" s="321"/>
      <c r="S282" s="321"/>
      <c r="T282" s="322"/>
      <c r="U282" s="34"/>
      <c r="V282" s="34"/>
      <c r="W282" s="35" t="s">
        <v>69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402</v>
      </c>
      <c r="AG282" s="67"/>
      <c r="AJ282" s="71"/>
      <c r="AK282" s="71"/>
      <c r="BB282" s="293" t="s">
        <v>80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442</v>
      </c>
      <c r="B283" s="54" t="s">
        <v>443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131</v>
      </c>
      <c r="L283" s="32"/>
      <c r="M283" s="33" t="s">
        <v>68</v>
      </c>
      <c r="N283" s="33"/>
      <c r="O283" s="32">
        <v>180</v>
      </c>
      <c r="P283" s="434" t="s">
        <v>444</v>
      </c>
      <c r="Q283" s="321"/>
      <c r="R283" s="321"/>
      <c r="S283" s="321"/>
      <c r="T283" s="322"/>
      <c r="U283" s="34"/>
      <c r="V283" s="34"/>
      <c r="W283" s="35" t="s">
        <v>69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402</v>
      </c>
      <c r="AG283" s="67"/>
      <c r="AJ283" s="71"/>
      <c r="AK283" s="71"/>
      <c r="BB283" s="295" t="s">
        <v>80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445</v>
      </c>
      <c r="B284" s="54" t="s">
        <v>446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131</v>
      </c>
      <c r="L284" s="32"/>
      <c r="M284" s="33" t="s">
        <v>68</v>
      </c>
      <c r="N284" s="33"/>
      <c r="O284" s="32">
        <v>180</v>
      </c>
      <c r="P284" s="391" t="s">
        <v>447</v>
      </c>
      <c r="Q284" s="321"/>
      <c r="R284" s="321"/>
      <c r="S284" s="321"/>
      <c r="T284" s="322"/>
      <c r="U284" s="34"/>
      <c r="V284" s="34"/>
      <c r="W284" s="35" t="s">
        <v>69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402</v>
      </c>
      <c r="AG284" s="67"/>
      <c r="AJ284" s="71"/>
      <c r="AK284" s="71"/>
      <c r="BB284" s="297" t="s">
        <v>80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448</v>
      </c>
      <c r="B285" s="54" t="s">
        <v>449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131</v>
      </c>
      <c r="L285" s="32"/>
      <c r="M285" s="33" t="s">
        <v>68</v>
      </c>
      <c r="N285" s="33"/>
      <c r="O285" s="32">
        <v>180</v>
      </c>
      <c r="P285" s="437" t="s">
        <v>450</v>
      </c>
      <c r="Q285" s="321"/>
      <c r="R285" s="321"/>
      <c r="S285" s="321"/>
      <c r="T285" s="322"/>
      <c r="U285" s="34"/>
      <c r="V285" s="34"/>
      <c r="W285" s="35" t="s">
        <v>69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402</v>
      </c>
      <c r="AG285" s="67"/>
      <c r="AJ285" s="71"/>
      <c r="AK285" s="71"/>
      <c r="BB285" s="299" t="s">
        <v>80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451</v>
      </c>
      <c r="B286" s="54" t="s">
        <v>452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131</v>
      </c>
      <c r="L286" s="32"/>
      <c r="M286" s="33" t="s">
        <v>68</v>
      </c>
      <c r="N286" s="33"/>
      <c r="O286" s="32">
        <v>180</v>
      </c>
      <c r="P286" s="402" t="s">
        <v>453</v>
      </c>
      <c r="Q286" s="321"/>
      <c r="R286" s="321"/>
      <c r="S286" s="321"/>
      <c r="T286" s="322"/>
      <c r="U286" s="34"/>
      <c r="V286" s="34"/>
      <c r="W286" s="35" t="s">
        <v>69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454</v>
      </c>
      <c r="AG286" s="67"/>
      <c r="AJ286" s="71"/>
      <c r="AK286" s="71"/>
      <c r="BB286" s="301" t="s">
        <v>80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455</v>
      </c>
      <c r="B287" s="54" t="s">
        <v>456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/>
      <c r="M287" s="33" t="s">
        <v>68</v>
      </c>
      <c r="N287" s="33"/>
      <c r="O287" s="32">
        <v>180</v>
      </c>
      <c r="P287" s="404" t="s">
        <v>457</v>
      </c>
      <c r="Q287" s="321"/>
      <c r="R287" s="321"/>
      <c r="S287" s="321"/>
      <c r="T287" s="322"/>
      <c r="U287" s="34"/>
      <c r="V287" s="34"/>
      <c r="W287" s="35" t="s">
        <v>69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458</v>
      </c>
      <c r="AG287" s="67"/>
      <c r="AJ287" s="71"/>
      <c r="AK287" s="71"/>
      <c r="BB287" s="303" t="s">
        <v>80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459</v>
      </c>
      <c r="B288" s="54" t="s">
        <v>460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/>
      <c r="M288" s="33" t="s">
        <v>68</v>
      </c>
      <c r="N288" s="33"/>
      <c r="O288" s="32">
        <v>180</v>
      </c>
      <c r="P288" s="514" t="s">
        <v>461</v>
      </c>
      <c r="Q288" s="321"/>
      <c r="R288" s="321"/>
      <c r="S288" s="321"/>
      <c r="T288" s="322"/>
      <c r="U288" s="34"/>
      <c r="V288" s="34"/>
      <c r="W288" s="35" t="s">
        <v>69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462</v>
      </c>
      <c r="AG288" s="67"/>
      <c r="AJ288" s="71"/>
      <c r="AK288" s="71"/>
      <c r="BB288" s="305" t="s">
        <v>80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463</v>
      </c>
      <c r="B289" s="54" t="s">
        <v>464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/>
      <c r="M289" s="33" t="s">
        <v>68</v>
      </c>
      <c r="N289" s="33"/>
      <c r="O289" s="32">
        <v>180</v>
      </c>
      <c r="P289" s="424" t="s">
        <v>465</v>
      </c>
      <c r="Q289" s="321"/>
      <c r="R289" s="321"/>
      <c r="S289" s="321"/>
      <c r="T289" s="322"/>
      <c r="U289" s="34"/>
      <c r="V289" s="34"/>
      <c r="W289" s="35" t="s">
        <v>69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466</v>
      </c>
      <c r="AG289" s="67"/>
      <c r="AJ289" s="71"/>
      <c r="AK289" s="71"/>
      <c r="BB289" s="307" t="s">
        <v>80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71</v>
      </c>
      <c r="Q290" s="324"/>
      <c r="R290" s="324"/>
      <c r="S290" s="324"/>
      <c r="T290" s="324"/>
      <c r="U290" s="324"/>
      <c r="V290" s="325"/>
      <c r="W290" s="37" t="s">
        <v>69</v>
      </c>
      <c r="X290" s="318">
        <f>IFERROR(SUM(X270:X289),"0")</f>
        <v>1512</v>
      </c>
      <c r="Y290" s="318">
        <f>IFERROR(SUM(Y270:Y289),"0")</f>
        <v>1512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15.6996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71</v>
      </c>
      <c r="Q291" s="324"/>
      <c r="R291" s="324"/>
      <c r="S291" s="324"/>
      <c r="T291" s="324"/>
      <c r="U291" s="324"/>
      <c r="V291" s="325"/>
      <c r="W291" s="37" t="s">
        <v>72</v>
      </c>
      <c r="X291" s="318">
        <f>IFERROR(SUMPRODUCT(X270:X289*H270:H289),"0")</f>
        <v>6048</v>
      </c>
      <c r="Y291" s="318">
        <f>IFERROR(SUMPRODUCT(Y270:Y289*H270:H289),"0")</f>
        <v>6048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467</v>
      </c>
      <c r="Q292" s="407"/>
      <c r="R292" s="407"/>
      <c r="S292" s="407"/>
      <c r="T292" s="407"/>
      <c r="U292" s="407"/>
      <c r="V292" s="408"/>
      <c r="W292" s="37" t="s">
        <v>72</v>
      </c>
      <c r="X292" s="318">
        <f>IFERROR(X24+X33+X39+X44+X60+X66+X71+X77+X87+X94+X106+X112+X119+X126+X131+X137+X142+X148+X156+X161+X169+X174+X180+X187+X197+X205+X210+X215+X221+X227+X234+X239+X245+X253+X257+X262+X268+X291,"0")</f>
        <v>12034.8</v>
      </c>
      <c r="Y292" s="318">
        <f>IFERROR(Y24+Y33+Y39+Y44+Y60+Y66+Y71+Y77+Y87+Y94+Y106+Y112+Y119+Y126+Y131+Y137+Y142+Y148+Y156+Y161+Y169+Y174+Y180+Y187+Y197+Y205+Y210+Y215+Y221+Y227+Y234+Y239+Y245+Y253+Y257+Y262+Y268+Y291,"0")</f>
        <v>12034.8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468</v>
      </c>
      <c r="Q293" s="407"/>
      <c r="R293" s="407"/>
      <c r="S293" s="407"/>
      <c r="T293" s="407"/>
      <c r="U293" s="407"/>
      <c r="V293" s="408"/>
      <c r="W293" s="37" t="s">
        <v>72</v>
      </c>
      <c r="X293" s="318">
        <f>IFERROR(SUM(BM22:BM289),"0")</f>
        <v>13036.368</v>
      </c>
      <c r="Y293" s="318">
        <f>IFERROR(SUM(BN22:BN289),"0")</f>
        <v>13036.368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469</v>
      </c>
      <c r="Q294" s="407"/>
      <c r="R294" s="407"/>
      <c r="S294" s="407"/>
      <c r="T294" s="407"/>
      <c r="U294" s="407"/>
      <c r="V294" s="408"/>
      <c r="W294" s="37" t="s">
        <v>470</v>
      </c>
      <c r="X294" s="38">
        <f>ROUNDUP(SUM(BO22:BO289),0)</f>
        <v>32</v>
      </c>
      <c r="Y294" s="38">
        <f>ROUNDUP(SUM(BP22:BP289),0)</f>
        <v>32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471</v>
      </c>
      <c r="Q295" s="407"/>
      <c r="R295" s="407"/>
      <c r="S295" s="407"/>
      <c r="T295" s="407"/>
      <c r="U295" s="407"/>
      <c r="V295" s="408"/>
      <c r="W295" s="37" t="s">
        <v>72</v>
      </c>
      <c r="X295" s="318">
        <f>GrossWeightTotal+PalletQtyTotal*25</f>
        <v>13836.368</v>
      </c>
      <c r="Y295" s="318">
        <f>GrossWeightTotalR+PalletQtyTotalR*25</f>
        <v>13836.368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472</v>
      </c>
      <c r="Q296" s="407"/>
      <c r="R296" s="407"/>
      <c r="S296" s="407"/>
      <c r="T296" s="407"/>
      <c r="U296" s="407"/>
      <c r="V296" s="408"/>
      <c r="W296" s="37" t="s">
        <v>470</v>
      </c>
      <c r="X296" s="318">
        <f>IFERROR(X23+X32+X38+X43+X59+X65+X70+X76+X86+X93+X105+X111+X118+X125+X130+X136+X141+X147+X155+X160+X168+X173+X179+X186+X196+X204+X209+X214+X220+X226+X233+X238+X244+X252+X256+X261+X267+X290,"0")</f>
        <v>2916</v>
      </c>
      <c r="Y296" s="318">
        <f>IFERROR(Y23+Y32+Y38+Y43+Y59+Y65+Y70+Y76+Y86+Y93+Y105+Y111+Y118+Y125+Y130+Y136+Y141+Y147+Y155+Y160+Y168+Y173+Y179+Y186+Y196+Y204+Y209+Y214+Y220+Y226+Y233+Y238+Y244+Y252+Y256+Y261+Y267+Y290,"0")</f>
        <v>2916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473</v>
      </c>
      <c r="Q297" s="407"/>
      <c r="R297" s="407"/>
      <c r="S297" s="407"/>
      <c r="T297" s="407"/>
      <c r="U297" s="407"/>
      <c r="V297" s="408"/>
      <c r="W297" s="39" t="s">
        <v>474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39.460799999999999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475</v>
      </c>
      <c r="B299" s="308" t="s">
        <v>63</v>
      </c>
      <c r="C299" s="340" t="s">
        <v>73</v>
      </c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30"/>
      <c r="U299" s="340" t="s">
        <v>239</v>
      </c>
      <c r="V299" s="430"/>
      <c r="W299" s="308" t="s">
        <v>267</v>
      </c>
      <c r="X299" s="340" t="s">
        <v>289</v>
      </c>
      <c r="Y299" s="429"/>
      <c r="Z299" s="429"/>
      <c r="AA299" s="429"/>
      <c r="AB299" s="429"/>
      <c r="AC299" s="429"/>
      <c r="AD299" s="430"/>
      <c r="AE299" s="308" t="s">
        <v>346</v>
      </c>
      <c r="AF299" s="340" t="s">
        <v>352</v>
      </c>
      <c r="AG299" s="430"/>
      <c r="AH299" s="308" t="s">
        <v>362</v>
      </c>
      <c r="AI299" s="308" t="s">
        <v>240</v>
      </c>
    </row>
    <row r="300" spans="1:68" ht="14.25" customHeight="1" thickTop="1" x14ac:dyDescent="0.2">
      <c r="A300" s="358" t="s">
        <v>476</v>
      </c>
      <c r="B300" s="340" t="s">
        <v>63</v>
      </c>
      <c r="C300" s="340" t="s">
        <v>74</v>
      </c>
      <c r="D300" s="340" t="s">
        <v>87</v>
      </c>
      <c r="E300" s="340" t="s">
        <v>94</v>
      </c>
      <c r="F300" s="340" t="s">
        <v>100</v>
      </c>
      <c r="G300" s="340" t="s">
        <v>128</v>
      </c>
      <c r="H300" s="340" t="s">
        <v>135</v>
      </c>
      <c r="I300" s="340" t="s">
        <v>140</v>
      </c>
      <c r="J300" s="340" t="s">
        <v>148</v>
      </c>
      <c r="K300" s="340" t="s">
        <v>167</v>
      </c>
      <c r="L300" s="309"/>
      <c r="M300" s="340" t="s">
        <v>177</v>
      </c>
      <c r="N300" s="309"/>
      <c r="O300" s="340" t="s">
        <v>196</v>
      </c>
      <c r="P300" s="340" t="s">
        <v>204</v>
      </c>
      <c r="Q300" s="340" t="s">
        <v>214</v>
      </c>
      <c r="R300" s="340" t="s">
        <v>222</v>
      </c>
      <c r="S300" s="340" t="s">
        <v>226</v>
      </c>
      <c r="T300" s="340" t="s">
        <v>235</v>
      </c>
      <c r="U300" s="340" t="s">
        <v>240</v>
      </c>
      <c r="V300" s="340" t="s">
        <v>244</v>
      </c>
      <c r="W300" s="340" t="s">
        <v>268</v>
      </c>
      <c r="X300" s="340" t="s">
        <v>290</v>
      </c>
      <c r="Y300" s="340" t="s">
        <v>295</v>
      </c>
      <c r="Z300" s="340" t="s">
        <v>305</v>
      </c>
      <c r="AA300" s="340" t="s">
        <v>320</v>
      </c>
      <c r="AB300" s="340" t="s">
        <v>331</v>
      </c>
      <c r="AC300" s="340" t="s">
        <v>335</v>
      </c>
      <c r="AD300" s="340" t="s">
        <v>339</v>
      </c>
      <c r="AE300" s="340" t="s">
        <v>347</v>
      </c>
      <c r="AF300" s="340" t="s">
        <v>353</v>
      </c>
      <c r="AG300" s="340" t="s">
        <v>359</v>
      </c>
      <c r="AH300" s="340" t="s">
        <v>363</v>
      </c>
      <c r="AI300" s="340" t="s">
        <v>240</v>
      </c>
    </row>
    <row r="301" spans="1:68" ht="13.5" customHeight="1" thickBot="1" x14ac:dyDescent="0.25">
      <c r="A301" s="359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09"/>
      <c r="M301" s="341"/>
      <c r="N301" s="309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  <c r="AI301" s="341"/>
    </row>
    <row r="302" spans="1:68" ht="18" customHeight="1" thickTop="1" thickBot="1" x14ac:dyDescent="0.25">
      <c r="A302" s="40" t="s">
        <v>477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216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</v>
      </c>
      <c r="G302" s="46">
        <f>IFERROR(X63*H63,"0")+IFERROR(X64*H64,"0")</f>
        <v>0</v>
      </c>
      <c r="H302" s="46">
        <f>IFERROR(X69*H69,"0")</f>
        <v>0</v>
      </c>
      <c r="I302" s="46">
        <f>IFERROR(X74*H74,"0")+IFERROR(X75*H75,"0")</f>
        <v>252</v>
      </c>
      <c r="J302" s="46">
        <f>IFERROR(X80*H80,"0")+IFERROR(X81*H81,"0")+IFERROR(X82*H82,"0")+IFERROR(X83*H83,"0")+IFERROR(X84*H84,"0")+IFERROR(X85*H85,"0")</f>
        <v>1008</v>
      </c>
      <c r="K302" s="46">
        <f>IFERROR(X90*H90,"0")+IFERROR(X91*H91,"0")+IFERROR(X92*H92,"0")</f>
        <v>0</v>
      </c>
      <c r="L302" s="309"/>
      <c r="M302" s="46">
        <f>IFERROR(X97*H97,"0")+IFERROR(X98*H98,"0")+IFERROR(X99*H99,"0")+IFERROR(X100*H100,"0")+IFERROR(X101*H101,"0")+IFERROR(X102*H102,"0")+IFERROR(X103*H103,"0")+IFERROR(X104*H104,"0")</f>
        <v>604.80000000000007</v>
      </c>
      <c r="N302" s="309"/>
      <c r="O302" s="46">
        <f>IFERROR(X109*H109,"0")+IFERROR(X110*H110,"0")</f>
        <v>840</v>
      </c>
      <c r="P302" s="46">
        <f>IFERROR(X115*H115,"0")+IFERROR(X116*H116,"0")+IFERROR(X117*H117,"0")</f>
        <v>210</v>
      </c>
      <c r="Q302" s="46">
        <f>IFERROR(X122*H122,"0")+IFERROR(X123*H123,"0")+IFERROR(X124*H124,"0")</f>
        <v>0</v>
      </c>
      <c r="R302" s="46">
        <f>IFERROR(X129*H129,"0")</f>
        <v>0</v>
      </c>
      <c r="S302" s="46">
        <f>IFERROR(X134*H134,"0")+IFERROR(X135*H135,"0")</f>
        <v>0</v>
      </c>
      <c r="T302" s="46">
        <f>IFERROR(X140*H140,"0")</f>
        <v>0</v>
      </c>
      <c r="U302" s="46">
        <f>IFERROR(X146*H146,"0")</f>
        <v>0</v>
      </c>
      <c r="V302" s="46">
        <f>IFERROR(X151*H151,"0")+IFERROR(X152*H152,"0")+IFERROR(X153*H153,"0")+IFERROR(X154*H154,"0")+IFERROR(X158*H158,"0")+IFERROR(X159*H159,"0")</f>
        <v>0</v>
      </c>
      <c r="W302" s="46">
        <f>IFERROR(X165*H165,"0")+IFERROR(X166*H166,"0")+IFERROR(X167*H167,"0")+IFERROR(X171*H171,"0")+IFERROR(X172*H172,"0")</f>
        <v>420</v>
      </c>
      <c r="X302" s="46">
        <f>IFERROR(X178*H178,"0")</f>
        <v>0</v>
      </c>
      <c r="Y302" s="46">
        <f>IFERROR(X183*H183,"0")+IFERROR(X184*H184,"0")+IFERROR(X185*H185,"0")</f>
        <v>0</v>
      </c>
      <c r="Z302" s="46">
        <f>IFERROR(X190*H190,"0")+IFERROR(X191*H191,"0")+IFERROR(X192*H192,"0")+IFERROR(X193*H193,"0")+IFERROR(X194*H194,"0")+IFERROR(X195*H195,"0")</f>
        <v>0</v>
      </c>
      <c r="AA302" s="46">
        <f>IFERROR(X200*H200,"0")+IFERROR(X201*H201,"0")+IFERROR(X202*H202,"0")+IFERROR(X203*H203,"0")</f>
        <v>0</v>
      </c>
      <c r="AB302" s="46">
        <f>IFERROR(X208*H208,"0")</f>
        <v>0</v>
      </c>
      <c r="AC302" s="46">
        <f>IFERROR(X213*H213,"0")</f>
        <v>0</v>
      </c>
      <c r="AD302" s="46">
        <f>IFERROR(X218*H218,"0")+IFERROR(X219*H219,"0")</f>
        <v>0</v>
      </c>
      <c r="AE302" s="46">
        <f>IFERROR(X225*H225,"0")</f>
        <v>0</v>
      </c>
      <c r="AF302" s="46">
        <f>IFERROR(X231*H231,"0")+IFERROR(X232*H232,"0")</f>
        <v>0</v>
      </c>
      <c r="AG302" s="46">
        <f>IFERROR(X237*H237,"0")</f>
        <v>0</v>
      </c>
      <c r="AH302" s="46">
        <f>IFERROR(X243*H243,"0")</f>
        <v>0</v>
      </c>
      <c r="AI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8316</v>
      </c>
    </row>
    <row r="303" spans="1:68" ht="13.5" customHeight="1" thickTop="1" x14ac:dyDescent="0.2">
      <c r="C303" s="309"/>
    </row>
    <row r="304" spans="1:68" ht="19.5" customHeight="1" x14ac:dyDescent="0.2">
      <c r="A304" s="58" t="s">
        <v>478</v>
      </c>
      <c r="B304" s="58" t="s">
        <v>479</v>
      </c>
      <c r="C304" s="58" t="s">
        <v>480</v>
      </c>
    </row>
    <row r="305" spans="1:3" x14ac:dyDescent="0.2">
      <c r="A305" s="59">
        <f>SUMPRODUCT(--(BB:BB="ЗПФ"),--(W:W="кор"),H:H,Y:Y)+SUMPRODUCT(--(BB:BB="ЗПФ"),--(W:W="кг"),Y:Y)</f>
        <v>988.80000000000007</v>
      </c>
      <c r="B305" s="60">
        <f>SUMPRODUCT(--(BB:BB="ПГП"),--(W:W="кор"),H:H,Y:Y)+SUMPRODUCT(--(BB:BB="ПГП"),--(W:W="кг"),Y:Y)</f>
        <v>11046</v>
      </c>
      <c r="C305" s="60">
        <f>SUMPRODUCT(--(BB:BB="КИЗ"),--(W:W="кор"),H:H,Y:Y)+SUMPRODUCT(--(BB:BB="КИЗ"),--(W:W="кг"),Y:Y)</f>
        <v>0</v>
      </c>
    </row>
  </sheetData>
  <sheetProtection algorithmName="SHA-512" hashValue="FEzkgPwI+1ERzNAOdwkkhx5hOiCpyxzSUKuTFIEuMZTLW1Xl2sS7UigIsPheHPGcRN+/8QQRPnVwxhmwesfjpg==" saltValue="Lsr0Ex9lb6r2JFN3tEV6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AF299:AG29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D192:E192"/>
    <mergeCell ref="P296:V296"/>
    <mergeCell ref="D42:E42"/>
    <mergeCell ref="A181:Z181"/>
    <mergeCell ref="D17:E18"/>
    <mergeCell ref="X17:X18"/>
    <mergeCell ref="D123:E123"/>
    <mergeCell ref="P58:T58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35:Z35"/>
    <mergeCell ref="A206:Z206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D101:E101"/>
    <mergeCell ref="P142:V142"/>
    <mergeCell ref="A132:Z132"/>
    <mergeCell ref="F5:G5"/>
    <mergeCell ref="P169:V169"/>
    <mergeCell ref="A25:Z25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137:V137"/>
    <mergeCell ref="P2:W3"/>
    <mergeCell ref="P54:T54"/>
    <mergeCell ref="A244:O245"/>
    <mergeCell ref="A170:Z170"/>
    <mergeCell ref="X300:X301"/>
    <mergeCell ref="Z300:Z301"/>
    <mergeCell ref="D10:E10"/>
    <mergeCell ref="A23:O24"/>
    <mergeCell ref="P64:T64"/>
    <mergeCell ref="F10:G10"/>
    <mergeCell ref="P135:T135"/>
    <mergeCell ref="P191:T191"/>
    <mergeCell ref="D243:E243"/>
    <mergeCell ref="D99:E99"/>
    <mergeCell ref="D270:E270"/>
    <mergeCell ref="P205:V205"/>
    <mergeCell ref="D279:E279"/>
    <mergeCell ref="A254:Z254"/>
    <mergeCell ref="D265:E265"/>
    <mergeCell ref="S300:S301"/>
    <mergeCell ref="D218:E218"/>
    <mergeCell ref="P197:V197"/>
    <mergeCell ref="A127:Z127"/>
    <mergeCell ref="A176:Z176"/>
    <mergeCell ref="AI300:AI301"/>
    <mergeCell ref="Y300:Y301"/>
    <mergeCell ref="AA300:AA301"/>
    <mergeCell ref="D288:E288"/>
    <mergeCell ref="P148:V148"/>
    <mergeCell ref="P190:T190"/>
    <mergeCell ref="D154:E154"/>
    <mergeCell ref="P282:T282"/>
    <mergeCell ref="D225:E225"/>
    <mergeCell ref="D200:E200"/>
    <mergeCell ref="P262:V262"/>
    <mergeCell ref="D202:E202"/>
    <mergeCell ref="D231:E231"/>
    <mergeCell ref="F300:F301"/>
    <mergeCell ref="U299:V299"/>
    <mergeCell ref="P268:V268"/>
    <mergeCell ref="P201:T201"/>
    <mergeCell ref="A157:Z157"/>
    <mergeCell ref="A222:Z222"/>
    <mergeCell ref="P178:T178"/>
    <mergeCell ref="P276:T276"/>
    <mergeCell ref="P270:T270"/>
    <mergeCell ref="D213:E213"/>
    <mergeCell ref="D151:E151"/>
    <mergeCell ref="H5:M5"/>
    <mergeCell ref="A27:Z27"/>
    <mergeCell ref="P98:T98"/>
    <mergeCell ref="D146:E146"/>
    <mergeCell ref="P225:T225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48:T48"/>
    <mergeCell ref="A105:O106"/>
    <mergeCell ref="A9:C9"/>
    <mergeCell ref="D58:E58"/>
    <mergeCell ref="P39:V39"/>
    <mergeCell ref="P70:V70"/>
    <mergeCell ref="P32:V32"/>
    <mergeCell ref="Q13:R13"/>
    <mergeCell ref="A125:O126"/>
    <mergeCell ref="V6:W9"/>
    <mergeCell ref="P109:T109"/>
    <mergeCell ref="P234:V234"/>
    <mergeCell ref="A155:O156"/>
    <mergeCell ref="P274:T274"/>
    <mergeCell ref="A93:O94"/>
    <mergeCell ref="A226:O227"/>
    <mergeCell ref="P84:T84"/>
    <mergeCell ref="P22:T22"/>
    <mergeCell ref="P193:T193"/>
    <mergeCell ref="A61:Z61"/>
    <mergeCell ref="A88:Z88"/>
    <mergeCell ref="P80:T80"/>
    <mergeCell ref="D194:E194"/>
    <mergeCell ref="Z17:Z18"/>
    <mergeCell ref="P173:V173"/>
    <mergeCell ref="P94:V94"/>
    <mergeCell ref="A41:Z41"/>
    <mergeCell ref="A212:Z212"/>
    <mergeCell ref="P44:V44"/>
    <mergeCell ref="A230:Z230"/>
    <mergeCell ref="D84:E84"/>
    <mergeCell ref="D22:E22"/>
    <mergeCell ref="P49:T49"/>
    <mergeCell ref="AA17:AA18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6:T36"/>
    <mergeCell ref="P278:T278"/>
    <mergeCell ref="P101:T101"/>
    <mergeCell ref="A246:Z246"/>
    <mergeCell ref="M17:M18"/>
    <mergeCell ref="A168:O169"/>
    <mergeCell ref="O17:O18"/>
    <mergeCell ref="P131:V131"/>
    <mergeCell ref="P187:V187"/>
    <mergeCell ref="P174:V174"/>
    <mergeCell ref="A248:Z248"/>
    <mergeCell ref="A175:Z175"/>
    <mergeCell ref="A235:Z235"/>
    <mergeCell ref="AF300:AF301"/>
    <mergeCell ref="AH300:AH301"/>
    <mergeCell ref="X299:AD299"/>
    <mergeCell ref="P91:T91"/>
    <mergeCell ref="D273:E273"/>
    <mergeCell ref="P252:V252"/>
    <mergeCell ref="O300:O301"/>
    <mergeCell ref="P105:V105"/>
    <mergeCell ref="Q300:Q301"/>
    <mergeCell ref="AG300:AG301"/>
    <mergeCell ref="E300:E301"/>
    <mergeCell ref="P102:T102"/>
    <mergeCell ref="A247:Z247"/>
    <mergeCell ref="P183:T183"/>
    <mergeCell ref="A114:Z114"/>
    <mergeCell ref="P239:V239"/>
    <mergeCell ref="D300:D301"/>
    <mergeCell ref="D249:E249"/>
    <mergeCell ref="A107:Z107"/>
    <mergeCell ref="D276:E276"/>
    <mergeCell ref="AD300:AD301"/>
    <mergeCell ref="D237:E237"/>
    <mergeCell ref="K300:K301"/>
    <mergeCell ref="M300:M301"/>
    <mergeCell ref="J9:M9"/>
    <mergeCell ref="D283:E283"/>
    <mergeCell ref="D56:E56"/>
    <mergeCell ref="A65:O66"/>
    <mergeCell ref="D193:E193"/>
    <mergeCell ref="P37:T37"/>
    <mergeCell ref="P155:V155"/>
    <mergeCell ref="D285:E285"/>
    <mergeCell ref="P220:V220"/>
    <mergeCell ref="D64:E64"/>
    <mergeCell ref="D51:E51"/>
    <mergeCell ref="P86:V86"/>
    <mergeCell ref="P221:V221"/>
    <mergeCell ref="P215:V215"/>
    <mergeCell ref="A40:Z40"/>
    <mergeCell ref="A211:Z211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R300:R301"/>
    <mergeCell ref="D178:E178"/>
    <mergeCell ref="D172:E172"/>
    <mergeCell ref="P51:T51"/>
    <mergeCell ref="P153:T153"/>
    <mergeCell ref="P227:V227"/>
    <mergeCell ref="D36:E36"/>
    <mergeCell ref="P71:V71"/>
    <mergeCell ref="A138:Z138"/>
    <mergeCell ref="A59:O60"/>
    <mergeCell ref="P244:V244"/>
    <mergeCell ref="P115:T115"/>
    <mergeCell ref="D48:E48"/>
    <mergeCell ref="A133:Z133"/>
    <mergeCell ref="A198:Z198"/>
    <mergeCell ref="D75:E75"/>
    <mergeCell ref="P154:T154"/>
    <mergeCell ref="C300:C301"/>
    <mergeCell ref="D49:E49"/>
    <mergeCell ref="P43:V43"/>
    <mergeCell ref="P85:T85"/>
    <mergeCell ref="D250:E250"/>
    <mergeCell ref="P202:T202"/>
    <mergeCell ref="D110:E110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D74:E74"/>
    <mergeCell ref="D201:E201"/>
    <mergeCell ref="A204:O205"/>
    <mergeCell ref="P126:V126"/>
    <mergeCell ref="P260:T260"/>
    <mergeCell ref="A141:O142"/>
    <mergeCell ref="A13:M13"/>
    <mergeCell ref="A15:M15"/>
    <mergeCell ref="H10:M10"/>
    <mergeCell ref="N17:N18"/>
    <mergeCell ref="A68:Z68"/>
    <mergeCell ref="G300:G301"/>
    <mergeCell ref="P292:V292"/>
    <mergeCell ref="I300:I301"/>
    <mergeCell ref="A14:M14"/>
    <mergeCell ref="D109:E109"/>
    <mergeCell ref="A160:O161"/>
    <mergeCell ref="D280:E280"/>
    <mergeCell ref="T5:U5"/>
    <mergeCell ref="V5:W5"/>
    <mergeCell ref="D190:E190"/>
    <mergeCell ref="P203:T203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104:E104"/>
    <mergeCell ref="D275:E275"/>
    <mergeCell ref="A79:Z79"/>
    <mergeCell ref="T6:U9"/>
    <mergeCell ref="P272:T272"/>
    <mergeCell ref="A196:O197"/>
    <mergeCell ref="A267:O268"/>
    <mergeCell ref="P185:T185"/>
    <mergeCell ref="P283:T283"/>
    <mergeCell ref="D264:E264"/>
    <mergeCell ref="P277:T277"/>
    <mergeCell ref="P122:T122"/>
    <mergeCell ref="P297:V297"/>
    <mergeCell ref="P291:V291"/>
    <mergeCell ref="P285:T285"/>
    <mergeCell ref="P136:V136"/>
    <mergeCell ref="A188:Z188"/>
    <mergeCell ref="D251:E251"/>
    <mergeCell ref="P293:V293"/>
    <mergeCell ref="A240:Z240"/>
    <mergeCell ref="D286:E286"/>
    <mergeCell ref="A5:C5"/>
    <mergeCell ref="A108:Z108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Q12:R12"/>
    <mergeCell ref="D90:E90"/>
    <mergeCell ref="A130:O131"/>
    <mergeCell ref="P196:V196"/>
    <mergeCell ref="A43:O44"/>
    <mergeCell ref="D232:E232"/>
    <mergeCell ref="P238:V238"/>
    <mergeCell ref="P204:V204"/>
    <mergeCell ref="P253:V253"/>
    <mergeCell ref="P208:T208"/>
    <mergeCell ref="P219:T219"/>
    <mergeCell ref="A164:Z164"/>
    <mergeCell ref="P65:V65"/>
    <mergeCell ref="A12:M12"/>
    <mergeCell ref="P74:T74"/>
    <mergeCell ref="A19:Z19"/>
    <mergeCell ref="P286:T286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P280:T280"/>
    <mergeCell ref="A261:O262"/>
    <mergeCell ref="P300:P301"/>
    <mergeCell ref="H300:H301"/>
    <mergeCell ref="J300:J301"/>
    <mergeCell ref="P289:T289"/>
    <mergeCell ref="A263:Z263"/>
    <mergeCell ref="P264:T264"/>
    <mergeCell ref="C299:T299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P17:T18"/>
    <mergeCell ref="A229:Z229"/>
    <mergeCell ref="P129:T129"/>
    <mergeCell ref="P63:T63"/>
    <mergeCell ref="P194:T194"/>
    <mergeCell ref="P250:T250"/>
    <mergeCell ref="P50:T50"/>
    <mergeCell ref="D50:E50"/>
    <mergeCell ref="D31:E31"/>
    <mergeCell ref="U300:U301"/>
    <mergeCell ref="AB300:AB301"/>
    <mergeCell ref="H1:Q1"/>
    <mergeCell ref="P38:V38"/>
    <mergeCell ref="T300:T301"/>
    <mergeCell ref="V300:V301"/>
    <mergeCell ref="D284:E284"/>
    <mergeCell ref="D259:E259"/>
    <mergeCell ref="D28:E28"/>
    <mergeCell ref="A163:Z163"/>
    <mergeCell ref="P257:V257"/>
    <mergeCell ref="P184:T184"/>
    <mergeCell ref="D117:E117"/>
    <mergeCell ref="D92:E92"/>
    <mergeCell ref="D55:E55"/>
    <mergeCell ref="D30:E30"/>
    <mergeCell ref="P171:T171"/>
    <mergeCell ref="A179:O180"/>
    <mergeCell ref="A292:O297"/>
    <mergeCell ref="A214:O215"/>
    <mergeCell ref="D5:E5"/>
    <mergeCell ref="A238:O239"/>
    <mergeCell ref="P42:T42"/>
    <mergeCell ref="A32:O33"/>
    <mergeCell ref="P259:T259"/>
    <mergeCell ref="D7:M7"/>
    <mergeCell ref="D129:E129"/>
    <mergeCell ref="P156:V156"/>
    <mergeCell ref="A300:A301"/>
    <mergeCell ref="P92:T92"/>
    <mergeCell ref="A209:O210"/>
    <mergeCell ref="P29:T29"/>
    <mergeCell ref="P100:T100"/>
    <mergeCell ref="P271:T271"/>
    <mergeCell ref="D81:E81"/>
    <mergeCell ref="P265:T265"/>
    <mergeCell ref="A290:O29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P33:V33"/>
    <mergeCell ref="P93:V93"/>
    <mergeCell ref="P226:V226"/>
    <mergeCell ref="A45:Z45"/>
    <mergeCell ref="A216:Z216"/>
    <mergeCell ref="P273:T273"/>
    <mergeCell ref="D272:E272"/>
    <mergeCell ref="A46:Z46"/>
    <mergeCell ref="A89:Z89"/>
    <mergeCell ref="P166:T166"/>
    <mergeCell ref="D274:E274"/>
    <mergeCell ref="P116:T116"/>
    <mergeCell ref="D122:E122"/>
    <mergeCell ref="A233:O234"/>
    <mergeCell ref="R1:T1"/>
    <mergeCell ref="P172:T172"/>
    <mergeCell ref="P28:T28"/>
    <mergeCell ref="AC300:AC301"/>
    <mergeCell ref="AE300:AE301"/>
    <mergeCell ref="P165:T165"/>
    <mergeCell ref="D98:E98"/>
    <mergeCell ref="P30:T30"/>
    <mergeCell ref="P77:V77"/>
    <mergeCell ref="P152:T152"/>
    <mergeCell ref="A76:O77"/>
    <mergeCell ref="A147:O148"/>
    <mergeCell ref="P179:V179"/>
    <mergeCell ref="P141:V141"/>
    <mergeCell ref="P233:V233"/>
    <mergeCell ref="A258:Z258"/>
    <mergeCell ref="P104:T104"/>
    <mergeCell ref="P168:V168"/>
    <mergeCell ref="P275:T275"/>
    <mergeCell ref="B17:B18"/>
    <mergeCell ref="A73:Z73"/>
    <mergeCell ref="P81:T81"/>
    <mergeCell ref="P56:T56"/>
    <mergeCell ref="V10:W10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D134:E134"/>
    <mergeCell ref="P213:T213"/>
    <mergeCell ref="P249:T249"/>
    <mergeCell ref="D124:E124"/>
    <mergeCell ref="D195:E195"/>
    <mergeCell ref="A173:O174"/>
    <mergeCell ref="P99:T99"/>
    <mergeCell ref="A26:Z26"/>
    <mergeCell ref="P103:T103"/>
    <mergeCell ref="P59:V59"/>
    <mergeCell ref="P97:T97"/>
    <mergeCell ref="P130:V130"/>
    <mergeCell ref="D158:E158"/>
    <mergeCell ref="Q9:R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896" yWindow="338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482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14</v>
      </c>
      <c r="C7" s="47" t="s">
        <v>486</v>
      </c>
      <c r="D7" s="47" t="s">
        <v>487</v>
      </c>
      <c r="E7" s="47"/>
    </row>
    <row r="8" spans="2:8" x14ac:dyDescent="0.2">
      <c r="B8" s="47" t="s">
        <v>488</v>
      </c>
      <c r="C8" s="47" t="s">
        <v>489</v>
      </c>
      <c r="D8" s="47" t="s">
        <v>490</v>
      </c>
      <c r="E8" s="47"/>
    </row>
    <row r="9" spans="2:8" x14ac:dyDescent="0.2">
      <c r="B9" s="47" t="s">
        <v>491</v>
      </c>
      <c r="C9" s="47" t="s">
        <v>492</v>
      </c>
      <c r="D9" s="47" t="s">
        <v>493</v>
      </c>
      <c r="E9" s="47"/>
    </row>
    <row r="11" spans="2:8" x14ac:dyDescent="0.2">
      <c r="B11" s="47" t="s">
        <v>494</v>
      </c>
      <c r="C11" s="47" t="s">
        <v>484</v>
      </c>
      <c r="D11" s="47"/>
      <c r="E11" s="47"/>
    </row>
    <row r="13" spans="2:8" x14ac:dyDescent="0.2">
      <c r="B13" s="47" t="s">
        <v>19</v>
      </c>
      <c r="C13" s="47" t="s">
        <v>486</v>
      </c>
      <c r="D13" s="47"/>
      <c r="E13" s="47"/>
    </row>
    <row r="15" spans="2:8" x14ac:dyDescent="0.2">
      <c r="B15" s="47" t="s">
        <v>495</v>
      </c>
      <c r="C15" s="47" t="s">
        <v>489</v>
      </c>
      <c r="D15" s="47"/>
      <c r="E15" s="47"/>
    </row>
    <row r="17" spans="2:5" x14ac:dyDescent="0.2">
      <c r="B17" s="47" t="s">
        <v>496</v>
      </c>
      <c r="C17" s="47" t="s">
        <v>492</v>
      </c>
      <c r="D17" s="47"/>
      <c r="E17" s="47"/>
    </row>
    <row r="19" spans="2:5" x14ac:dyDescent="0.2">
      <c r="B19" s="47" t="s">
        <v>497</v>
      </c>
      <c r="C19" s="47"/>
      <c r="D19" s="47"/>
      <c r="E19" s="47"/>
    </row>
    <row r="20" spans="2:5" x14ac:dyDescent="0.2">
      <c r="B20" s="47" t="s">
        <v>498</v>
      </c>
      <c r="C20" s="47"/>
      <c r="D20" s="47"/>
      <c r="E20" s="47"/>
    </row>
    <row r="21" spans="2:5" x14ac:dyDescent="0.2">
      <c r="B21" s="47" t="s">
        <v>499</v>
      </c>
      <c r="C21" s="47"/>
      <c r="D21" s="47"/>
      <c r="E21" s="47"/>
    </row>
    <row r="22" spans="2:5" x14ac:dyDescent="0.2">
      <c r="B22" s="47" t="s">
        <v>500</v>
      </c>
      <c r="C22" s="47"/>
      <c r="D22" s="47"/>
      <c r="E22" s="47"/>
    </row>
    <row r="23" spans="2:5" x14ac:dyDescent="0.2">
      <c r="B23" s="47" t="s">
        <v>501</v>
      </c>
      <c r="C23" s="47"/>
      <c r="D23" s="47"/>
      <c r="E23" s="47"/>
    </row>
    <row r="24" spans="2:5" x14ac:dyDescent="0.2">
      <c r="B24" s="47" t="s">
        <v>502</v>
      </c>
      <c r="C24" s="47"/>
      <c r="D24" s="47"/>
      <c r="E24" s="47"/>
    </row>
    <row r="25" spans="2:5" x14ac:dyDescent="0.2">
      <c r="B25" s="47" t="s">
        <v>503</v>
      </c>
      <c r="C25" s="47"/>
      <c r="D25" s="47"/>
      <c r="E25" s="47"/>
    </row>
    <row r="26" spans="2:5" x14ac:dyDescent="0.2">
      <c r="B26" s="47" t="s">
        <v>504</v>
      </c>
      <c r="C26" s="47"/>
      <c r="D26" s="47"/>
      <c r="E26" s="47"/>
    </row>
    <row r="27" spans="2:5" x14ac:dyDescent="0.2">
      <c r="B27" s="47" t="s">
        <v>505</v>
      </c>
      <c r="C27" s="47"/>
      <c r="D27" s="47"/>
      <c r="E27" s="47"/>
    </row>
    <row r="28" spans="2:5" x14ac:dyDescent="0.2">
      <c r="B28" s="47" t="s">
        <v>506</v>
      </c>
      <c r="C28" s="47"/>
      <c r="D28" s="47"/>
      <c r="E28" s="47"/>
    </row>
    <row r="29" spans="2:5" x14ac:dyDescent="0.2">
      <c r="B29" s="47" t="s">
        <v>507</v>
      </c>
      <c r="C29" s="47"/>
      <c r="D29" s="47"/>
      <c r="E29" s="47"/>
    </row>
  </sheetData>
  <sheetProtection algorithmName="SHA-512" hashValue="ZU8aqdMEQi+HCldIypUCF8R4JlBuQSNzU2GcZ+bssXezyNjtu5j4FNqkNQ5jZgB2oxx+KuzFF49t23iS4Qg7mg==" saltValue="dSuGuEWl9Rry5OytS8Rw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