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D8F5740-2FF3-4F65-88CD-E04B05FDC2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O502" i="1"/>
  <c r="BM502" i="1"/>
  <c r="Y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Z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Z274" i="1"/>
  <c r="Z275" i="1" s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X209" i="1"/>
  <c r="X208" i="1"/>
  <c r="BO207" i="1"/>
  <c r="BM207" i="1"/>
  <c r="Y207" i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X121" i="1"/>
  <c r="X120" i="1"/>
  <c r="BO119" i="1"/>
  <c r="BM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X61" i="1"/>
  <c r="X60" i="1"/>
  <c r="BO59" i="1"/>
  <c r="BM59" i="1"/>
  <c r="Y59" i="1"/>
  <c r="BP59" i="1" s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7" i="1" s="1"/>
  <c r="P26" i="1"/>
  <c r="X24" i="1"/>
  <c r="X661" i="1" s="1"/>
  <c r="X23" i="1"/>
  <c r="BO22" i="1"/>
  <c r="BM22" i="1"/>
  <c r="Y22" i="1"/>
  <c r="Y23" i="1" s="1"/>
  <c r="P22" i="1"/>
  <c r="H10" i="1"/>
  <c r="F10" i="1"/>
  <c r="J9" i="1"/>
  <c r="F9" i="1"/>
  <c r="A9" i="1"/>
  <c r="A10" i="1" s="1"/>
  <c r="D7" i="1"/>
  <c r="Q6" i="1"/>
  <c r="P2" i="1"/>
  <c r="BP279" i="1" l="1"/>
  <c r="BN279" i="1"/>
  <c r="Z279" i="1"/>
  <c r="BP310" i="1"/>
  <c r="BN310" i="1"/>
  <c r="Z310" i="1"/>
  <c r="BP370" i="1"/>
  <c r="BN370" i="1"/>
  <c r="Z370" i="1"/>
  <c r="BP409" i="1"/>
  <c r="BN409" i="1"/>
  <c r="Z409" i="1"/>
  <c r="BP447" i="1"/>
  <c r="BN447" i="1"/>
  <c r="Z447" i="1"/>
  <c r="BP481" i="1"/>
  <c r="BN481" i="1"/>
  <c r="Z481" i="1"/>
  <c r="Y519" i="1"/>
  <c r="Y518" i="1"/>
  <c r="BP517" i="1"/>
  <c r="BN517" i="1"/>
  <c r="Z517" i="1"/>
  <c r="Z518" i="1" s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75" i="1"/>
  <c r="BN575" i="1"/>
  <c r="Z575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X662" i="1"/>
  <c r="Z28" i="1"/>
  <c r="BN28" i="1"/>
  <c r="Z29" i="1"/>
  <c r="BN29" i="1"/>
  <c r="Z30" i="1"/>
  <c r="BN30" i="1"/>
  <c r="Z33" i="1"/>
  <c r="BN33" i="1"/>
  <c r="Z53" i="1"/>
  <c r="BN53" i="1"/>
  <c r="Z77" i="1"/>
  <c r="BN77" i="1"/>
  <c r="Z87" i="1"/>
  <c r="BN87" i="1"/>
  <c r="Y99" i="1"/>
  <c r="Z101" i="1"/>
  <c r="BN101" i="1"/>
  <c r="Z114" i="1"/>
  <c r="BN114" i="1"/>
  <c r="Z124" i="1"/>
  <c r="BN124" i="1"/>
  <c r="Z134" i="1"/>
  <c r="BN134" i="1"/>
  <c r="Y146" i="1"/>
  <c r="Z150" i="1"/>
  <c r="BN150" i="1"/>
  <c r="Z176" i="1"/>
  <c r="BN176" i="1"/>
  <c r="Z196" i="1"/>
  <c r="BN196" i="1"/>
  <c r="Z211" i="1"/>
  <c r="BN211" i="1"/>
  <c r="Y225" i="1"/>
  <c r="Z223" i="1"/>
  <c r="BN223" i="1"/>
  <c r="Z233" i="1"/>
  <c r="BN233" i="1"/>
  <c r="Z244" i="1"/>
  <c r="BN244" i="1"/>
  <c r="Z257" i="1"/>
  <c r="BN257" i="1"/>
  <c r="Z268" i="1"/>
  <c r="BN268" i="1"/>
  <c r="Y276" i="1"/>
  <c r="Y275" i="1"/>
  <c r="BP274" i="1"/>
  <c r="BN274" i="1"/>
  <c r="BP287" i="1"/>
  <c r="BN287" i="1"/>
  <c r="Z287" i="1"/>
  <c r="BP360" i="1"/>
  <c r="BN360" i="1"/>
  <c r="Z360" i="1"/>
  <c r="BP384" i="1"/>
  <c r="BN384" i="1"/>
  <c r="Z384" i="1"/>
  <c r="BP423" i="1"/>
  <c r="BN423" i="1"/>
  <c r="Z423" i="1"/>
  <c r="BP463" i="1"/>
  <c r="BN463" i="1"/>
  <c r="Z463" i="1"/>
  <c r="BP482" i="1"/>
  <c r="BN482" i="1"/>
  <c r="Z482" i="1"/>
  <c r="BP559" i="1"/>
  <c r="BN559" i="1"/>
  <c r="Z559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Z64" i="1"/>
  <c r="BN64" i="1"/>
  <c r="BP103" i="1"/>
  <c r="BN103" i="1"/>
  <c r="Z103" i="1"/>
  <c r="BP116" i="1"/>
  <c r="BN116" i="1"/>
  <c r="Z116" i="1"/>
  <c r="BP126" i="1"/>
  <c r="BN126" i="1"/>
  <c r="Z126" i="1"/>
  <c r="BP140" i="1"/>
  <c r="BN140" i="1"/>
  <c r="Z140" i="1"/>
  <c r="BP155" i="1"/>
  <c r="BN155" i="1"/>
  <c r="Z155" i="1"/>
  <c r="BP178" i="1"/>
  <c r="BN178" i="1"/>
  <c r="Z178" i="1"/>
  <c r="BP198" i="1"/>
  <c r="BN198" i="1"/>
  <c r="Z198" i="1"/>
  <c r="BP217" i="1"/>
  <c r="BN217" i="1"/>
  <c r="Z217" i="1"/>
  <c r="Y239" i="1"/>
  <c r="BP227" i="1"/>
  <c r="BN227" i="1"/>
  <c r="Z227" i="1"/>
  <c r="BP235" i="1"/>
  <c r="BN235" i="1"/>
  <c r="Z235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BP358" i="1"/>
  <c r="BN358" i="1"/>
  <c r="Z358" i="1"/>
  <c r="BP368" i="1"/>
  <c r="BN368" i="1"/>
  <c r="Z368" i="1"/>
  <c r="BP380" i="1"/>
  <c r="BN380" i="1"/>
  <c r="Z380" i="1"/>
  <c r="BP398" i="1"/>
  <c r="BN398" i="1"/>
  <c r="Z398" i="1"/>
  <c r="BP421" i="1"/>
  <c r="BN421" i="1"/>
  <c r="Z421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BP489" i="1"/>
  <c r="BN489" i="1"/>
  <c r="Z489" i="1"/>
  <c r="BP494" i="1"/>
  <c r="BN494" i="1"/>
  <c r="Z494" i="1"/>
  <c r="BP501" i="1"/>
  <c r="BN501" i="1"/>
  <c r="Z501" i="1"/>
  <c r="BP512" i="1"/>
  <c r="BN512" i="1"/>
  <c r="Z512" i="1"/>
  <c r="BP527" i="1"/>
  <c r="BN527" i="1"/>
  <c r="Z527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Z22" i="1"/>
  <c r="Z23" i="1" s="1"/>
  <c r="BN22" i="1"/>
  <c r="BP22" i="1"/>
  <c r="Z26" i="1"/>
  <c r="BN26" i="1"/>
  <c r="BP26" i="1"/>
  <c r="Z35" i="1"/>
  <c r="BN35" i="1"/>
  <c r="Z51" i="1"/>
  <c r="BN51" i="1"/>
  <c r="Z59" i="1"/>
  <c r="BN59" i="1"/>
  <c r="Z66" i="1"/>
  <c r="BN66" i="1"/>
  <c r="Z71" i="1"/>
  <c r="BN71" i="1"/>
  <c r="Y81" i="1"/>
  <c r="Z79" i="1"/>
  <c r="BN79" i="1"/>
  <c r="Y89" i="1"/>
  <c r="Z85" i="1"/>
  <c r="BN85" i="1"/>
  <c r="Z93" i="1"/>
  <c r="BN93" i="1"/>
  <c r="Z97" i="1"/>
  <c r="BN97" i="1"/>
  <c r="BP110" i="1"/>
  <c r="BN110" i="1"/>
  <c r="Z110" i="1"/>
  <c r="BP119" i="1"/>
  <c r="BN119" i="1"/>
  <c r="Z119" i="1"/>
  <c r="Y136" i="1"/>
  <c r="BP132" i="1"/>
  <c r="BN132" i="1"/>
  <c r="Z132" i="1"/>
  <c r="BP144" i="1"/>
  <c r="BN144" i="1"/>
  <c r="Z144" i="1"/>
  <c r="Y167" i="1"/>
  <c r="BP165" i="1"/>
  <c r="BN165" i="1"/>
  <c r="Z165" i="1"/>
  <c r="Y192" i="1"/>
  <c r="Y191" i="1"/>
  <c r="BP190" i="1"/>
  <c r="BN190" i="1"/>
  <c r="Z190" i="1"/>
  <c r="Z191" i="1" s="1"/>
  <c r="Y202" i="1"/>
  <c r="BP194" i="1"/>
  <c r="BN194" i="1"/>
  <c r="Z194" i="1"/>
  <c r="J671" i="1"/>
  <c r="BP207" i="1"/>
  <c r="BN207" i="1"/>
  <c r="Z207" i="1"/>
  <c r="BP221" i="1"/>
  <c r="BN221" i="1"/>
  <c r="Z221" i="1"/>
  <c r="BP231" i="1"/>
  <c r="BN231" i="1"/>
  <c r="Z231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1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2" i="1"/>
  <c r="BN362" i="1"/>
  <c r="Z362" i="1"/>
  <c r="BP376" i="1"/>
  <c r="BN376" i="1"/>
  <c r="Z376" i="1"/>
  <c r="BP386" i="1"/>
  <c r="BN386" i="1"/>
  <c r="Z386" i="1"/>
  <c r="BP417" i="1"/>
  <c r="BN417" i="1"/>
  <c r="Z417" i="1"/>
  <c r="BP425" i="1"/>
  <c r="BN425" i="1"/>
  <c r="Z425" i="1"/>
  <c r="BP449" i="1"/>
  <c r="BN449" i="1"/>
  <c r="Z449" i="1"/>
  <c r="BP465" i="1"/>
  <c r="BN465" i="1"/>
  <c r="Z465" i="1"/>
  <c r="Y105" i="1"/>
  <c r="Y121" i="1"/>
  <c r="H671" i="1"/>
  <c r="Y180" i="1"/>
  <c r="Y213" i="1"/>
  <c r="BP479" i="1"/>
  <c r="BN479" i="1"/>
  <c r="BP484" i="1"/>
  <c r="BN484" i="1"/>
  <c r="Z484" i="1"/>
  <c r="BP490" i="1"/>
  <c r="BN490" i="1"/>
  <c r="Z490" i="1"/>
  <c r="BP497" i="1"/>
  <c r="BN497" i="1"/>
  <c r="Z497" i="1"/>
  <c r="BP502" i="1"/>
  <c r="BN502" i="1"/>
  <c r="Z502" i="1"/>
  <c r="BP522" i="1"/>
  <c r="BN522" i="1"/>
  <c r="Z522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Y36" i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Z387" i="1" s="1"/>
  <c r="BP391" i="1"/>
  <c r="BN391" i="1"/>
  <c r="Z391" i="1"/>
  <c r="BP462" i="1"/>
  <c r="BN462" i="1"/>
  <c r="Z462" i="1"/>
  <c r="Y466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BP480" i="1"/>
  <c r="BN480" i="1"/>
  <c r="Z480" i="1"/>
  <c r="BP485" i="1"/>
  <c r="BN485" i="1"/>
  <c r="Z485" i="1"/>
  <c r="BP491" i="1"/>
  <c r="BN491" i="1"/>
  <c r="Z491" i="1"/>
  <c r="BP495" i="1"/>
  <c r="BN495" i="1"/>
  <c r="Z495" i="1"/>
  <c r="BP498" i="1"/>
  <c r="BN498" i="1"/>
  <c r="Z498" i="1"/>
  <c r="Y503" i="1"/>
  <c r="BP507" i="1"/>
  <c r="BN507" i="1"/>
  <c r="Z507" i="1"/>
  <c r="Z508" i="1" s="1"/>
  <c r="Y509" i="1"/>
  <c r="Y514" i="1"/>
  <c r="BP511" i="1"/>
  <c r="BN511" i="1"/>
  <c r="Z511" i="1"/>
  <c r="Y513" i="1"/>
  <c r="I671" i="1"/>
  <c r="H9" i="1"/>
  <c r="B671" i="1"/>
  <c r="X663" i="1"/>
  <c r="X665" i="1"/>
  <c r="Y24" i="1"/>
  <c r="Z27" i="1"/>
  <c r="Z36" i="1" s="1"/>
  <c r="BN27" i="1"/>
  <c r="Z31" i="1"/>
  <c r="BN31" i="1"/>
  <c r="Z32" i="1"/>
  <c r="BN32" i="1"/>
  <c r="Z34" i="1"/>
  <c r="BN34" i="1"/>
  <c r="C671" i="1"/>
  <c r="Z50" i="1"/>
  <c r="BN50" i="1"/>
  <c r="Z52" i="1"/>
  <c r="BN52" i="1"/>
  <c r="Z54" i="1"/>
  <c r="BN54" i="1"/>
  <c r="Y55" i="1"/>
  <c r="Z58" i="1"/>
  <c r="BN58" i="1"/>
  <c r="BP58" i="1"/>
  <c r="D671" i="1"/>
  <c r="Z65" i="1"/>
  <c r="BN65" i="1"/>
  <c r="Z67" i="1"/>
  <c r="BN67" i="1"/>
  <c r="Z70" i="1"/>
  <c r="BN70" i="1"/>
  <c r="Z72" i="1"/>
  <c r="BN72" i="1"/>
  <c r="Y73" i="1"/>
  <c r="Z76" i="1"/>
  <c r="BN76" i="1"/>
  <c r="BP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BN102" i="1"/>
  <c r="E671" i="1"/>
  <c r="Z109" i="1"/>
  <c r="Z111" i="1" s="1"/>
  <c r="BN109" i="1"/>
  <c r="Y112" i="1"/>
  <c r="Z115" i="1"/>
  <c r="BN115" i="1"/>
  <c r="Z117" i="1"/>
  <c r="BN117" i="1"/>
  <c r="Z118" i="1"/>
  <c r="BN118" i="1"/>
  <c r="F671" i="1"/>
  <c r="Z125" i="1"/>
  <c r="BN125" i="1"/>
  <c r="Z127" i="1"/>
  <c r="BN127" i="1"/>
  <c r="Y130" i="1"/>
  <c r="Z133" i="1"/>
  <c r="BN133" i="1"/>
  <c r="Z135" i="1"/>
  <c r="BN135" i="1"/>
  <c r="Z139" i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Z162" i="1" s="1"/>
  <c r="BN160" i="1"/>
  <c r="BP160" i="1"/>
  <c r="Z166" i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Z202" i="1" s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Y246" i="1"/>
  <c r="BP241" i="1"/>
  <c r="BN241" i="1"/>
  <c r="Z241" i="1"/>
  <c r="BP245" i="1"/>
  <c r="BN245" i="1"/>
  <c r="Z245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8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Y401" i="1"/>
  <c r="BP410" i="1"/>
  <c r="BN410" i="1"/>
  <c r="Z410" i="1"/>
  <c r="Y412" i="1"/>
  <c r="W671" i="1"/>
  <c r="Y427" i="1"/>
  <c r="BP416" i="1"/>
  <c r="BN416" i="1"/>
  <c r="Z416" i="1"/>
  <c r="Y428" i="1"/>
  <c r="BP420" i="1"/>
  <c r="BN420" i="1"/>
  <c r="Z420" i="1"/>
  <c r="BP424" i="1"/>
  <c r="BN424" i="1"/>
  <c r="Z424" i="1"/>
  <c r="Y437" i="1"/>
  <c r="BP435" i="1"/>
  <c r="BN435" i="1"/>
  <c r="Z435" i="1"/>
  <c r="Y438" i="1"/>
  <c r="BP448" i="1"/>
  <c r="BN448" i="1"/>
  <c r="Z448" i="1"/>
  <c r="BP452" i="1"/>
  <c r="BN452" i="1"/>
  <c r="Z452" i="1"/>
  <c r="Y454" i="1"/>
  <c r="Y459" i="1"/>
  <c r="BP456" i="1"/>
  <c r="BN456" i="1"/>
  <c r="Z456" i="1"/>
  <c r="Y458" i="1"/>
  <c r="BP523" i="1"/>
  <c r="BN523" i="1"/>
  <c r="Z523" i="1"/>
  <c r="Y528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BP399" i="1"/>
  <c r="BN399" i="1"/>
  <c r="Z399" i="1"/>
  <c r="V671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8" i="1"/>
  <c r="BN418" i="1"/>
  <c r="Z418" i="1"/>
  <c r="BP422" i="1"/>
  <c r="BN422" i="1"/>
  <c r="Z422" i="1"/>
  <c r="BP426" i="1"/>
  <c r="BN426" i="1"/>
  <c r="Z426" i="1"/>
  <c r="Y433" i="1"/>
  <c r="BP430" i="1"/>
  <c r="BN430" i="1"/>
  <c r="Z430" i="1"/>
  <c r="Z432" i="1" s="1"/>
  <c r="BP436" i="1"/>
  <c r="BN436" i="1"/>
  <c r="Z436" i="1"/>
  <c r="BP446" i="1"/>
  <c r="BN446" i="1"/>
  <c r="Z446" i="1"/>
  <c r="BP450" i="1"/>
  <c r="BN450" i="1"/>
  <c r="Z450" i="1"/>
  <c r="Y467" i="1"/>
  <c r="BP461" i="1"/>
  <c r="BN461" i="1"/>
  <c r="Z461" i="1"/>
  <c r="BP464" i="1"/>
  <c r="BN464" i="1"/>
  <c r="Z464" i="1"/>
  <c r="Y504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8" i="1"/>
  <c r="Y529" i="1"/>
  <c r="BP521" i="1"/>
  <c r="BN521" i="1"/>
  <c r="Z521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544" i="1" l="1"/>
  <c r="Z129" i="1"/>
  <c r="Z89" i="1"/>
  <c r="Z623" i="1"/>
  <c r="Z258" i="1"/>
  <c r="Z146" i="1"/>
  <c r="Z104" i="1"/>
  <c r="Z80" i="1"/>
  <c r="X664" i="1"/>
  <c r="Z238" i="1"/>
  <c r="Z136" i="1"/>
  <c r="Z120" i="1"/>
  <c r="Y663" i="1"/>
  <c r="Z55" i="1"/>
  <c r="Y662" i="1"/>
  <c r="Y664" i="1" s="1"/>
  <c r="Z503" i="1"/>
  <c r="Z372" i="1"/>
  <c r="Z453" i="1"/>
  <c r="Z571" i="1"/>
  <c r="Z458" i="1"/>
  <c r="Z437" i="1"/>
  <c r="Z381" i="1"/>
  <c r="Z365" i="1"/>
  <c r="Z338" i="1"/>
  <c r="Z271" i="1"/>
  <c r="Z167" i="1"/>
  <c r="Z73" i="1"/>
  <c r="Z60" i="1"/>
  <c r="Z513" i="1"/>
  <c r="Z289" i="1"/>
  <c r="Y665" i="1"/>
  <c r="Z641" i="1"/>
  <c r="Z606" i="1"/>
  <c r="Z565" i="1"/>
  <c r="Y661" i="1"/>
  <c r="Z311" i="1"/>
  <c r="Z634" i="1"/>
  <c r="Z647" i="1"/>
  <c r="Z613" i="1"/>
  <c r="Z583" i="1"/>
  <c r="Z528" i="1"/>
  <c r="Z466" i="1"/>
  <c r="Z594" i="1"/>
  <c r="Z427" i="1"/>
  <c r="Z400" i="1"/>
  <c r="Z394" i="1"/>
  <c r="Z301" i="1"/>
  <c r="Z246" i="1"/>
  <c r="Z224" i="1"/>
  <c r="Z180" i="1"/>
  <c r="Z98" i="1"/>
  <c r="Z666" i="1" l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<sst xmlns="http://schemas.openxmlformats.org/spreadsheetml/2006/main" count="3120" uniqueCount="1074">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</sst>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51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59" t="s">
        <v>0</v>
      </c>
      <c r="E1" s="808"/>
      <c r="F1" s="808"/>
      <c r="G1" s="12" t="s">
        <v>1</v>
      </c>
      <c r="H1" s="859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4" t="s">
        <v>8</v>
      </c>
      <c r="B5" s="821"/>
      <c r="C5" s="822"/>
      <c r="D5" s="863"/>
      <c r="E5" s="864"/>
      <c r="F5" s="1157" t="s">
        <v>9</v>
      </c>
      <c r="G5" s="822"/>
      <c r="H5" s="863"/>
      <c r="I5" s="1076"/>
      <c r="J5" s="1076"/>
      <c r="K5" s="1076"/>
      <c r="L5" s="1076"/>
      <c r="M5" s="864"/>
      <c r="N5" s="58"/>
      <c r="P5" s="24" t="s">
        <v>10</v>
      </c>
      <c r="Q5" s="1178">
        <v>45634</v>
      </c>
      <c r="R5" s="912"/>
      <c r="T5" s="968" t="s">
        <v>11</v>
      </c>
      <c r="U5" s="969"/>
      <c r="V5" s="972" t="s">
        <v>12</v>
      </c>
      <c r="W5" s="912"/>
      <c r="AB5" s="51"/>
      <c r="AC5" s="51"/>
      <c r="AD5" s="51"/>
      <c r="AE5" s="51"/>
    </row>
    <row r="6" spans="1:32" s="767" customFormat="1" ht="24" customHeight="1" x14ac:dyDescent="0.2">
      <c r="A6" s="914" t="s">
        <v>13</v>
      </c>
      <c r="B6" s="821"/>
      <c r="C6" s="822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2"/>
      <c r="N6" s="59"/>
      <c r="P6" s="24" t="s">
        <v>15</v>
      </c>
      <c r="Q6" s="1187" t="str">
        <f>IF(Q5=0," ",CHOOSE(WEEKDAY(Q5,2),"Понедельник","Вторник","Среда","Четверг","Пятница","Суббота","Воскресенье"))</f>
        <v>Воскресенье</v>
      </c>
      <c r="R6" s="778"/>
      <c r="T6" s="978" t="s">
        <v>16</v>
      </c>
      <c r="U6" s="969"/>
      <c r="V6" s="1059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0"/>
      <c r="W7" s="1061"/>
      <c r="AB7" s="51"/>
      <c r="AC7" s="51"/>
      <c r="AD7" s="51"/>
      <c r="AE7" s="51"/>
    </row>
    <row r="8" spans="1:32" s="767" customFormat="1" ht="25.5" customHeight="1" x14ac:dyDescent="0.2">
      <c r="A8" s="1201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8"/>
      <c r="T8" s="786"/>
      <c r="U8" s="969"/>
      <c r="V8" s="1060"/>
      <c r="W8" s="1061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7"/>
      <c r="R9" s="908"/>
      <c r="T9" s="786"/>
      <c r="U9" s="969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0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1"/>
      <c r="R11" s="912"/>
      <c r="U11" s="24" t="s">
        <v>27</v>
      </c>
      <c r="V11" s="1110" t="s">
        <v>28</v>
      </c>
      <c r="W11" s="908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6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24"/>
      <c r="R12" s="838"/>
      <c r="S12" s="23"/>
      <c r="U12" s="24"/>
      <c r="V12" s="808"/>
      <c r="W12" s="786"/>
      <c r="AB12" s="51"/>
      <c r="AC12" s="51"/>
      <c r="AD12" s="51"/>
      <c r="AE12" s="51"/>
    </row>
    <row r="13" spans="1:32" s="767" customFormat="1" ht="23.25" customHeight="1" x14ac:dyDescent="0.2">
      <c r="A13" s="96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10"/>
      <c r="R13" s="9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6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04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35" t="s">
        <v>38</v>
      </c>
      <c r="D17" s="823" t="s">
        <v>39</v>
      </c>
      <c r="E17" s="886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5"/>
      <c r="R17" s="885"/>
      <c r="S17" s="885"/>
      <c r="T17" s="886"/>
      <c r="U17" s="1205" t="s">
        <v>51</v>
      </c>
      <c r="V17" s="822"/>
      <c r="W17" s="823" t="s">
        <v>52</v>
      </c>
      <c r="X17" s="823" t="s">
        <v>53</v>
      </c>
      <c r="Y17" s="1203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87"/>
      <c r="E18" s="88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4"/>
      <c r="X18" s="824"/>
      <c r="Y18" s="1204"/>
      <c r="Z18" s="1074"/>
      <c r="AA18" s="1048"/>
      <c r="AB18" s="1048"/>
      <c r="AC18" s="1048"/>
      <c r="AD18" s="1154"/>
      <c r="AE18" s="1155"/>
      <c r="AF18" s="1156"/>
      <c r="AG18" s="66"/>
      <c r="BD18" s="65"/>
    </row>
    <row r="19" spans="1:68" ht="27.75" customHeight="1" x14ac:dyDescent="0.2">
      <c r="A19" s="868" t="s">
        <v>63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48"/>
      <c r="AB19" s="48"/>
      <c r="AC19" s="48"/>
    </row>
    <row r="20" spans="1:68" ht="16.5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7">
        <v>4680115885912</v>
      </c>
      <c r="E26" s="778"/>
      <c r="F26" s="772">
        <v>0.3</v>
      </c>
      <c r="G26" s="32">
        <v>6</v>
      </c>
      <c r="H26" s="772">
        <v>1.8</v>
      </c>
      <c r="I26" s="772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777">
        <v>4607091383881</v>
      </c>
      <c r="E27" s="778"/>
      <c r="F27" s="772">
        <v>0.33</v>
      </c>
      <c r="G27" s="32">
        <v>6</v>
      </c>
      <c r="H27" s="772">
        <v>1.98</v>
      </c>
      <c r="I27" s="772">
        <v>2.246</v>
      </c>
      <c r="J27" s="32">
        <v>156</v>
      </c>
      <c r="K27" s="32" t="s">
        <v>76</v>
      </c>
      <c r="L27" s="32"/>
      <c r="M27" s="33" t="s">
        <v>80</v>
      </c>
      <c r="N27" s="33"/>
      <c r="O27" s="32">
        <v>40</v>
      </c>
      <c r="P27" s="103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3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6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77">
        <v>4680115885905</v>
      </c>
      <c r="E33" s="778"/>
      <c r="F33" s="772">
        <v>0.3</v>
      </c>
      <c r="G33" s="32">
        <v>6</v>
      </c>
      <c r="H33" s="772">
        <v>1.8</v>
      </c>
      <c r="I33" s="772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4301051593</v>
      </c>
      <c r="D34" s="777">
        <v>4607091383911</v>
      </c>
      <c r="E34" s="778"/>
      <c r="F34" s="772">
        <v>0.33</v>
      </c>
      <c r="G34" s="32">
        <v>6</v>
      </c>
      <c r="H34" s="772">
        <v>1.98</v>
      </c>
      <c r="I34" s="77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8" t="s">
        <v>116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48"/>
      <c r="AB46" s="48"/>
      <c r="AC46" s="48"/>
    </row>
    <row r="47" spans="1:68" ht="16.5" customHeight="1" x14ac:dyDescent="0.25">
      <c r="A47" s="799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4301011540</v>
      </c>
      <c r="D49" s="777">
        <v>4607091385670</v>
      </c>
      <c r="E49" s="778"/>
      <c r="F49" s="772">
        <v>1.4</v>
      </c>
      <c r="G49" s="32">
        <v>8</v>
      </c>
      <c r="H49" s="772">
        <v>11.2</v>
      </c>
      <c r="I49" s="772">
        <v>11.68</v>
      </c>
      <c r="J49" s="32">
        <v>56</v>
      </c>
      <c r="K49" s="32" t="s">
        <v>121</v>
      </c>
      <c r="L49" s="32"/>
      <c r="M49" s="33" t="s">
        <v>80</v>
      </c>
      <c r="N49" s="33"/>
      <c r="O49" s="32">
        <v>50</v>
      </c>
      <c r="P49" s="112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123</v>
      </c>
      <c r="C50" s="31">
        <v>4301011380</v>
      </c>
      <c r="D50" s="777">
        <v>4607091385670</v>
      </c>
      <c r="E50" s="778"/>
      <c r="F50" s="772">
        <v>1.35</v>
      </c>
      <c r="G50" s="32">
        <v>8</v>
      </c>
      <c r="H50" s="772">
        <v>10.8</v>
      </c>
      <c r="I50" s="772">
        <v>11.28</v>
      </c>
      <c r="J50" s="32">
        <v>56</v>
      </c>
      <c r="K50" s="32" t="s">
        <v>121</v>
      </c>
      <c r="L50" s="32"/>
      <c r="M50" s="33" t="s">
        <v>124</v>
      </c>
      <c r="N50" s="33"/>
      <c r="O50" s="32">
        <v>50</v>
      </c>
      <c r="P50" s="9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0"/>
      <c r="R50" s="780"/>
      <c r="S50" s="780"/>
      <c r="T50" s="781"/>
      <c r="U50" s="34"/>
      <c r="V50" s="34"/>
      <c r="W50" s="35" t="s">
        <v>69</v>
      </c>
      <c r="X50" s="773">
        <v>500</v>
      </c>
      <c r="Y50" s="774">
        <f t="shared" si="6"/>
        <v>507.6</v>
      </c>
      <c r="Z50" s="36">
        <f>IFERROR(IF(Y50=0,"",ROUNDUP(Y50/H50,0)*0.02175),"")</f>
        <v>1.0222499999999999</v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522.22222222222217</v>
      </c>
      <c r="BN50" s="64">
        <f t="shared" si="8"/>
        <v>530.16</v>
      </c>
      <c r="BO50" s="64">
        <f t="shared" si="9"/>
        <v>0.82671957671957652</v>
      </c>
      <c r="BP50" s="64">
        <f t="shared" si="10"/>
        <v>0.83928571428571419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124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77">
        <v>4680115882539</v>
      </c>
      <c r="E52" s="778"/>
      <c r="F52" s="772">
        <v>0.37</v>
      </c>
      <c r="G52" s="32">
        <v>10</v>
      </c>
      <c r="H52" s="772">
        <v>3.7</v>
      </c>
      <c r="I52" s="772">
        <v>3.91</v>
      </c>
      <c r="J52" s="32">
        <v>132</v>
      </c>
      <c r="K52" s="32" t="s">
        <v>76</v>
      </c>
      <c r="L52" s="32"/>
      <c r="M52" s="33" t="s">
        <v>80</v>
      </c>
      <c r="N52" s="33"/>
      <c r="O52" s="32">
        <v>50</v>
      </c>
      <c r="P52" s="89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125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4301011382</v>
      </c>
      <c r="D53" s="777">
        <v>4607091385687</v>
      </c>
      <c r="E53" s="778"/>
      <c r="F53" s="772">
        <v>0.4</v>
      </c>
      <c r="G53" s="32">
        <v>10</v>
      </c>
      <c r="H53" s="772">
        <v>4</v>
      </c>
      <c r="I53" s="772">
        <v>4.21</v>
      </c>
      <c r="J53" s="32">
        <v>132</v>
      </c>
      <c r="K53" s="32" t="s">
        <v>76</v>
      </c>
      <c r="L53" s="32" t="s">
        <v>133</v>
      </c>
      <c r="M53" s="33" t="s">
        <v>80</v>
      </c>
      <c r="N53" s="33"/>
      <c r="O53" s="32">
        <v>50</v>
      </c>
      <c r="P53" s="94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 t="s">
        <v>134</v>
      </c>
      <c r="AK53" s="68">
        <v>48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124</v>
      </c>
      <c r="N54" s="33"/>
      <c r="O54" s="32">
        <v>50</v>
      </c>
      <c r="P54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46.296296296296291</v>
      </c>
      <c r="Y55" s="775">
        <f>IFERROR(Y49/H49,"0")+IFERROR(Y50/H50,"0")+IFERROR(Y51/H51,"0")+IFERROR(Y52/H52,"0")+IFERROR(Y53/H53,"0")+IFERROR(Y54/H54,"0")</f>
        <v>47</v>
      </c>
      <c r="Z55" s="775">
        <f>IFERROR(IF(Z49="",0,Z49),"0")+IFERROR(IF(Z50="",0,Z50),"0")+IFERROR(IF(Z51="",0,Z51),"0")+IFERROR(IF(Z52="",0,Z52),"0")+IFERROR(IF(Z53="",0,Z53),"0")+IFERROR(IF(Z54="",0,Z54),"0")</f>
        <v>1.0222499999999999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500</v>
      </c>
      <c r="Y56" s="775">
        <f>IFERROR(SUM(Y49:Y54),"0")</f>
        <v>507.6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80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80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799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80</v>
      </c>
      <c r="N64" s="33"/>
      <c r="O64" s="32">
        <v>50</v>
      </c>
      <c r="P64" s="11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200</v>
      </c>
      <c r="Y64" s="774">
        <f t="shared" ref="Y64:Y72" si="11">IFERROR(IF(X64="",0,CEILING((X64/$H64),1)*$H64),"")</f>
        <v>201.6</v>
      </c>
      <c r="Z64" s="36">
        <f>IFERROR(IF(Y64=0,"",ROUNDUP(Y64/H64,0)*0.02175),"")</f>
        <v>0.39149999999999996</v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208.57142857142858</v>
      </c>
      <c r="BN64" s="64">
        <f t="shared" ref="BN64:BN72" si="13">IFERROR(Y64*I64/H64,"0")</f>
        <v>210.24</v>
      </c>
      <c r="BO64" s="64">
        <f t="shared" ref="BO64:BO72" si="14">IFERROR(1/J64*(X64/H64),"0")</f>
        <v>0.31887755102040816</v>
      </c>
      <c r="BP64" s="64">
        <f t="shared" ref="BP64:BP72" si="15">IFERROR(1/J64*(Y64/H64),"0")</f>
        <v>0.3214285714285714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124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800</v>
      </c>
      <c r="Y65" s="774">
        <f t="shared" si="11"/>
        <v>810</v>
      </c>
      <c r="Z65" s="36">
        <f>IFERROR(IF(Y65=0,"",ROUNDUP(Y65/H65,0)*0.02175),"")</f>
        <v>1.6312499999999999</v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835.55555555555554</v>
      </c>
      <c r="BN65" s="64">
        <f t="shared" si="13"/>
        <v>845.99999999999989</v>
      </c>
      <c r="BO65" s="64">
        <f t="shared" si="14"/>
        <v>1.3227513227513228</v>
      </c>
      <c r="BP65" s="64">
        <f t="shared" si="15"/>
        <v>1.3392857142857142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124</v>
      </c>
      <c r="N67" s="33"/>
      <c r="O67" s="32">
        <v>45</v>
      </c>
      <c r="P67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124</v>
      </c>
      <c r="N68" s="33"/>
      <c r="O68" s="32">
        <v>90</v>
      </c>
      <c r="P68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124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165</v>
      </c>
      <c r="B70" s="54" t="s">
        <v>166</v>
      </c>
      <c r="C70" s="31">
        <v>4301011589</v>
      </c>
      <c r="D70" s="777">
        <v>4680115885899</v>
      </c>
      <c r="E70" s="778"/>
      <c r="F70" s="772">
        <v>0.35</v>
      </c>
      <c r="G70" s="32">
        <v>6</v>
      </c>
      <c r="H70" s="772">
        <v>2.1</v>
      </c>
      <c r="I70" s="772">
        <v>2.2999999999999998</v>
      </c>
      <c r="J70" s="32">
        <v>156</v>
      </c>
      <c r="K70" s="32" t="s">
        <v>76</v>
      </c>
      <c r="L70" s="32"/>
      <c r="M70" s="33" t="s">
        <v>167</v>
      </c>
      <c r="N70" s="33"/>
      <c r="O70" s="32">
        <v>50</v>
      </c>
      <c r="P70" s="11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4301011192</v>
      </c>
      <c r="D71" s="777">
        <v>4607091382952</v>
      </c>
      <c r="E71" s="778"/>
      <c r="F71" s="772">
        <v>0.5</v>
      </c>
      <c r="G71" s="32">
        <v>6</v>
      </c>
      <c r="H71" s="772">
        <v>3</v>
      </c>
      <c r="I71" s="772">
        <v>3.2</v>
      </c>
      <c r="J71" s="32">
        <v>156</v>
      </c>
      <c r="K71" s="32" t="s">
        <v>76</v>
      </c>
      <c r="L71" s="32"/>
      <c r="M71" s="33" t="s">
        <v>124</v>
      </c>
      <c r="N71" s="33"/>
      <c r="O71" s="32">
        <v>50</v>
      </c>
      <c r="P71" s="121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149</v>
      </c>
      <c r="M72" s="33" t="s">
        <v>68</v>
      </c>
      <c r="N72" s="33"/>
      <c r="O72" s="32">
        <v>50</v>
      </c>
      <c r="P72" s="11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151</v>
      </c>
      <c r="AK72" s="68">
        <v>594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91.931216931216937</v>
      </c>
      <c r="Y73" s="775">
        <f>IFERROR(Y64/H64,"0")+IFERROR(Y65/H65,"0")+IFERROR(Y66/H66,"0")+IFERROR(Y67/H67,"0")+IFERROR(Y68/H68,"0")+IFERROR(Y69/H69,"0")+IFERROR(Y70/H70,"0")+IFERROR(Y71/H71,"0")+IFERROR(Y72/H72,"0")</f>
        <v>93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2.0227499999999998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1000</v>
      </c>
      <c r="Y74" s="775">
        <f>IFERROR(SUM(Y64:Y72),"0")</f>
        <v>1011.6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124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124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80</v>
      </c>
      <c r="N78" s="33"/>
      <c r="O78" s="32">
        <v>50</v>
      </c>
      <c r="P78" s="9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149</v>
      </c>
      <c r="M79" s="33" t="s">
        <v>124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151</v>
      </c>
      <c r="AK79" s="68">
        <v>491.4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80</v>
      </c>
      <c r="N93" s="33"/>
      <c r="O93" s="32">
        <v>45</v>
      </c>
      <c r="P93" s="11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</v>
      </c>
      <c r="J95" s="32">
        <v>182</v>
      </c>
      <c r="K95" s="32" t="s">
        <v>186</v>
      </c>
      <c r="L95" s="32"/>
      <c r="M95" s="33" t="s">
        <v>80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80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80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799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167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500</v>
      </c>
      <c r="Y108" s="774">
        <f>IFERROR(IF(X108="",0,CEILING((X108/$H108),1)*$H108),"")</f>
        <v>507.6</v>
      </c>
      <c r="Z108" s="36">
        <f>IFERROR(IF(Y108=0,"",ROUNDUP(Y108/H108,0)*0.02175),"")</f>
        <v>1.0222499999999999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522.22222222222217</v>
      </c>
      <c r="BN108" s="64">
        <f>IFERROR(Y108*I108/H108,"0")</f>
        <v>530.16</v>
      </c>
      <c r="BO108" s="64">
        <f>IFERROR(1/J108*(X108/H108),"0")</f>
        <v>0.82671957671957652</v>
      </c>
      <c r="BP108" s="64">
        <f>IFERROR(1/J108*(Y108/H108),"0")</f>
        <v>0.83928571428571419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80</v>
      </c>
      <c r="N109" s="33"/>
      <c r="O109" s="32">
        <v>50</v>
      </c>
      <c r="P109" s="10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133</v>
      </c>
      <c r="M110" s="33" t="s">
        <v>167</v>
      </c>
      <c r="N110" s="33"/>
      <c r="O110" s="32">
        <v>50</v>
      </c>
      <c r="P110" s="11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134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46.296296296296291</v>
      </c>
      <c r="Y111" s="775">
        <f>IFERROR(Y108/H108,"0")+IFERROR(Y109/H109,"0")+IFERROR(Y110/H110,"0")</f>
        <v>47</v>
      </c>
      <c r="Z111" s="775">
        <f>IFERROR(IF(Z108="",0,Z108),"0")+IFERROR(IF(Z109="",0,Z109),"0")+IFERROR(IF(Z110="",0,Z110),"0")</f>
        <v>1.0222499999999999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500</v>
      </c>
      <c r="Y112" s="775">
        <f>IFERROR(SUM(Y108:Y110),"0")</f>
        <v>507.6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4301051546</v>
      </c>
      <c r="D114" s="777">
        <v>4607091386967</v>
      </c>
      <c r="E114" s="778"/>
      <c r="F114" s="772">
        <v>1.4</v>
      </c>
      <c r="G114" s="32">
        <v>6</v>
      </c>
      <c r="H114" s="772">
        <v>8.4</v>
      </c>
      <c r="I114" s="772">
        <v>8.9640000000000004</v>
      </c>
      <c r="J114" s="32">
        <v>56</v>
      </c>
      <c r="K114" s="32" t="s">
        <v>121</v>
      </c>
      <c r="L114" s="32"/>
      <c r="M114" s="33" t="s">
        <v>80</v>
      </c>
      <c r="N114" s="33"/>
      <c r="O114" s="32">
        <v>45</v>
      </c>
      <c r="P114" s="11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800</v>
      </c>
      <c r="Y114" s="774">
        <f t="shared" ref="Y114:Y119" si="26">IFERROR(IF(X114="",0,CEILING((X114/$H114),1)*$H114),"")</f>
        <v>806.40000000000009</v>
      </c>
      <c r="Z114" s="36">
        <f>IFERROR(IF(Y114=0,"",ROUNDUP(Y114/H114,0)*0.02175),"")</f>
        <v>2.0880000000000001</v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853.71428571428578</v>
      </c>
      <c r="BN114" s="64">
        <f t="shared" ref="BN114:BN119" si="28">IFERROR(Y114*I114/H114,"0")</f>
        <v>860.5440000000001</v>
      </c>
      <c r="BO114" s="64">
        <f t="shared" ref="BO114:BO119" si="29">IFERROR(1/J114*(X114/H114),"0")</f>
        <v>1.7006802721088434</v>
      </c>
      <c r="BP114" s="64">
        <f t="shared" ref="BP114:BP119" si="30">IFERROR(1/J114*(Y114/H114),"0")</f>
        <v>1.7142857142857142</v>
      </c>
    </row>
    <row r="115" spans="1:68" ht="27" customHeight="1" x14ac:dyDescent="0.25">
      <c r="A115" s="54" t="s">
        <v>234</v>
      </c>
      <c r="B115" s="54" t="s">
        <v>237</v>
      </c>
      <c r="C115" s="31">
        <v>4301051437</v>
      </c>
      <c r="D115" s="777">
        <v>4607091386967</v>
      </c>
      <c r="E115" s="778"/>
      <c r="F115" s="772">
        <v>1.35</v>
      </c>
      <c r="G115" s="32">
        <v>6</v>
      </c>
      <c r="H115" s="772">
        <v>8.1</v>
      </c>
      <c r="I115" s="772">
        <v>8.6639999999999997</v>
      </c>
      <c r="J115" s="32">
        <v>56</v>
      </c>
      <c r="K115" s="32" t="s">
        <v>121</v>
      </c>
      <c r="L115" s="32"/>
      <c r="M115" s="33" t="s">
        <v>80</v>
      </c>
      <c r="N115" s="33"/>
      <c r="O115" s="32">
        <v>45</v>
      </c>
      <c r="P115" s="10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80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450</v>
      </c>
      <c r="Y116" s="774">
        <f t="shared" si="26"/>
        <v>450.90000000000003</v>
      </c>
      <c r="Z116" s="36">
        <f>IFERROR(IF(Y116=0,"",ROUNDUP(Y116/H116,0)*0.00651),"")</f>
        <v>1.08717</v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492</v>
      </c>
      <c r="BN116" s="64">
        <f t="shared" si="28"/>
        <v>492.98399999999998</v>
      </c>
      <c r="BO116" s="64">
        <f t="shared" si="29"/>
        <v>0.91575091575091572</v>
      </c>
      <c r="BP116" s="64">
        <f t="shared" si="30"/>
        <v>0.91758241758241765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80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4301051687</v>
      </c>
      <c r="D118" s="777">
        <v>4680115880214</v>
      </c>
      <c r="E118" s="778"/>
      <c r="F118" s="772">
        <v>0.45</v>
      </c>
      <c r="G118" s="32">
        <v>4</v>
      </c>
      <c r="H118" s="772">
        <v>1.8</v>
      </c>
      <c r="I118" s="772">
        <v>2.032</v>
      </c>
      <c r="J118" s="32">
        <v>182</v>
      </c>
      <c r="K118" s="32" t="s">
        <v>186</v>
      </c>
      <c r="L118" s="32"/>
      <c r="M118" s="33" t="s">
        <v>80</v>
      </c>
      <c r="N118" s="33"/>
      <c r="O118" s="32">
        <v>45</v>
      </c>
      <c r="P118" s="915" t="s">
        <v>245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247</v>
      </c>
      <c r="C119" s="31">
        <v>4301051439</v>
      </c>
      <c r="D119" s="777">
        <v>4680115880214</v>
      </c>
      <c r="E119" s="778"/>
      <c r="F119" s="772">
        <v>0.45</v>
      </c>
      <c r="G119" s="32">
        <v>6</v>
      </c>
      <c r="H119" s="772">
        <v>2.7</v>
      </c>
      <c r="I119" s="772">
        <v>2.988</v>
      </c>
      <c r="J119" s="32">
        <v>132</v>
      </c>
      <c r="K119" s="32" t="s">
        <v>76</v>
      </c>
      <c r="L119" s="32"/>
      <c r="M119" s="33" t="s">
        <v>80</v>
      </c>
      <c r="N119" s="33"/>
      <c r="O119" s="32">
        <v>45</v>
      </c>
      <c r="P119" s="9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261.90476190476193</v>
      </c>
      <c r="Y120" s="775">
        <f>IFERROR(Y114/H114,"0")+IFERROR(Y115/H115,"0")+IFERROR(Y116/H116,"0")+IFERROR(Y117/H117,"0")+IFERROR(Y118/H118,"0")+IFERROR(Y119/H119,"0")</f>
        <v>263</v>
      </c>
      <c r="Z120" s="775">
        <f>IFERROR(IF(Z114="",0,Z114),"0")+IFERROR(IF(Z115="",0,Z115),"0")+IFERROR(IF(Z116="",0,Z116),"0")+IFERROR(IF(Z117="",0,Z117),"0")+IFERROR(IF(Z118="",0,Z118),"0")+IFERROR(IF(Z119="",0,Z119),"0")</f>
        <v>3.17517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1250</v>
      </c>
      <c r="Y121" s="775">
        <f>IFERROR(SUM(Y114:Y119),"0")</f>
        <v>1257.3000000000002</v>
      </c>
      <c r="Z121" s="37"/>
      <c r="AA121" s="776"/>
      <c r="AB121" s="776"/>
      <c r="AC121" s="776"/>
    </row>
    <row r="122" spans="1:68" ht="16.5" customHeight="1" x14ac:dyDescent="0.25">
      <c r="A122" s="799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16.5" customHeight="1" x14ac:dyDescent="0.25">
      <c r="A124" s="54" t="s">
        <v>250</v>
      </c>
      <c r="B124" s="54" t="s">
        <v>251</v>
      </c>
      <c r="C124" s="31">
        <v>4301011703</v>
      </c>
      <c r="D124" s="777">
        <v>4680115882133</v>
      </c>
      <c r="E124" s="778"/>
      <c r="F124" s="772">
        <v>1.4</v>
      </c>
      <c r="G124" s="32">
        <v>8</v>
      </c>
      <c r="H124" s="772">
        <v>11.2</v>
      </c>
      <c r="I124" s="772">
        <v>11.68</v>
      </c>
      <c r="J124" s="32">
        <v>56</v>
      </c>
      <c r="K124" s="32" t="s">
        <v>121</v>
      </c>
      <c r="L124" s="32"/>
      <c r="M124" s="33" t="s">
        <v>124</v>
      </c>
      <c r="N124" s="33"/>
      <c r="O124" s="32">
        <v>50</v>
      </c>
      <c r="P124" s="120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700</v>
      </c>
      <c r="Y124" s="774">
        <f>IFERROR(IF(X124="",0,CEILING((X124/$H124),1)*$H124),"")</f>
        <v>705.59999999999991</v>
      </c>
      <c r="Z124" s="36">
        <f>IFERROR(IF(Y124=0,"",ROUNDUP(Y124/H124,0)*0.02175),"")</f>
        <v>1.37025</v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730</v>
      </c>
      <c r="BN124" s="64">
        <f>IFERROR(Y124*I124/H124,"0")</f>
        <v>735.84</v>
      </c>
      <c r="BO124" s="64">
        <f>IFERROR(1/J124*(X124/H124),"0")</f>
        <v>1.1160714285714286</v>
      </c>
      <c r="BP124" s="64">
        <f>IFERROR(1/J124*(Y124/H124),"0")</f>
        <v>1.1249999999999998</v>
      </c>
    </row>
    <row r="125" spans="1:68" ht="27" customHeight="1" x14ac:dyDescent="0.25">
      <c r="A125" s="54" t="s">
        <v>250</v>
      </c>
      <c r="B125" s="54" t="s">
        <v>253</v>
      </c>
      <c r="C125" s="31">
        <v>4301011514</v>
      </c>
      <c r="D125" s="777">
        <v>4680115882133</v>
      </c>
      <c r="E125" s="778"/>
      <c r="F125" s="772">
        <v>1.35</v>
      </c>
      <c r="G125" s="32">
        <v>8</v>
      </c>
      <c r="H125" s="772">
        <v>10.8</v>
      </c>
      <c r="I125" s="772">
        <v>11.28</v>
      </c>
      <c r="J125" s="32">
        <v>56</v>
      </c>
      <c r="K125" s="32" t="s">
        <v>121</v>
      </c>
      <c r="L125" s="32"/>
      <c r="M125" s="33" t="s">
        <v>124</v>
      </c>
      <c r="N125" s="33"/>
      <c r="O125" s="32">
        <v>50</v>
      </c>
      <c r="P125" s="11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133</v>
      </c>
      <c r="M126" s="33" t="s">
        <v>80</v>
      </c>
      <c r="N126" s="33"/>
      <c r="O126" s="32">
        <v>50</v>
      </c>
      <c r="P126" s="12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254</v>
      </c>
      <c r="AG126" s="64"/>
      <c r="AJ126" s="68" t="s">
        <v>134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80</v>
      </c>
      <c r="N127" s="33"/>
      <c r="O127" s="32">
        <v>50</v>
      </c>
      <c r="P127" s="11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254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80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254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62.500000000000007</v>
      </c>
      <c r="Y129" s="775">
        <f>IFERROR(Y124/H124,"0")+IFERROR(Y125/H125,"0")+IFERROR(Y126/H126,"0")+IFERROR(Y127/H127,"0")+IFERROR(Y128/H128,"0")</f>
        <v>62.999999999999993</v>
      </c>
      <c r="Z129" s="775">
        <f>IFERROR(IF(Z124="",0,Z124),"0")+IFERROR(IF(Z125="",0,Z125),"0")+IFERROR(IF(Z126="",0,Z126),"0")+IFERROR(IF(Z127="",0,Z127),"0")+IFERROR(IF(Z128="",0,Z128),"0")</f>
        <v>1.37025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700</v>
      </c>
      <c r="Y130" s="775">
        <f>IFERROR(SUM(Y124:Y128),"0")</f>
        <v>705.59999999999991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124</v>
      </c>
      <c r="N132" s="33"/>
      <c r="O132" s="32">
        <v>55</v>
      </c>
      <c r="P132" s="9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4301020346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124</v>
      </c>
      <c r="N133" s="33"/>
      <c r="O133" s="32">
        <v>55</v>
      </c>
      <c r="P133" s="113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263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4301020258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80</v>
      </c>
      <c r="N134" s="33"/>
      <c r="O134" s="32">
        <v>50</v>
      </c>
      <c r="P134" s="118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124</v>
      </c>
      <c r="N135" s="33"/>
      <c r="O135" s="32">
        <v>55</v>
      </c>
      <c r="P135" s="1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27" customHeight="1" x14ac:dyDescent="0.25">
      <c r="A139" s="54" t="s">
        <v>270</v>
      </c>
      <c r="B139" s="54" t="s">
        <v>271</v>
      </c>
      <c r="C139" s="31">
        <v>4301051625</v>
      </c>
      <c r="D139" s="777">
        <v>4607091385168</v>
      </c>
      <c r="E139" s="778"/>
      <c r="F139" s="772">
        <v>1.4</v>
      </c>
      <c r="G139" s="32">
        <v>6</v>
      </c>
      <c r="H139" s="772">
        <v>8.4</v>
      </c>
      <c r="I139" s="772">
        <v>8.9580000000000002</v>
      </c>
      <c r="J139" s="32">
        <v>56</v>
      </c>
      <c r="K139" s="32" t="s">
        <v>121</v>
      </c>
      <c r="L139" s="32"/>
      <c r="M139" s="33" t="s">
        <v>80</v>
      </c>
      <c r="N139" s="33"/>
      <c r="O139" s="32">
        <v>45</v>
      </c>
      <c r="P139" s="111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200</v>
      </c>
      <c r="Y139" s="774">
        <f t="shared" ref="Y139:Y145" si="31">IFERROR(IF(X139="",0,CEILING((X139/$H139),1)*$H139),"")</f>
        <v>201.60000000000002</v>
      </c>
      <c r="Z139" s="36">
        <f>IFERROR(IF(Y139=0,"",ROUNDUP(Y139/H139,0)*0.02175),"")</f>
        <v>0.52200000000000002</v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213.28571428571431</v>
      </c>
      <c r="BN139" s="64">
        <f t="shared" ref="BN139:BN145" si="33">IFERROR(Y139*I139/H139,"0")</f>
        <v>214.99200000000002</v>
      </c>
      <c r="BO139" s="64">
        <f t="shared" ref="BO139:BO145" si="34">IFERROR(1/J139*(X139/H139),"0")</f>
        <v>0.42517006802721086</v>
      </c>
      <c r="BP139" s="64">
        <f t="shared" ref="BP139:BP145" si="35">IFERROR(1/J139*(Y139/H139),"0")</f>
        <v>0.42857142857142855</v>
      </c>
    </row>
    <row r="140" spans="1:68" ht="37.5" customHeight="1" x14ac:dyDescent="0.25">
      <c r="A140" s="54" t="s">
        <v>270</v>
      </c>
      <c r="B140" s="54" t="s">
        <v>273</v>
      </c>
      <c r="C140" s="31">
        <v>4301051360</v>
      </c>
      <c r="D140" s="777">
        <v>4607091385168</v>
      </c>
      <c r="E140" s="778"/>
      <c r="F140" s="772">
        <v>1.35</v>
      </c>
      <c r="G140" s="32">
        <v>6</v>
      </c>
      <c r="H140" s="772">
        <v>8.1</v>
      </c>
      <c r="I140" s="772">
        <v>8.6579999999999995</v>
      </c>
      <c r="J140" s="32">
        <v>56</v>
      </c>
      <c r="K140" s="32" t="s">
        <v>121</v>
      </c>
      <c r="L140" s="32"/>
      <c r="M140" s="33" t="s">
        <v>80</v>
      </c>
      <c r="N140" s="33"/>
      <c r="O140" s="32">
        <v>45</v>
      </c>
      <c r="P140" s="97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80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80</v>
      </c>
      <c r="N142" s="33"/>
      <c r="O142" s="32">
        <v>45</v>
      </c>
      <c r="P142" s="9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80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675</v>
      </c>
      <c r="Y143" s="774">
        <f t="shared" si="31"/>
        <v>675</v>
      </c>
      <c r="Z143" s="36">
        <f>IFERROR(IF(Y143=0,"",ROUNDUP(Y143/H143,0)*0.00651),"")</f>
        <v>1.6274999999999999</v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737.99999999999989</v>
      </c>
      <c r="BN143" s="64">
        <f t="shared" si="33"/>
        <v>737.99999999999989</v>
      </c>
      <c r="BO143" s="64">
        <f t="shared" si="34"/>
        <v>1.3736263736263736</v>
      </c>
      <c r="BP143" s="64">
        <f t="shared" si="35"/>
        <v>1.3736263736263736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80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273.8095238095238</v>
      </c>
      <c r="Y146" s="775">
        <f>IFERROR(Y139/H139,"0")+IFERROR(Y140/H140,"0")+IFERROR(Y141/H141,"0")+IFERROR(Y142/H142,"0")+IFERROR(Y143/H143,"0")+IFERROR(Y144/H144,"0")+IFERROR(Y145/H145,"0")</f>
        <v>274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2.1494999999999997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875</v>
      </c>
      <c r="Y147" s="775">
        <f>IFERROR(SUM(Y139:Y145),"0")</f>
        <v>876.6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9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799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124</v>
      </c>
      <c r="N171" s="33"/>
      <c r="O171" s="32">
        <v>50</v>
      </c>
      <c r="P171" s="8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124</v>
      </c>
      <c r="N175" s="33"/>
      <c r="O175" s="32">
        <v>40</v>
      </c>
      <c r="P175" s="10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80</v>
      </c>
      <c r="N183" s="33"/>
      <c r="O183" s="32">
        <v>31</v>
      </c>
      <c r="P183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8" t="s">
        <v>329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48"/>
      <c r="AB187" s="48"/>
      <c r="AC187" s="48"/>
    </row>
    <row r="188" spans="1:68" ht="16.5" customHeight="1" x14ac:dyDescent="0.25">
      <c r="A188" s="799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customHeight="1" x14ac:dyDescent="0.25">
      <c r="A204" s="799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124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80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124</v>
      </c>
      <c r="N212" s="33"/>
      <c r="O212" s="32">
        <v>50</v>
      </c>
      <c r="P212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80</v>
      </c>
      <c r="N227" s="33"/>
      <c r="O227" s="32">
        <v>40</v>
      </c>
      <c r="P227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80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200</v>
      </c>
      <c r="Y230" s="774">
        <f t="shared" si="46"/>
        <v>200.1</v>
      </c>
      <c r="Z230" s="36">
        <f>IFERROR(IF(Y230=0,"",ROUNDUP(Y230/H230,0)*0.02175),"")</f>
        <v>0.50024999999999997</v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212.96551724137933</v>
      </c>
      <c r="BN230" s="64">
        <f t="shared" si="48"/>
        <v>213.072</v>
      </c>
      <c r="BO230" s="64">
        <f t="shared" si="49"/>
        <v>0.41050903119868637</v>
      </c>
      <c r="BP230" s="64">
        <f t="shared" si="50"/>
        <v>0.4107142857142857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80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167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80</v>
      </c>
      <c r="Y233" s="774">
        <f t="shared" si="46"/>
        <v>81.599999999999994</v>
      </c>
      <c r="Z233" s="36">
        <f>IFERROR(IF(Y233=0,"",ROUNDUP(Y233/H233,0)*0.00753),"")</f>
        <v>0.25602000000000003</v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89.066666666666677</v>
      </c>
      <c r="BN233" s="64">
        <f t="shared" si="48"/>
        <v>90.847999999999999</v>
      </c>
      <c r="BO233" s="64">
        <f t="shared" si="49"/>
        <v>0.21367521367521369</v>
      </c>
      <c r="BP233" s="64">
        <f t="shared" si="50"/>
        <v>0.21794871794871795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200</v>
      </c>
      <c r="Y234" s="774">
        <f t="shared" si="46"/>
        <v>201.6</v>
      </c>
      <c r="Z234" s="36">
        <f>IFERROR(IF(Y234=0,"",ROUNDUP(Y234/H234,0)*0.00753),"")</f>
        <v>0.63251999999999997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222.66666666666666</v>
      </c>
      <c r="BN234" s="64">
        <f t="shared" si="48"/>
        <v>224.44800000000001</v>
      </c>
      <c r="BO234" s="64">
        <f t="shared" si="49"/>
        <v>0.53418803418803418</v>
      </c>
      <c r="BP234" s="64">
        <f t="shared" si="50"/>
        <v>0.53846153846153844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80</v>
      </c>
      <c r="N237" s="33"/>
      <c r="O237" s="32">
        <v>40</v>
      </c>
      <c r="P237" s="8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139.65517241379311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141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1.38879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480</v>
      </c>
      <c r="Y239" s="775">
        <f>IFERROR(SUM(Y227:Y237),"0")</f>
        <v>483.29999999999995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80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customHeight="1" x14ac:dyDescent="0.25">
      <c r="A248" s="799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430</v>
      </c>
      <c r="B250" s="54" t="s">
        <v>431</v>
      </c>
      <c r="C250" s="31">
        <v>4301011717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56</v>
      </c>
      <c r="K250" s="32" t="s">
        <v>121</v>
      </c>
      <c r="L250" s="32"/>
      <c r="M250" s="33" t="s">
        <v>124</v>
      </c>
      <c r="N250" s="33"/>
      <c r="O250" s="32">
        <v>55</v>
      </c>
      <c r="P250" s="8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4301011945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48</v>
      </c>
      <c r="K251" s="32" t="s">
        <v>121</v>
      </c>
      <c r="L251" s="32"/>
      <c r="M251" s="33" t="s">
        <v>153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IFERROR(IF(Y251=0,"",ROUNDUP(Y251/H251,0)*0.02039),"")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124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4301011733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56</v>
      </c>
      <c r="K253" s="32" t="s">
        <v>121</v>
      </c>
      <c r="L253" s="32"/>
      <c r="M253" s="33" t="s">
        <v>80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441</v>
      </c>
      <c r="C254" s="31">
        <v>4301011944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48</v>
      </c>
      <c r="K254" s="32" t="s">
        <v>121</v>
      </c>
      <c r="L254" s="32"/>
      <c r="M254" s="33" t="s">
        <v>153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IFERROR(IF(Y254=0,"",ROUNDUP(Y254/H254,0)*0.02039),"")</f>
        <v/>
      </c>
      <c r="AA254" s="56"/>
      <c r="AB254" s="57"/>
      <c r="AC254" s="331" t="s">
        <v>434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124</v>
      </c>
      <c r="N255" s="33"/>
      <c r="O255" s="32">
        <v>55</v>
      </c>
      <c r="P255" s="8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124</v>
      </c>
      <c r="N256" s="33"/>
      <c r="O256" s="32">
        <v>55</v>
      </c>
      <c r="P256" s="10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124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9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451</v>
      </c>
      <c r="B262" s="54" t="s">
        <v>452</v>
      </c>
      <c r="C262" s="31">
        <v>4301011826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56</v>
      </c>
      <c r="K262" s="32" t="s">
        <v>121</v>
      </c>
      <c r="L262" s="32"/>
      <c r="M262" s="33" t="s">
        <v>124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454</v>
      </c>
      <c r="C263" s="31">
        <v>4301011942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48</v>
      </c>
      <c r="K263" s="32" t="s">
        <v>121</v>
      </c>
      <c r="L263" s="32"/>
      <c r="M263" s="33" t="s">
        <v>153</v>
      </c>
      <c r="N263" s="33"/>
      <c r="O263" s="32">
        <v>55</v>
      </c>
      <c r="P263" s="11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IFERROR(IF(Y263=0,"",ROUNDUP(Y263/H263,0)*0.02039),"")</f>
        <v/>
      </c>
      <c r="AA263" s="56"/>
      <c r="AB263" s="57"/>
      <c r="AC263" s="341" t="s">
        <v>154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124</v>
      </c>
      <c r="N264" s="33"/>
      <c r="O264" s="32">
        <v>55</v>
      </c>
      <c r="P264" s="9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4301011721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56</v>
      </c>
      <c r="K265" s="32" t="s">
        <v>121</v>
      </c>
      <c r="L265" s="32"/>
      <c r="M265" s="33" t="s">
        <v>124</v>
      </c>
      <c r="N265" s="33"/>
      <c r="O265" s="32">
        <v>55</v>
      </c>
      <c r="P265" s="8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461</v>
      </c>
      <c r="C266" s="31">
        <v>4301011941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48</v>
      </c>
      <c r="K266" s="32" t="s">
        <v>121</v>
      </c>
      <c r="L266" s="32"/>
      <c r="M266" s="33" t="s">
        <v>153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IFERROR(IF(Y266=0,"",ROUNDUP(Y266/H266,0)*0.02039),"")</f>
        <v/>
      </c>
      <c r="AA266" s="56"/>
      <c r="AB266" s="57"/>
      <c r="AC266" s="347" t="s">
        <v>154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124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124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124</v>
      </c>
      <c r="N269" s="33"/>
      <c r="O269" s="32">
        <v>55</v>
      </c>
      <c r="P269" s="10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124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9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475</v>
      </c>
      <c r="B279" s="54" t="s">
        <v>476</v>
      </c>
      <c r="C279" s="31">
        <v>4301011855</v>
      </c>
      <c r="D279" s="777">
        <v>4680115885837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124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4301011322</v>
      </c>
      <c r="D280" s="777">
        <v>4607091387452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80</v>
      </c>
      <c r="N280" s="33"/>
      <c r="O280" s="32">
        <v>55</v>
      </c>
      <c r="P280" s="92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4301011850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56</v>
      </c>
      <c r="K281" s="32" t="s">
        <v>121</v>
      </c>
      <c r="L281" s="32"/>
      <c r="M281" s="33" t="s">
        <v>124</v>
      </c>
      <c r="N281" s="33"/>
      <c r="O281" s="32">
        <v>55</v>
      </c>
      <c r="P281" s="9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IFERROR(IF(Y281=0,"",ROUNDUP(Y281/H281,0)*0.02175),"")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4301011910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48</v>
      </c>
      <c r="K282" s="32" t="s">
        <v>121</v>
      </c>
      <c r="L282" s="32"/>
      <c r="M282" s="33" t="s">
        <v>153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IFERROR(IF(Y282=0,"",ROUNDUP(Y282/H282,0)*0.02039),"")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4301011853</v>
      </c>
      <c r="D283" s="777">
        <v>4680115885851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124</v>
      </c>
      <c r="N283" s="33"/>
      <c r="O283" s="32">
        <v>55</v>
      </c>
      <c r="P283" s="9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4301011313</v>
      </c>
      <c r="D284" s="777">
        <v>4607091385984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124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4301011852</v>
      </c>
      <c r="D285" s="777">
        <v>4680115885844</v>
      </c>
      <c r="E285" s="778"/>
      <c r="F285" s="772">
        <v>0.4</v>
      </c>
      <c r="G285" s="32">
        <v>10</v>
      </c>
      <c r="H285" s="772">
        <v>4</v>
      </c>
      <c r="I285" s="772">
        <v>4.21</v>
      </c>
      <c r="J285" s="32">
        <v>132</v>
      </c>
      <c r="K285" s="32" t="s">
        <v>76</v>
      </c>
      <c r="L285" s="32"/>
      <c r="M285" s="33" t="s">
        <v>124</v>
      </c>
      <c r="N285" s="33"/>
      <c r="O285" s="32">
        <v>55</v>
      </c>
      <c r="P285" s="9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4301011319</v>
      </c>
      <c r="D286" s="777">
        <v>4607091387469</v>
      </c>
      <c r="E286" s="778"/>
      <c r="F286" s="772">
        <v>0.5</v>
      </c>
      <c r="G286" s="32">
        <v>10</v>
      </c>
      <c r="H286" s="772">
        <v>5</v>
      </c>
      <c r="I286" s="772">
        <v>5.21</v>
      </c>
      <c r="J286" s="32">
        <v>132</v>
      </c>
      <c r="K286" s="32" t="s">
        <v>76</v>
      </c>
      <c r="L286" s="32"/>
      <c r="M286" s="33" t="s">
        <v>124</v>
      </c>
      <c r="N286" s="33"/>
      <c r="O286" s="32">
        <v>55</v>
      </c>
      <c r="P286" s="89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4301011851</v>
      </c>
      <c r="D287" s="777">
        <v>4680115885820</v>
      </c>
      <c r="E287" s="778"/>
      <c r="F287" s="772">
        <v>0.4</v>
      </c>
      <c r="G287" s="32">
        <v>10</v>
      </c>
      <c r="H287" s="772">
        <v>4</v>
      </c>
      <c r="I287" s="772">
        <v>4.21</v>
      </c>
      <c r="J287" s="32">
        <v>132</v>
      </c>
      <c r="K287" s="32" t="s">
        <v>76</v>
      </c>
      <c r="L287" s="32"/>
      <c r="M287" s="33" t="s">
        <v>124</v>
      </c>
      <c r="N287" s="33"/>
      <c r="O287" s="32">
        <v>55</v>
      </c>
      <c r="P287" s="9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498</v>
      </c>
      <c r="B288" s="54" t="s">
        <v>499</v>
      </c>
      <c r="C288" s="31">
        <v>4301011316</v>
      </c>
      <c r="D288" s="777">
        <v>4607091387438</v>
      </c>
      <c r="E288" s="778"/>
      <c r="F288" s="772">
        <v>0.5</v>
      </c>
      <c r="G288" s="32">
        <v>10</v>
      </c>
      <c r="H288" s="772">
        <v>5</v>
      </c>
      <c r="I288" s="772">
        <v>5.21</v>
      </c>
      <c r="J288" s="32">
        <v>132</v>
      </c>
      <c r="K288" s="32" t="s">
        <v>76</v>
      </c>
      <c r="L288" s="32"/>
      <c r="M288" s="33" t="s">
        <v>124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500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9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124</v>
      </c>
      <c r="N293" s="33"/>
      <c r="O293" s="32">
        <v>31</v>
      </c>
      <c r="P293" s="11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9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80</v>
      </c>
      <c r="N298" s="33"/>
      <c r="O298" s="32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125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9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80</v>
      </c>
      <c r="N305" s="33"/>
      <c r="O305" s="32">
        <v>45</v>
      </c>
      <c r="P305" s="95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80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133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134</v>
      </c>
      <c r="AK309" s="68">
        <v>28.8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customHeight="1" x14ac:dyDescent="0.25">
      <c r="A313" s="799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80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9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124</v>
      </c>
      <c r="N328" s="33"/>
      <c r="O328" s="32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80</v>
      </c>
      <c r="N336" s="33"/>
      <c r="O336" s="32">
        <v>45</v>
      </c>
      <c r="P336" s="11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80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9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124</v>
      </c>
      <c r="N342" s="33"/>
      <c r="O342" s="32">
        <v>55</v>
      </c>
      <c r="P342" s="11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9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80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4301012016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56</v>
      </c>
      <c r="K357" s="32" t="s">
        <v>121</v>
      </c>
      <c r="L357" s="32" t="s">
        <v>149</v>
      </c>
      <c r="M357" s="33" t="s">
        <v>80</v>
      </c>
      <c r="N357" s="33"/>
      <c r="O357" s="32">
        <v>55</v>
      </c>
      <c r="P357" s="11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IFERROR(IF(Y357=0,"",ROUNDUP(Y357/H357,0)*0.02175),"")</f>
        <v/>
      </c>
      <c r="AA357" s="56"/>
      <c r="AB357" s="57"/>
      <c r="AC357" s="423" t="s">
        <v>569</v>
      </c>
      <c r="AG357" s="64"/>
      <c r="AJ357" s="68" t="s">
        <v>151</v>
      </c>
      <c r="AK357" s="68">
        <v>604.79999999999995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4301011911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48</v>
      </c>
      <c r="K358" s="32" t="s">
        <v>121</v>
      </c>
      <c r="L358" s="32"/>
      <c r="M358" s="33" t="s">
        <v>153</v>
      </c>
      <c r="N358" s="33"/>
      <c r="O358" s="32">
        <v>55</v>
      </c>
      <c r="P358" s="93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IFERROR(IF(Y358=0,"",ROUNDUP(Y358/H358,0)*0.02039),"")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124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124</v>
      </c>
      <c r="N360" s="33"/>
      <c r="O360" s="32">
        <v>55</v>
      </c>
      <c r="P360" s="12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124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124</v>
      </c>
      <c r="N362" s="33"/>
      <c r="O362" s="32">
        <v>55</v>
      </c>
      <c r="P362" s="11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4301011859</v>
      </c>
      <c r="D363" s="777">
        <v>4680115885608</v>
      </c>
      <c r="E363" s="778"/>
      <c r="F363" s="772">
        <v>0.4</v>
      </c>
      <c r="G363" s="32">
        <v>10</v>
      </c>
      <c r="H363" s="772">
        <v>4</v>
      </c>
      <c r="I363" s="772">
        <v>4.21</v>
      </c>
      <c r="J363" s="32">
        <v>132</v>
      </c>
      <c r="K363" s="32" t="s">
        <v>76</v>
      </c>
      <c r="L363" s="32"/>
      <c r="M363" s="33" t="s">
        <v>124</v>
      </c>
      <c r="N363" s="33"/>
      <c r="O363" s="32">
        <v>55</v>
      </c>
      <c r="P363" s="121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569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585</v>
      </c>
      <c r="B364" s="54" t="s">
        <v>586</v>
      </c>
      <c r="C364" s="31">
        <v>4301011323</v>
      </c>
      <c r="D364" s="777">
        <v>4607091386011</v>
      </c>
      <c r="E364" s="778"/>
      <c r="F364" s="772">
        <v>0.5</v>
      </c>
      <c r="G364" s="32">
        <v>10</v>
      </c>
      <c r="H364" s="772">
        <v>5</v>
      </c>
      <c r="I364" s="772">
        <v>5.21</v>
      </c>
      <c r="J364" s="32">
        <v>132</v>
      </c>
      <c r="K364" s="32" t="s">
        <v>76</v>
      </c>
      <c r="L364" s="32"/>
      <c r="M364" s="33" t="s">
        <v>80</v>
      </c>
      <c r="N364" s="33"/>
      <c r="O364" s="32">
        <v>55</v>
      </c>
      <c r="P364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587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80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500</v>
      </c>
      <c r="Y385" s="774">
        <f>IFERROR(IF(X385="",0,CEILING((X385/$H385),1)*$H385),"")</f>
        <v>507</v>
      </c>
      <c r="Z385" s="36">
        <f>IFERROR(IF(Y385=0,"",ROUNDUP(Y385/H385,0)*0.02175),"")</f>
        <v>1.4137499999999998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536.15384615384619</v>
      </c>
      <c r="BN385" s="64">
        <f>IFERROR(Y385*I385/H385,"0")</f>
        <v>543.66000000000008</v>
      </c>
      <c r="BO385" s="64">
        <f>IFERROR(1/J385*(X385/H385),"0")</f>
        <v>1.1446886446886446</v>
      </c>
      <c r="BP385" s="64">
        <f>IFERROR(1/J385*(Y385/H385),"0")</f>
        <v>1.1607142857142856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64.102564102564102</v>
      </c>
      <c r="Y387" s="775">
        <f>IFERROR(Y384/H384,"0")+IFERROR(Y385/H385,"0")+IFERROR(Y386/H386,"0")</f>
        <v>65</v>
      </c>
      <c r="Z387" s="775">
        <f>IFERROR(IF(Z384="",0,Z384),"0")+IFERROR(IF(Z385="",0,Z385),"0")+IFERROR(IF(Z386="",0,Z386),"0")</f>
        <v>1.4137499999999998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500</v>
      </c>
      <c r="Y388" s="775">
        <f>IFERROR(SUM(Y384:Y386),"0")</f>
        <v>507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1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170</v>
      </c>
      <c r="Y393" s="774">
        <f>IFERROR(IF(X393="",0,CEILING((X393/$H393),1)*$H393),"")</f>
        <v>170.85</v>
      </c>
      <c r="Z393" s="36">
        <f>IFERROR(IF(Y393=0,"",ROUNDUP(Y393/H393,0)*0.00753),"")</f>
        <v>0.50451000000000001</v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193.33333333333334</v>
      </c>
      <c r="BN393" s="64">
        <f>IFERROR(Y393*I393/H393,"0")</f>
        <v>194.3</v>
      </c>
      <c r="BO393" s="64">
        <f>IFERROR(1/J393*(X393/H393),"0")</f>
        <v>0.42735042735042739</v>
      </c>
      <c r="BP393" s="64">
        <f>IFERROR(1/J393*(Y393/H393),"0")</f>
        <v>0.42948717948717946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66.666666666666671</v>
      </c>
      <c r="Y394" s="775">
        <f>IFERROR(Y390/H390,"0")+IFERROR(Y391/H391,"0")+IFERROR(Y392/H392,"0")+IFERROR(Y393/H393,"0")</f>
        <v>67</v>
      </c>
      <c r="Z394" s="775">
        <f>IFERROR(IF(Z390="",0,Z390),"0")+IFERROR(IF(Z391="",0,Z391),"0")+IFERROR(IF(Z392="",0,Z392),"0")+IFERROR(IF(Z393="",0,Z393),"0")</f>
        <v>0.50451000000000001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170</v>
      </c>
      <c r="Y395" s="775">
        <f>IFERROR(SUM(Y390:Y393),"0")</f>
        <v>170.85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9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80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294</v>
      </c>
      <c r="Y409" s="774">
        <f>IFERROR(IF(X409="",0,CEILING((X409/$H409),1)*$H409),"")</f>
        <v>294</v>
      </c>
      <c r="Z409" s="36">
        <f>IFERROR(IF(Y409=0,"",ROUNDUP(Y409/H409,0)*0.00651),"")</f>
        <v>0.91139999999999999</v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329.28</v>
      </c>
      <c r="BN409" s="64">
        <f>IFERROR(Y409*I409/H409,"0")</f>
        <v>329.28</v>
      </c>
      <c r="BO409" s="64">
        <f>IFERROR(1/J409*(X409/H409),"0")</f>
        <v>0.76923076923076927</v>
      </c>
      <c r="BP409" s="64">
        <f>IFERROR(1/J409*(Y409/H409),"0")</f>
        <v>0.76923076923076927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84</v>
      </c>
      <c r="Y410" s="774">
        <f>IFERROR(IF(X410="",0,CEILING((X410/$H410),1)*$H410),"")</f>
        <v>84</v>
      </c>
      <c r="Z410" s="36">
        <f>IFERROR(IF(Y410=0,"",ROUNDUP(Y410/H410,0)*0.00753),"")</f>
        <v>0.30120000000000002</v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94.399999999999991</v>
      </c>
      <c r="BN410" s="64">
        <f>IFERROR(Y410*I410/H410,"0")</f>
        <v>94.399999999999991</v>
      </c>
      <c r="BO410" s="64">
        <f>IFERROR(1/J410*(X410/H410),"0")</f>
        <v>0.25641025641025639</v>
      </c>
      <c r="BP410" s="64">
        <f>IFERROR(1/J410*(Y410/H410),"0")</f>
        <v>0.25641025641025639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180</v>
      </c>
      <c r="Y411" s="775">
        <f>IFERROR(Y408/H408,"0")+IFERROR(Y409/H409,"0")+IFERROR(Y410/H410,"0")</f>
        <v>180</v>
      </c>
      <c r="Z411" s="775">
        <f>IFERROR(IF(Z408="",0,Z408),"0")+IFERROR(IF(Z409="",0,Z409),"0")+IFERROR(IF(Z410="",0,Z410),"0")</f>
        <v>1.2126000000000001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378</v>
      </c>
      <c r="Y412" s="775">
        <f>IFERROR(SUM(Y408:Y410),"0")</f>
        <v>378</v>
      </c>
      <c r="Z412" s="37"/>
      <c r="AA412" s="776"/>
      <c r="AB412" s="776"/>
      <c r="AC412" s="776"/>
    </row>
    <row r="413" spans="1:68" ht="27.75" customHeight="1" x14ac:dyDescent="0.2">
      <c r="A413" s="868" t="s">
        <v>660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48"/>
      <c r="AB413" s="48"/>
      <c r="AC413" s="48"/>
    </row>
    <row r="414" spans="1:68" ht="16.5" customHeight="1" x14ac:dyDescent="0.25">
      <c r="A414" s="799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1500</v>
      </c>
      <c r="Y419" s="774">
        <f t="shared" si="81"/>
        <v>1500</v>
      </c>
      <c r="Z419" s="36">
        <f>IFERROR(IF(Y419=0,"",ROUNDUP(Y419/H419,0)*0.02175),"")</f>
        <v>2.1749999999999998</v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1548</v>
      </c>
      <c r="BN419" s="64">
        <f t="shared" si="83"/>
        <v>1548</v>
      </c>
      <c r="BO419" s="64">
        <f t="shared" si="84"/>
        <v>2.083333333333333</v>
      </c>
      <c r="BP419" s="64">
        <f t="shared" si="85"/>
        <v>2.083333333333333</v>
      </c>
    </row>
    <row r="420" spans="1:68" ht="27" customHeight="1" x14ac:dyDescent="0.25">
      <c r="A420" s="54" t="s">
        <v>671</v>
      </c>
      <c r="B420" s="54" t="s">
        <v>672</v>
      </c>
      <c r="C420" s="31">
        <v>4301011943</v>
      </c>
      <c r="D420" s="777">
        <v>4680115884830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153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IFERROR(IF(Y420=0,"",ROUNDUP(Y420/H420,0)*0.02039),"")</f>
        <v/>
      </c>
      <c r="AA420" s="56"/>
      <c r="AB420" s="57"/>
      <c r="AC420" s="495" t="s">
        <v>664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671</v>
      </c>
      <c r="B421" s="54" t="s">
        <v>673</v>
      </c>
      <c r="C421" s="31">
        <v>4301011867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 t="s">
        <v>149</v>
      </c>
      <c r="M421" s="33" t="s">
        <v>68</v>
      </c>
      <c r="N421" s="33"/>
      <c r="O421" s="32">
        <v>60</v>
      </c>
      <c r="P421" s="11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IFERROR(IF(Y421=0,"",ROUNDUP(Y421/H421,0)*0.02175),"")</f>
        <v/>
      </c>
      <c r="AA421" s="56"/>
      <c r="AB421" s="57"/>
      <c r="AC421" s="497" t="s">
        <v>674</v>
      </c>
      <c r="AG421" s="64"/>
      <c r="AJ421" s="68" t="s">
        <v>151</v>
      </c>
      <c r="AK421" s="68">
        <v>720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675</v>
      </c>
      <c r="B422" s="54" t="s">
        <v>676</v>
      </c>
      <c r="C422" s="31">
        <v>4301011339</v>
      </c>
      <c r="D422" s="777">
        <v>4607091383997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/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124</v>
      </c>
      <c r="N423" s="33"/>
      <c r="O423" s="32">
        <v>90</v>
      </c>
      <c r="P423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4301011866</v>
      </c>
      <c r="D425" s="777">
        <v>4680115884878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685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686</v>
      </c>
      <c r="B426" s="54" t="s">
        <v>687</v>
      </c>
      <c r="C426" s="31">
        <v>4301011868</v>
      </c>
      <c r="D426" s="777">
        <v>4680115884861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674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100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100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2.1749999999999998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1500</v>
      </c>
      <c r="Y428" s="775">
        <f>IFERROR(SUM(Y416:Y426),"0")</f>
        <v>1500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124</v>
      </c>
      <c r="N430" s="33"/>
      <c r="O430" s="32">
        <v>50</v>
      </c>
      <c r="P430" s="1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0</v>
      </c>
      <c r="Y430" s="77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124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0</v>
      </c>
      <c r="Y432" s="775">
        <f>IFERROR(Y430/H430,"0")+IFERROR(Y431/H431,"0")</f>
        <v>0</v>
      </c>
      <c r="Z432" s="775">
        <f>IFERROR(IF(Z430="",0,Z430),"0")+IFERROR(IF(Z431="",0,Z431),"0")</f>
        <v>0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0</v>
      </c>
      <c r="Y433" s="775">
        <f>IFERROR(SUM(Y430:Y431),"0")</f>
        <v>0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80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80</v>
      </c>
      <c r="N436" s="33"/>
      <c r="O436" s="32">
        <v>40</v>
      </c>
      <c r="P436" s="1191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80</v>
      </c>
      <c r="N440" s="33"/>
      <c r="O440" s="32">
        <v>30</v>
      </c>
      <c r="P440" s="1011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customHeight="1" x14ac:dyDescent="0.25">
      <c r="A443" s="799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706</v>
      </c>
      <c r="B445" s="54" t="s">
        <v>707</v>
      </c>
      <c r="C445" s="31">
        <v>4301011483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4301011873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4301011655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4301011872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4301011874</v>
      </c>
      <c r="D449" s="777">
        <v>4680115884892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68</v>
      </c>
      <c r="N449" s="33"/>
      <c r="O449" s="32">
        <v>60</v>
      </c>
      <c r="P449" s="120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4301011312</v>
      </c>
      <c r="D450" s="777">
        <v>4607091384192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124</v>
      </c>
      <c r="N450" s="33"/>
      <c r="O450" s="32">
        <v>60</v>
      </c>
      <c r="P450" s="9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716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80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500</v>
      </c>
      <c r="Y461" s="774">
        <f>IFERROR(IF(X461="",0,CEILING((X461/$H461),1)*$H461),"")</f>
        <v>504</v>
      </c>
      <c r="Z461" s="36">
        <f>IFERROR(IF(Y461=0,"",ROUNDUP(Y461/H461,0)*0.02175),"")</f>
        <v>1.218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531.33333333333337</v>
      </c>
      <c r="BN461" s="64">
        <f>IFERROR(Y461*I461/H461,"0")</f>
        <v>535.58400000000006</v>
      </c>
      <c r="BO461" s="64">
        <f>IFERROR(1/J461*(X461/H461),"0")</f>
        <v>0.99206349206349209</v>
      </c>
      <c r="BP461" s="64">
        <f>IFERROR(1/J461*(Y461/H461),"0")</f>
        <v>1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80</v>
      </c>
      <c r="N462" s="33"/>
      <c r="O462" s="32">
        <v>40</v>
      </c>
      <c r="P462" s="1091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737</v>
      </c>
      <c r="B463" s="54" t="s">
        <v>738</v>
      </c>
      <c r="C463" s="31">
        <v>4301051634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737</v>
      </c>
      <c r="B464" s="54" t="s">
        <v>740</v>
      </c>
      <c r="C464" s="31">
        <v>4301051297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400</v>
      </c>
      <c r="Y464" s="774">
        <f>IFERROR(IF(X464="",0,CEILING((X464/$H464),1)*$H464),"")</f>
        <v>400.8</v>
      </c>
      <c r="Z464" s="36">
        <f>IFERROR(IF(Y464=0,"",ROUNDUP(Y464/H464,0)*0.00753),"")</f>
        <v>1.2575100000000001</v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447.33333333333343</v>
      </c>
      <c r="BN464" s="64">
        <f>IFERROR(Y464*I464/H464,"0")</f>
        <v>448.22800000000001</v>
      </c>
      <c r="BO464" s="64">
        <f>IFERROR(1/J464*(X464/H464),"0")</f>
        <v>1.0683760683760684</v>
      </c>
      <c r="BP464" s="64">
        <f>IFERROR(1/J464*(Y464/H464),"0")</f>
        <v>1.0705128205128205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222.22222222222223</v>
      </c>
      <c r="Y466" s="775">
        <f>IFERROR(Y461/H461,"0")+IFERROR(Y462/H462,"0")+IFERROR(Y463/H463,"0")+IFERROR(Y464/H464,"0")+IFERROR(Y465/H465,"0")</f>
        <v>223</v>
      </c>
      <c r="Z466" s="775">
        <f>IFERROR(IF(Z461="",0,Z461),"0")+IFERROR(IF(Z462="",0,Z462),"0")+IFERROR(IF(Z463="",0,Z463),"0")+IFERROR(IF(Z464="",0,Z464),"0")+IFERROR(IF(Z465="",0,Z465),"0")</f>
        <v>2.4755099999999999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900</v>
      </c>
      <c r="Y467" s="775">
        <f>IFERROR(SUM(Y461:Y465),"0")</f>
        <v>904.8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80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8" t="s">
        <v>749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48"/>
      <c r="AB472" s="48"/>
      <c r="AC472" s="48"/>
    </row>
    <row r="473" spans="1:68" ht="16.5" customHeight="1" x14ac:dyDescent="0.25">
      <c r="A473" s="799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124</v>
      </c>
      <c r="N475" s="33"/>
      <c r="O475" s="32">
        <v>50</v>
      </c>
      <c r="P475" s="10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754</v>
      </c>
      <c r="B479" s="54" t="s">
        <v>755</v>
      </c>
      <c r="C479" s="31">
        <v>4301031405</v>
      </c>
      <c r="D479" s="777">
        <v>4680115886100</v>
      </c>
      <c r="E479" s="778"/>
      <c r="F479" s="772">
        <v>0.9</v>
      </c>
      <c r="G479" s="32">
        <v>6</v>
      </c>
      <c r="H479" s="772">
        <v>5.4</v>
      </c>
      <c r="I479" s="772">
        <v>5.61</v>
      </c>
      <c r="J479" s="32">
        <v>132</v>
      </c>
      <c r="K479" s="32" t="s">
        <v>76</v>
      </c>
      <c r="L479" s="32"/>
      <c r="M479" s="33" t="s">
        <v>68</v>
      </c>
      <c r="N479" s="33"/>
      <c r="O479" s="32">
        <v>50</v>
      </c>
      <c r="P479" s="894" t="s">
        <v>756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757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758</v>
      </c>
      <c r="C480" s="31">
        <v>4301031322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757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759</v>
      </c>
      <c r="C481" s="31">
        <v>4301031355</v>
      </c>
      <c r="D481" s="777">
        <v>4607091389753</v>
      </c>
      <c r="E481" s="778"/>
      <c r="F481" s="772">
        <v>0.7</v>
      </c>
      <c r="G481" s="32">
        <v>6</v>
      </c>
      <c r="H481" s="772">
        <v>4.2</v>
      </c>
      <c r="I481" s="772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90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IFERROR(IF(Y481=0,"",ROUNDUP(Y481/H481,0)*0.00753),"")</f>
        <v/>
      </c>
      <c r="AA481" s="56"/>
      <c r="AB481" s="57"/>
      <c r="AC481" s="557" t="s">
        <v>757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4301031406</v>
      </c>
      <c r="D482" s="777">
        <v>4680115886117</v>
      </c>
      <c r="E482" s="778"/>
      <c r="F482" s="772">
        <v>0.9</v>
      </c>
      <c r="G482" s="32">
        <v>6</v>
      </c>
      <c r="H482" s="772">
        <v>5.4</v>
      </c>
      <c r="I482" s="772">
        <v>5.61</v>
      </c>
      <c r="J482" s="32">
        <v>132</v>
      </c>
      <c r="K482" s="32" t="s">
        <v>76</v>
      </c>
      <c r="L482" s="32"/>
      <c r="M482" s="33" t="s">
        <v>68</v>
      </c>
      <c r="N482" s="33"/>
      <c r="O482" s="32">
        <v>50</v>
      </c>
      <c r="P482" s="866" t="s">
        <v>762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764</v>
      </c>
      <c r="C483" s="31">
        <v>4301031323</v>
      </c>
      <c r="D483" s="777">
        <v>4607091389760</v>
      </c>
      <c r="E483" s="778"/>
      <c r="F483" s="772">
        <v>0.7</v>
      </c>
      <c r="G483" s="32">
        <v>6</v>
      </c>
      <c r="H483" s="772">
        <v>4.2</v>
      </c>
      <c r="I483" s="772">
        <v>4.43</v>
      </c>
      <c r="J483" s="32">
        <v>156</v>
      </c>
      <c r="K483" s="32" t="s">
        <v>76</v>
      </c>
      <c r="L483" s="32"/>
      <c r="M483" s="33" t="s">
        <v>68</v>
      </c>
      <c r="N483" s="33"/>
      <c r="O483" s="32">
        <v>50</v>
      </c>
      <c r="P483" s="111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IFERROR(IF(Y483=0,"",ROUNDUP(Y483/H483,0)*0.00753),"")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757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757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757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4301031374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">
        <v>778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779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780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781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782</v>
      </c>
      <c r="C492" s="31">
        <v>4301031336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779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779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779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4301031255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800</v>
      </c>
      <c r="C501" s="31">
        <v>4301031338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763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4301031368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8" t="s">
        <v>802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763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80</v>
      </c>
      <c r="N506" s="33"/>
      <c r="O506" s="32">
        <v>45</v>
      </c>
      <c r="P506" s="10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80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799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4301031403</v>
      </c>
      <c r="D521" s="777">
        <v>4680115886094</v>
      </c>
      <c r="E521" s="778"/>
      <c r="F521" s="772">
        <v>0.9</v>
      </c>
      <c r="G521" s="32">
        <v>6</v>
      </c>
      <c r="H521" s="772">
        <v>5.4</v>
      </c>
      <c r="I521" s="772">
        <v>5.61</v>
      </c>
      <c r="J521" s="32">
        <v>132</v>
      </c>
      <c r="K521" s="32" t="s">
        <v>76</v>
      </c>
      <c r="L521" s="32"/>
      <c r="M521" s="33" t="s">
        <v>124</v>
      </c>
      <c r="N521" s="33"/>
      <c r="O521" s="32">
        <v>50</v>
      </c>
      <c r="P521" s="842" t="s">
        <v>823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IFERROR(IF(Y521=0,"",ROUNDUP(Y521/H521,0)*0.00902),"")</f>
        <v/>
      </c>
      <c r="AA521" s="56"/>
      <c r="AB521" s="57"/>
      <c r="AC521" s="611" t="s">
        <v>824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825</v>
      </c>
      <c r="C522" s="31">
        <v>4301031324</v>
      </c>
      <c r="D522" s="777">
        <v>4607091389739</v>
      </c>
      <c r="E522" s="778"/>
      <c r="F522" s="772">
        <v>0.7</v>
      </c>
      <c r="G522" s="32">
        <v>6</v>
      </c>
      <c r="H522" s="772">
        <v>4.2</v>
      </c>
      <c r="I522" s="772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IFERROR(IF(Y522=0,"",ROUNDUP(Y522/H522,0)*0.00753),"")</f>
        <v/>
      </c>
      <c r="AA522" s="56"/>
      <c r="AB522" s="57"/>
      <c r="AC522" s="613" t="s">
        <v>824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799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799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8" t="s">
        <v>859</v>
      </c>
      <c r="B551" s="869"/>
      <c r="C551" s="869"/>
      <c r="D551" s="869"/>
      <c r="E551" s="869"/>
      <c r="F551" s="869"/>
      <c r="G551" s="869"/>
      <c r="H551" s="869"/>
      <c r="I551" s="869"/>
      <c r="J551" s="869"/>
      <c r="K551" s="869"/>
      <c r="L551" s="869"/>
      <c r="M551" s="869"/>
      <c r="N551" s="869"/>
      <c r="O551" s="869"/>
      <c r="P551" s="869"/>
      <c r="Q551" s="869"/>
      <c r="R551" s="869"/>
      <c r="S551" s="869"/>
      <c r="T551" s="869"/>
      <c r="U551" s="869"/>
      <c r="V551" s="869"/>
      <c r="W551" s="869"/>
      <c r="X551" s="869"/>
      <c r="Y551" s="869"/>
      <c r="Z551" s="869"/>
      <c r="AA551" s="48"/>
      <c r="AB551" s="48"/>
      <c r="AC551" s="48"/>
    </row>
    <row r="552" spans="1:68" ht="16.5" customHeight="1" x14ac:dyDescent="0.25">
      <c r="A552" s="799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124</v>
      </c>
      <c r="N554" s="33"/>
      <c r="O554" s="32">
        <v>60</v>
      </c>
      <c r="P554" s="10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300</v>
      </c>
      <c r="Y554" s="774">
        <f t="shared" ref="Y554:Y564" si="103">IFERROR(IF(X554="",0,CEILING((X554/$H554),1)*$H554),"")</f>
        <v>300.96000000000004</v>
      </c>
      <c r="Z554" s="36">
        <f t="shared" ref="Z554:Z559" si="104">IFERROR(IF(Y554=0,"",ROUNDUP(Y554/H554,0)*0.01196),"")</f>
        <v>0.68171999999999999</v>
      </c>
      <c r="AA554" s="56"/>
      <c r="AB554" s="57"/>
      <c r="AC554" s="639" t="s">
        <v>122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320.45454545454544</v>
      </c>
      <c r="BN554" s="64">
        <f t="shared" ref="BN554:BN564" si="106">IFERROR(Y554*I554/H554,"0")</f>
        <v>321.48</v>
      </c>
      <c r="BO554" s="64">
        <f t="shared" ref="BO554:BO564" si="107">IFERROR(1/J554*(X554/H554),"0")</f>
        <v>0.54632867132867136</v>
      </c>
      <c r="BP554" s="64">
        <f t="shared" ref="BP554:BP564" si="108">IFERROR(1/J554*(Y554/H554),"0")</f>
        <v>0.54807692307692313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124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500</v>
      </c>
      <c r="Y555" s="774">
        <f t="shared" si="103"/>
        <v>501.6</v>
      </c>
      <c r="Z555" s="36">
        <f t="shared" si="104"/>
        <v>1.1362000000000001</v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534.09090909090912</v>
      </c>
      <c r="BN555" s="64">
        <f t="shared" si="106"/>
        <v>535.79999999999995</v>
      </c>
      <c r="BO555" s="64">
        <f t="shared" si="107"/>
        <v>0.91054778554778548</v>
      </c>
      <c r="BP555" s="64">
        <f t="shared" si="108"/>
        <v>0.91346153846153855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124</v>
      </c>
      <c r="N556" s="33"/>
      <c r="O556" s="32">
        <v>60</v>
      </c>
      <c r="P55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124</v>
      </c>
      <c r="N557" s="33"/>
      <c r="O557" s="32">
        <v>60</v>
      </c>
      <c r="P557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500</v>
      </c>
      <c r="Y557" s="774">
        <f t="shared" si="103"/>
        <v>501.6</v>
      </c>
      <c r="Z557" s="36">
        <f t="shared" si="104"/>
        <v>1.1362000000000001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534.09090909090912</v>
      </c>
      <c r="BN557" s="64">
        <f t="shared" si="106"/>
        <v>535.79999999999995</v>
      </c>
      <c r="BO557" s="64">
        <f t="shared" si="107"/>
        <v>0.91054778554778548</v>
      </c>
      <c r="BP557" s="64">
        <f t="shared" si="108"/>
        <v>0.91346153846153855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80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80</v>
      </c>
      <c r="N559" s="33"/>
      <c r="O559" s="32">
        <v>60</v>
      </c>
      <c r="P559" s="10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2750</v>
      </c>
      <c r="Y559" s="774">
        <f t="shared" si="103"/>
        <v>2750.88</v>
      </c>
      <c r="Z559" s="36">
        <f t="shared" si="104"/>
        <v>6.23116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2937.5</v>
      </c>
      <c r="BN559" s="64">
        <f t="shared" si="106"/>
        <v>2938.44</v>
      </c>
      <c r="BO559" s="64">
        <f t="shared" si="107"/>
        <v>5.0080128205128203</v>
      </c>
      <c r="BP559" s="64">
        <f t="shared" si="108"/>
        <v>5.009615384615385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124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122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124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124</v>
      </c>
      <c r="N562" s="33"/>
      <c r="O562" s="32">
        <v>60</v>
      </c>
      <c r="P562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124</v>
      </c>
      <c r="N563" s="33"/>
      <c r="O563" s="32">
        <v>60</v>
      </c>
      <c r="P563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124</v>
      </c>
      <c r="N564" s="33"/>
      <c r="O564" s="32">
        <v>60</v>
      </c>
      <c r="P564" s="10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767.0454545454545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768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9.1852800000000006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4050</v>
      </c>
      <c r="Y566" s="775">
        <f>IFERROR(SUM(Y554:Y564),"0")</f>
        <v>4055.04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124</v>
      </c>
      <c r="N568" s="33"/>
      <c r="O568" s="32">
        <v>55</v>
      </c>
      <c r="P568" s="11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1000</v>
      </c>
      <c r="Y568" s="774">
        <f>IFERROR(IF(X568="",0,CEILING((X568/$H568),1)*$H568),"")</f>
        <v>1003.2</v>
      </c>
      <c r="Z568" s="36">
        <f>IFERROR(IF(Y568=0,"",ROUNDUP(Y568/H568,0)*0.01196),"")</f>
        <v>2.2724000000000002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1068.1818181818182</v>
      </c>
      <c r="BN568" s="64">
        <f>IFERROR(Y568*I568/H568,"0")</f>
        <v>1071.5999999999999</v>
      </c>
      <c r="BO568" s="64">
        <f>IFERROR(1/J568*(X568/H568),"0")</f>
        <v>1.821095571095571</v>
      </c>
      <c r="BP568" s="64">
        <f>IFERROR(1/J568*(Y568/H568),"0")</f>
        <v>1.8269230769230771</v>
      </c>
    </row>
    <row r="569" spans="1:68" ht="16.5" customHeight="1" x14ac:dyDescent="0.25">
      <c r="A569" s="54" t="s">
        <v>888</v>
      </c>
      <c r="B569" s="54" t="s">
        <v>889</v>
      </c>
      <c r="C569" s="31">
        <v>4301020364</v>
      </c>
      <c r="D569" s="777">
        <v>4680115880054</v>
      </c>
      <c r="E569" s="778"/>
      <c r="F569" s="772">
        <v>0.6</v>
      </c>
      <c r="G569" s="32">
        <v>8</v>
      </c>
      <c r="H569" s="772">
        <v>4.8</v>
      </c>
      <c r="I569" s="772">
        <v>6.96</v>
      </c>
      <c r="J569" s="32">
        <v>120</v>
      </c>
      <c r="K569" s="32" t="s">
        <v>76</v>
      </c>
      <c r="L569" s="32"/>
      <c r="M569" s="33" t="s">
        <v>124</v>
      </c>
      <c r="N569" s="33"/>
      <c r="O569" s="32">
        <v>55</v>
      </c>
      <c r="P569" s="1082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4301020206</v>
      </c>
      <c r="D570" s="777">
        <v>4680115880054</v>
      </c>
      <c r="E570" s="778"/>
      <c r="F570" s="772">
        <v>0.6</v>
      </c>
      <c r="G570" s="32">
        <v>6</v>
      </c>
      <c r="H570" s="772">
        <v>3.6</v>
      </c>
      <c r="I570" s="772">
        <v>3.81</v>
      </c>
      <c r="J570" s="32">
        <v>132</v>
      </c>
      <c r="K570" s="32" t="s">
        <v>76</v>
      </c>
      <c r="L570" s="32"/>
      <c r="M570" s="33" t="s">
        <v>124</v>
      </c>
      <c r="N570" s="33"/>
      <c r="O570" s="32">
        <v>55</v>
      </c>
      <c r="P570" s="8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189.39393939393938</v>
      </c>
      <c r="Y571" s="775">
        <f>IFERROR(Y568/H568,"0")+IFERROR(Y569/H569,"0")+IFERROR(Y570/H570,"0")</f>
        <v>190</v>
      </c>
      <c r="Z571" s="775">
        <f>IFERROR(IF(Z568="",0,Z568),"0")+IFERROR(IF(Z569="",0,Z569),"0")+IFERROR(IF(Z570="",0,Z570),"0")</f>
        <v>2.2724000000000002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1000</v>
      </c>
      <c r="Y572" s="775">
        <f>IFERROR(SUM(Y568:Y570),"0")</f>
        <v>1003.2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124</v>
      </c>
      <c r="N574" s="33"/>
      <c r="O574" s="32">
        <v>60</v>
      </c>
      <c r="P574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1000</v>
      </c>
      <c r="Y574" s="774">
        <f t="shared" ref="Y574:Y582" si="109">IFERROR(IF(X574="",0,CEILING((X574/$H574),1)*$H574),"")</f>
        <v>1003.2</v>
      </c>
      <c r="Z574" s="36">
        <f>IFERROR(IF(Y574=0,"",ROUNDUP(Y574/H574,0)*0.01196),"")</f>
        <v>2.2724000000000002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1068.1818181818182</v>
      </c>
      <c r="BN574" s="64">
        <f t="shared" ref="BN574:BN582" si="111">IFERROR(Y574*I574/H574,"0")</f>
        <v>1071.5999999999999</v>
      </c>
      <c r="BO574" s="64">
        <f t="shared" ref="BO574:BO582" si="112">IFERROR(1/J574*(X574/H574),"0")</f>
        <v>1.821095571095571</v>
      </c>
      <c r="BP574" s="64">
        <f t="shared" ref="BP574:BP582" si="113">IFERROR(1/J574*(Y574/H574),"0")</f>
        <v>1.8269230769230771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1000</v>
      </c>
      <c r="Y575" s="774">
        <f t="shared" si="109"/>
        <v>1003.2</v>
      </c>
      <c r="Z575" s="36">
        <f>IFERROR(IF(Y575=0,"",ROUNDUP(Y575/H575,0)*0.01196),"")</f>
        <v>2.2724000000000002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1068.1818181818182</v>
      </c>
      <c r="BN575" s="64">
        <f t="shared" si="111"/>
        <v>1071.5999999999999</v>
      </c>
      <c r="BO575" s="64">
        <f t="shared" si="112"/>
        <v>1.821095571095571</v>
      </c>
      <c r="BP575" s="64">
        <f t="shared" si="113"/>
        <v>1.8269230769230771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0</v>
      </c>
      <c r="Y576" s="774">
        <f t="shared" si="109"/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4301031383</v>
      </c>
      <c r="D577" s="777">
        <v>4680115882072</v>
      </c>
      <c r="E577" s="778"/>
      <c r="F577" s="772">
        <v>0.6</v>
      </c>
      <c r="G577" s="32">
        <v>8</v>
      </c>
      <c r="H577" s="772">
        <v>4.8</v>
      </c>
      <c r="I577" s="772">
        <v>6.96</v>
      </c>
      <c r="J577" s="32">
        <v>120</v>
      </c>
      <c r="K577" s="32" t="s">
        <v>76</v>
      </c>
      <c r="L577" s="32"/>
      <c r="M577" s="33" t="s">
        <v>124</v>
      </c>
      <c r="N577" s="33"/>
      <c r="O577" s="32">
        <v>60</v>
      </c>
      <c r="P577" s="112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IFERROR(IF(Y577=0,"",ROUNDUP(Y577/H577,0)*0.00937),"")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4301031249</v>
      </c>
      <c r="D578" s="777">
        <v>4680115882072</v>
      </c>
      <c r="E578" s="778"/>
      <c r="F578" s="772">
        <v>0.6</v>
      </c>
      <c r="G578" s="32">
        <v>6</v>
      </c>
      <c r="H578" s="772">
        <v>3.6</v>
      </c>
      <c r="I578" s="772">
        <v>3.81</v>
      </c>
      <c r="J578" s="32">
        <v>132</v>
      </c>
      <c r="K578" s="32" t="s">
        <v>76</v>
      </c>
      <c r="L578" s="32"/>
      <c r="M578" s="33" t="s">
        <v>124</v>
      </c>
      <c r="N578" s="33"/>
      <c r="O578" s="32">
        <v>60</v>
      </c>
      <c r="P578" s="11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IFERROR(IF(Y578=0,"",ROUNDUP(Y578/H578,0)*0.00902),"")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4301031385</v>
      </c>
      <c r="D579" s="777">
        <v>4680115882102</v>
      </c>
      <c r="E579" s="778"/>
      <c r="F579" s="772">
        <v>0.6</v>
      </c>
      <c r="G579" s="32">
        <v>8</v>
      </c>
      <c r="H579" s="772">
        <v>4.8</v>
      </c>
      <c r="I579" s="772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6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IFERROR(IF(Y579=0,"",ROUNDUP(Y579/H579,0)*0.00937),"")</f>
        <v/>
      </c>
      <c r="AA579" s="56"/>
      <c r="AB579" s="57"/>
      <c r="AC579" s="677" t="s">
        <v>906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907</v>
      </c>
      <c r="C580" s="31">
        <v>4301031251</v>
      </c>
      <c r="D580" s="777">
        <v>4680115882102</v>
      </c>
      <c r="E580" s="778"/>
      <c r="F580" s="772">
        <v>0.6</v>
      </c>
      <c r="G580" s="32">
        <v>6</v>
      </c>
      <c r="H580" s="772">
        <v>3.6</v>
      </c>
      <c r="I580" s="772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IFERROR(IF(Y580=0,"",ROUNDUP(Y580/H580,0)*0.00902),"")</f>
        <v/>
      </c>
      <c r="AA580" s="56"/>
      <c r="AB580" s="57"/>
      <c r="AC580" s="679" t="s">
        <v>896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4301031384</v>
      </c>
      <c r="D581" s="777">
        <v>4680115882096</v>
      </c>
      <c r="E581" s="778"/>
      <c r="F581" s="772">
        <v>0.6</v>
      </c>
      <c r="G581" s="32">
        <v>8</v>
      </c>
      <c r="H581" s="772">
        <v>4.8</v>
      </c>
      <c r="I581" s="772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6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IFERROR(IF(Y581=0,"",ROUNDUP(Y581/H581,0)*0.00937),"")</f>
        <v/>
      </c>
      <c r="AA581" s="56"/>
      <c r="AB581" s="57"/>
      <c r="AC581" s="681" t="s">
        <v>910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911</v>
      </c>
      <c r="C582" s="31">
        <v>4301031253</v>
      </c>
      <c r="D582" s="777">
        <v>4680115882096</v>
      </c>
      <c r="E582" s="778"/>
      <c r="F582" s="772">
        <v>0.6</v>
      </c>
      <c r="G582" s="32">
        <v>6</v>
      </c>
      <c r="H582" s="772">
        <v>3.6</v>
      </c>
      <c r="I582" s="772">
        <v>3.81</v>
      </c>
      <c r="J582" s="32">
        <v>132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IFERROR(IF(Y582=0,"",ROUNDUP(Y582/H582,0)*0.00902),"")</f>
        <v/>
      </c>
      <c r="AA582" s="56"/>
      <c r="AB582" s="57"/>
      <c r="AC582" s="683" t="s">
        <v>899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378.78787878787875</v>
      </c>
      <c r="Y583" s="775">
        <f>IFERROR(Y574/H574,"0")+IFERROR(Y575/H575,"0")+IFERROR(Y576/H576,"0")+IFERROR(Y577/H577,"0")+IFERROR(Y578/H578,"0")+IFERROR(Y579/H579,"0")+IFERROR(Y580/H580,"0")+IFERROR(Y581/H581,"0")+IFERROR(Y582/H582,"0")</f>
        <v>380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4.5448000000000004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2000</v>
      </c>
      <c r="Y584" s="775">
        <f>IFERROR(SUM(Y574:Y582),"0")</f>
        <v>2006.4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8" t="s">
        <v>927</v>
      </c>
      <c r="B596" s="869"/>
      <c r="C596" s="869"/>
      <c r="D596" s="869"/>
      <c r="E596" s="869"/>
      <c r="F596" s="869"/>
      <c r="G596" s="869"/>
      <c r="H596" s="869"/>
      <c r="I596" s="869"/>
      <c r="J596" s="869"/>
      <c r="K596" s="869"/>
      <c r="L596" s="869"/>
      <c r="M596" s="869"/>
      <c r="N596" s="869"/>
      <c r="O596" s="869"/>
      <c r="P596" s="869"/>
      <c r="Q596" s="869"/>
      <c r="R596" s="869"/>
      <c r="S596" s="869"/>
      <c r="T596" s="869"/>
      <c r="U596" s="869"/>
      <c r="V596" s="869"/>
      <c r="W596" s="869"/>
      <c r="X596" s="869"/>
      <c r="Y596" s="869"/>
      <c r="Z596" s="869"/>
      <c r="AA596" s="48"/>
      <c r="AB596" s="48"/>
      <c r="AC596" s="48"/>
    </row>
    <row r="597" spans="1:68" ht="16.5" customHeight="1" x14ac:dyDescent="0.25">
      <c r="A597" s="799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80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124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124</v>
      </c>
      <c r="N601" s="33"/>
      <c r="O601" s="32">
        <v>50</v>
      </c>
      <c r="P601" s="1159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500</v>
      </c>
      <c r="Y601" s="774">
        <f t="shared" si="114"/>
        <v>504</v>
      </c>
      <c r="Z601" s="36">
        <f>IFERROR(IF(Y601=0,"",ROUNDUP(Y601/H601,0)*0.02175),"")</f>
        <v>0.91349999999999998</v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520</v>
      </c>
      <c r="BN601" s="64">
        <f t="shared" si="116"/>
        <v>524.16</v>
      </c>
      <c r="BO601" s="64">
        <f t="shared" si="117"/>
        <v>0.74404761904761896</v>
      </c>
      <c r="BP601" s="64">
        <f t="shared" si="118"/>
        <v>0.75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124</v>
      </c>
      <c r="N602" s="33"/>
      <c r="O602" s="32">
        <v>55</v>
      </c>
      <c r="P602" s="1017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80</v>
      </c>
      <c r="N603" s="33"/>
      <c r="O603" s="32">
        <v>55</v>
      </c>
      <c r="P603" s="1161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124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124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41.666666666666664</v>
      </c>
      <c r="Y606" s="775">
        <f>IFERROR(Y599/H599,"0")+IFERROR(Y600/H600,"0")+IFERROR(Y601/H601,"0")+IFERROR(Y602/H602,"0")+IFERROR(Y603/H603,"0")+IFERROR(Y604/H604,"0")+IFERROR(Y605/H605,"0")</f>
        <v>42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0.91349999999999998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500</v>
      </c>
      <c r="Y607" s="775">
        <f>IFERROR(SUM(Y599:Y605),"0")</f>
        <v>504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80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124</v>
      </c>
      <c r="N610" s="33"/>
      <c r="O610" s="32">
        <v>50</v>
      </c>
      <c r="P610" s="909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124</v>
      </c>
      <c r="N611" s="33"/>
      <c r="O611" s="32">
        <v>50</v>
      </c>
      <c r="P611" s="1010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124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8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80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350</v>
      </c>
      <c r="Y626" s="774">
        <f t="shared" ref="Y626:Y633" si="124">IFERROR(IF(X626="",0,CEILING((X626/$H626),1)*$H626),"")</f>
        <v>351</v>
      </c>
      <c r="Z626" s="36">
        <f>IFERROR(IF(Y626=0,"",ROUNDUP(Y626/H626,0)*0.02175),"")</f>
        <v>0.9787499999999999</v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375.30769230769232</v>
      </c>
      <c r="BN626" s="64">
        <f t="shared" ref="BN626:BN633" si="126">IFERROR(Y626*I626/H626,"0")</f>
        <v>376.38000000000005</v>
      </c>
      <c r="BO626" s="64">
        <f t="shared" ref="BO626:BO633" si="127">IFERROR(1/J626*(X626/H626),"0")</f>
        <v>0.80128205128205132</v>
      </c>
      <c r="BP626" s="64">
        <f t="shared" ref="BP626:BP633" si="128">IFERROR(1/J626*(Y626/H626),"0")</f>
        <v>0.80357142857142849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80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4301051933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80</v>
      </c>
      <c r="N628" s="33"/>
      <c r="O628" s="32">
        <v>45</v>
      </c>
      <c r="P628" s="813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4301051510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68</v>
      </c>
      <c r="N629" s="33"/>
      <c r="O629" s="32">
        <v>30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4301051920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2.0640000000000001</v>
      </c>
      <c r="J630" s="32">
        <v>182</v>
      </c>
      <c r="K630" s="32" t="s">
        <v>186</v>
      </c>
      <c r="L630" s="32"/>
      <c r="M630" s="33" t="s">
        <v>167</v>
      </c>
      <c r="N630" s="33"/>
      <c r="O630" s="32">
        <v>45</v>
      </c>
      <c r="P630" s="1036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IFERROR(IF(Y630=0,"",ROUNDUP(Y630/H630,0)*0.00651),"")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4301051390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1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IFERROR(IF(Y631=0,"",ROUNDUP(Y631/H631,0)*0.00502),"")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4301051921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2.052</v>
      </c>
      <c r="J632" s="32">
        <v>182</v>
      </c>
      <c r="K632" s="32" t="s">
        <v>186</v>
      </c>
      <c r="L632" s="32"/>
      <c r="M632" s="33" t="s">
        <v>167</v>
      </c>
      <c r="N632" s="33"/>
      <c r="O632" s="32">
        <v>45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IFERROR(IF(Y632=0,"",ROUNDUP(Y632/H632,0)*0.00651),"")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4301051448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0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IFERROR(IF(Y633=0,"",ROUNDUP(Y633/H633,0)*0.00502),"")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44.871794871794876</v>
      </c>
      <c r="Y634" s="775">
        <f>IFERROR(Y626/H626,"0")+IFERROR(Y627/H627,"0")+IFERROR(Y628/H628,"0")+IFERROR(Y629/H629,"0")+IFERROR(Y630/H630,"0")+IFERROR(Y631/H631,"0")+IFERROR(Y632/H632,"0")+IFERROR(Y633/H633,"0")</f>
        <v>45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0.9787499999999999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350</v>
      </c>
      <c r="Y635" s="775">
        <f>IFERROR(SUM(Y626:Y633),"0")</f>
        <v>351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customHeight="1" x14ac:dyDescent="0.25">
      <c r="A637" s="54" t="s">
        <v>1015</v>
      </c>
      <c r="B637" s="54" t="s">
        <v>1016</v>
      </c>
      <c r="C637" s="31">
        <v>4301060354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4301060408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5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4301060355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3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4301060407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9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124</v>
      </c>
      <c r="N645" s="33"/>
      <c r="O645" s="32">
        <v>55</v>
      </c>
      <c r="P645" s="920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124</v>
      </c>
      <c r="N646" s="33"/>
      <c r="O646" s="32">
        <v>55</v>
      </c>
      <c r="P646" s="1108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124</v>
      </c>
      <c r="N650" s="33"/>
      <c r="O650" s="32">
        <v>50</v>
      </c>
      <c r="P650" s="1196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5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7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20" t="s">
        <v>1048</v>
      </c>
      <c r="Q661" s="821"/>
      <c r="R661" s="821"/>
      <c r="S661" s="821"/>
      <c r="T661" s="821"/>
      <c r="U661" s="821"/>
      <c r="V661" s="82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16653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16729.89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20" t="s">
        <v>1049</v>
      </c>
      <c r="Q662" s="821"/>
      <c r="R662" s="821"/>
      <c r="S662" s="821"/>
      <c r="T662" s="821"/>
      <c r="U662" s="821"/>
      <c r="V662" s="822"/>
      <c r="W662" s="37" t="s">
        <v>69</v>
      </c>
      <c r="X662" s="775">
        <f>IFERROR(SUM(BM22:BM658),"0")</f>
        <v>17746.093635789501</v>
      </c>
      <c r="Y662" s="775">
        <f>IFERROR(SUM(BN22:BN658),"0")</f>
        <v>17827.599999999999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20" t="s">
        <v>1050</v>
      </c>
      <c r="Q663" s="821"/>
      <c r="R663" s="821"/>
      <c r="S663" s="821"/>
      <c r="T663" s="821"/>
      <c r="U663" s="821"/>
      <c r="V663" s="822"/>
      <c r="W663" s="37" t="s">
        <v>1051</v>
      </c>
      <c r="X663" s="38">
        <f>ROUNDUP(SUM(BO22:BO658),0)</f>
        <v>32</v>
      </c>
      <c r="Y663" s="38">
        <f>ROUNDUP(SUM(BP22:BP658),0)</f>
        <v>32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20" t="s">
        <v>1052</v>
      </c>
      <c r="Q664" s="821"/>
      <c r="R664" s="821"/>
      <c r="S664" s="821"/>
      <c r="T664" s="821"/>
      <c r="U664" s="821"/>
      <c r="V664" s="822"/>
      <c r="W664" s="37" t="s">
        <v>69</v>
      </c>
      <c r="X664" s="775">
        <f>GrossWeightTotal+PalletQtyTotal*25</f>
        <v>18546.093635789501</v>
      </c>
      <c r="Y664" s="775">
        <f>GrossWeightTotalR+PalletQtyTotalR*25</f>
        <v>18627.599999999999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20" t="s">
        <v>1053</v>
      </c>
      <c r="Q665" s="821"/>
      <c r="R665" s="821"/>
      <c r="S665" s="821"/>
      <c r="T665" s="821"/>
      <c r="U665" s="821"/>
      <c r="V665" s="82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2977.1504549090755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2988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20" t="s">
        <v>1054</v>
      </c>
      <c r="Q666" s="821"/>
      <c r="R666" s="821"/>
      <c r="S666" s="821"/>
      <c r="T666" s="821"/>
      <c r="U666" s="821"/>
      <c r="V666" s="82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37.827059999999996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6" t="s">
        <v>116</v>
      </c>
      <c r="D668" s="881"/>
      <c r="E668" s="881"/>
      <c r="F668" s="881"/>
      <c r="G668" s="881"/>
      <c r="H668" s="818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18"/>
      <c r="W668" s="796" t="s">
        <v>660</v>
      </c>
      <c r="X668" s="818"/>
      <c r="Y668" s="796" t="s">
        <v>749</v>
      </c>
      <c r="Z668" s="881"/>
      <c r="AA668" s="881"/>
      <c r="AB668" s="818"/>
      <c r="AC668" s="770" t="s">
        <v>859</v>
      </c>
      <c r="AD668" s="796" t="s">
        <v>927</v>
      </c>
      <c r="AE668" s="818"/>
      <c r="AF668" s="771"/>
    </row>
    <row r="669" spans="1:68" ht="14.25" customHeight="1" thickTop="1" x14ac:dyDescent="0.2">
      <c r="A669" s="844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71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71"/>
    </row>
    <row r="670" spans="1:68" ht="13.5" customHeight="1" thickBot="1" x14ac:dyDescent="0.25">
      <c r="A670" s="845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71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507.6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1011.6</v>
      </c>
      <c r="E671" s="46">
        <f>IFERROR(Y108*1,"0")+IFERROR(Y109*1,"0")+IFERROR(Y110*1,"0")+IFERROR(Y114*1,"0")+IFERROR(Y115*1,"0")+IFERROR(Y116*1,"0")+IFERROR(Y117*1,"0")+IFERROR(Y118*1,"0")+IFERROR(Y119*1,"0")</f>
        <v>1764.9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1582.1999999999998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483.29999999999995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677.85</v>
      </c>
      <c r="V671" s="46">
        <f>IFERROR(Y404*1,"0")+IFERROR(Y408*1,"0")+IFERROR(Y409*1,"0")+IFERROR(Y410*1,"0")</f>
        <v>378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1500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904.8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7064.6399999999994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855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110 X126 X309" xr:uid="{00000000-0002-0000-0000-000011000000}">
      <formula1>IF(AK53&gt;0,OR(X53=0,AND(IF(X53-AK53&gt;=0,TRUE,FALSE),X53&gt;0,IF(X53/(H53*K53)=ROUND(X53/(H53*K53),0),TRUE,FALSE))),FALSE)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2 X79 X116 X143 X357 X417 X419 X421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2024-12-06T08:45:04Z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