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3662E18-9528-415F-A29F-AA64631BC8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1" i="1" l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Z592" i="1"/>
  <c r="Y592" i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P574" i="1"/>
  <c r="X572" i="1"/>
  <c r="Y571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P568" i="1"/>
  <c r="BO568" i="1"/>
  <c r="BN568" i="1"/>
  <c r="BM568" i="1"/>
  <c r="Z568" i="1"/>
  <c r="Y568" i="1"/>
  <c r="Y572" i="1" s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X550" i="1"/>
  <c r="Y549" i="1"/>
  <c r="X549" i="1"/>
  <c r="BP548" i="1"/>
  <c r="BO548" i="1"/>
  <c r="BN548" i="1"/>
  <c r="BM548" i="1"/>
  <c r="Z548" i="1"/>
  <c r="Z549" i="1" s="1"/>
  <c r="Y548" i="1"/>
  <c r="Y550" i="1" s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Y508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2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P26" i="1"/>
  <c r="X24" i="1"/>
  <c r="X661" i="1" s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A10" i="1" s="1"/>
  <c r="D7" i="1"/>
  <c r="Q6" i="1"/>
  <c r="P2" i="1"/>
  <c r="BP461" i="1" l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BP77" i="1"/>
  <c r="BN77" i="1"/>
  <c r="Z77" i="1"/>
  <c r="BP85" i="1"/>
  <c r="BN85" i="1"/>
  <c r="Z85" i="1"/>
  <c r="BP93" i="1"/>
  <c r="BN93" i="1"/>
  <c r="Z93" i="1"/>
  <c r="Z98" i="1" s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BP150" i="1"/>
  <c r="BN150" i="1"/>
  <c r="Z150" i="1"/>
  <c r="Z151" i="1" s="1"/>
  <c r="Y152" i="1"/>
  <c r="G671" i="1"/>
  <c r="Y158" i="1"/>
  <c r="BP155" i="1"/>
  <c r="BN155" i="1"/>
  <c r="Z155" i="1"/>
  <c r="Z157" i="1" s="1"/>
  <c r="Y162" i="1"/>
  <c r="BP176" i="1"/>
  <c r="BN176" i="1"/>
  <c r="Z176" i="1"/>
  <c r="Z180" i="1" s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1" i="1"/>
  <c r="Y312" i="1"/>
  <c r="BP305" i="1"/>
  <c r="BN305" i="1"/>
  <c r="Z305" i="1"/>
  <c r="BP309" i="1"/>
  <c r="BN309" i="1"/>
  <c r="Z309" i="1"/>
  <c r="BP357" i="1"/>
  <c r="BN357" i="1"/>
  <c r="Z357" i="1"/>
  <c r="Y365" i="1"/>
  <c r="H9" i="1"/>
  <c r="Y24" i="1"/>
  <c r="Y55" i="1"/>
  <c r="D671" i="1"/>
  <c r="Y74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BP103" i="1"/>
  <c r="BN103" i="1"/>
  <c r="Z103" i="1"/>
  <c r="Y105" i="1"/>
  <c r="E671" i="1"/>
  <c r="Y111" i="1"/>
  <c r="BP108" i="1"/>
  <c r="BN108" i="1"/>
  <c r="Z108" i="1"/>
  <c r="Z111" i="1" s="1"/>
  <c r="BP116" i="1"/>
  <c r="BN116" i="1"/>
  <c r="Z116" i="1"/>
  <c r="BP119" i="1"/>
  <c r="BN119" i="1"/>
  <c r="Z119" i="1"/>
  <c r="Y121" i="1"/>
  <c r="F671" i="1"/>
  <c r="Y129" i="1"/>
  <c r="BP124" i="1"/>
  <c r="BN124" i="1"/>
  <c r="Z124" i="1"/>
  <c r="Z129" i="1" s="1"/>
  <c r="BP128" i="1"/>
  <c r="BN128" i="1"/>
  <c r="Z128" i="1"/>
  <c r="Y130" i="1"/>
  <c r="Y137" i="1"/>
  <c r="BP132" i="1"/>
  <c r="BN132" i="1"/>
  <c r="Z132" i="1"/>
  <c r="Z136" i="1" s="1"/>
  <c r="Y136" i="1"/>
  <c r="BP140" i="1"/>
  <c r="BN140" i="1"/>
  <c r="Z140" i="1"/>
  <c r="BP144" i="1"/>
  <c r="BN144" i="1"/>
  <c r="Z144" i="1"/>
  <c r="Z146" i="1" s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Y343" i="1"/>
  <c r="BP342" i="1"/>
  <c r="BN342" i="1"/>
  <c r="Z342" i="1"/>
  <c r="Z343" i="1" s="1"/>
  <c r="T671" i="1"/>
  <c r="Y344" i="1"/>
  <c r="Y349" i="1"/>
  <c r="BP346" i="1"/>
  <c r="BN346" i="1"/>
  <c r="Z346" i="1"/>
  <c r="Z348" i="1" s="1"/>
  <c r="Y373" i="1"/>
  <c r="Y381" i="1"/>
  <c r="Y388" i="1"/>
  <c r="Z394" i="1"/>
  <c r="BP392" i="1"/>
  <c r="BN392" i="1"/>
  <c r="Z392" i="1"/>
  <c r="Z411" i="1"/>
  <c r="BP409" i="1"/>
  <c r="BN409" i="1"/>
  <c r="Z409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Y454" i="1"/>
  <c r="X671" i="1"/>
  <c r="Y453" i="1"/>
  <c r="BP445" i="1"/>
  <c r="BN445" i="1"/>
  <c r="Z445" i="1"/>
  <c r="BP465" i="1"/>
  <c r="BN465" i="1"/>
  <c r="Z465" i="1"/>
  <c r="Y467" i="1"/>
  <c r="BP480" i="1"/>
  <c r="BN480" i="1"/>
  <c r="Z480" i="1"/>
  <c r="Y504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Y544" i="1"/>
  <c r="BP555" i="1"/>
  <c r="BN555" i="1"/>
  <c r="Z555" i="1"/>
  <c r="Z565" i="1" s="1"/>
  <c r="Y565" i="1"/>
  <c r="BP559" i="1"/>
  <c r="BN559" i="1"/>
  <c r="Z559" i="1"/>
  <c r="BP563" i="1"/>
  <c r="BN563" i="1"/>
  <c r="Z563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Z359" i="1"/>
  <c r="Z365" i="1" s="1"/>
  <c r="BN359" i="1"/>
  <c r="Z361" i="1"/>
  <c r="BN361" i="1"/>
  <c r="Z363" i="1"/>
  <c r="BN363" i="1"/>
  <c r="Y366" i="1"/>
  <c r="Z369" i="1"/>
  <c r="Z372" i="1" s="1"/>
  <c r="BN369" i="1"/>
  <c r="Z371" i="1"/>
  <c r="BN371" i="1"/>
  <c r="Z375" i="1"/>
  <c r="BN375" i="1"/>
  <c r="BP375" i="1"/>
  <c r="Z377" i="1"/>
  <c r="BN377" i="1"/>
  <c r="Z379" i="1"/>
  <c r="BN379" i="1"/>
  <c r="Y387" i="1"/>
  <c r="Z385" i="1"/>
  <c r="Z387" i="1" s="1"/>
  <c r="BN385" i="1"/>
  <c r="BP386" i="1"/>
  <c r="BN386" i="1"/>
  <c r="Y395" i="1"/>
  <c r="Y394" i="1"/>
  <c r="BP398" i="1"/>
  <c r="BN398" i="1"/>
  <c r="Z398" i="1"/>
  <c r="Z400" i="1" s="1"/>
  <c r="Y412" i="1"/>
  <c r="Y411" i="1"/>
  <c r="BP417" i="1"/>
  <c r="BN417" i="1"/>
  <c r="Z417" i="1"/>
  <c r="Z427" i="1" s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Z458" i="1"/>
  <c r="BP575" i="1"/>
  <c r="BN575" i="1"/>
  <c r="Z575" i="1"/>
  <c r="Z583" i="1" s="1"/>
  <c r="BP579" i="1"/>
  <c r="BN579" i="1"/>
  <c r="Z579" i="1"/>
  <c r="Y583" i="1"/>
  <c r="BP587" i="1"/>
  <c r="BN587" i="1"/>
  <c r="Z587" i="1"/>
  <c r="Z589" i="1" s="1"/>
  <c r="Y589" i="1"/>
  <c r="V671" i="1"/>
  <c r="Y406" i="1"/>
  <c r="W671" i="1"/>
  <c r="Y428" i="1"/>
  <c r="BP449" i="1"/>
  <c r="BN449" i="1"/>
  <c r="Z449" i="1"/>
  <c r="BP457" i="1"/>
  <c r="BN457" i="1"/>
  <c r="Z457" i="1"/>
  <c r="Y459" i="1"/>
  <c r="BP463" i="1"/>
  <c r="BN463" i="1"/>
  <c r="Z463" i="1"/>
  <c r="Z466" i="1" s="1"/>
  <c r="Y503" i="1"/>
  <c r="BP481" i="1"/>
  <c r="BN481" i="1"/>
  <c r="Z481" i="1"/>
  <c r="Z503" i="1" s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9" i="1"/>
  <c r="BP506" i="1"/>
  <c r="BN506" i="1"/>
  <c r="Z506" i="1"/>
  <c r="Z508" i="1" s="1"/>
  <c r="Y513" i="1"/>
  <c r="BP522" i="1"/>
  <c r="BN522" i="1"/>
  <c r="Z522" i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BP569" i="1"/>
  <c r="BN569" i="1"/>
  <c r="Z569" i="1"/>
  <c r="Z571" i="1" s="1"/>
  <c r="Y584" i="1"/>
  <c r="BP577" i="1"/>
  <c r="BN577" i="1"/>
  <c r="Z577" i="1"/>
  <c r="BP581" i="1"/>
  <c r="BN581" i="1"/>
  <c r="Z581" i="1"/>
  <c r="Y590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Z613" i="1" s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634" i="1" l="1"/>
  <c r="Z311" i="1"/>
  <c r="Z202" i="1"/>
  <c r="Z120" i="1"/>
  <c r="Z73" i="1"/>
  <c r="Y665" i="1"/>
  <c r="Y662" i="1"/>
  <c r="Z381" i="1"/>
  <c r="Z544" i="1"/>
  <c r="Z528" i="1"/>
  <c r="Z453" i="1"/>
  <c r="Z246" i="1"/>
  <c r="Z89" i="1"/>
  <c r="Y661" i="1"/>
  <c r="Z238" i="1"/>
  <c r="Z104" i="1"/>
  <c r="Z80" i="1"/>
  <c r="Z666" i="1" s="1"/>
  <c r="Z36" i="1"/>
  <c r="Y663" i="1"/>
  <c r="Y664" i="1" l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<sst xmlns="http://schemas.openxmlformats.org/spreadsheetml/2006/main" count="3120" uniqueCount="1074">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</sst>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5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0" t="s">
        <v>0</v>
      </c>
      <c r="E1" s="808"/>
      <c r="F1" s="808"/>
      <c r="G1" s="12" t="s">
        <v>1</v>
      </c>
      <c r="H1" s="860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5" t="s">
        <v>8</v>
      </c>
      <c r="B5" s="822"/>
      <c r="C5" s="823"/>
      <c r="D5" s="864"/>
      <c r="E5" s="865"/>
      <c r="F5" s="1159" t="s">
        <v>9</v>
      </c>
      <c r="G5" s="823"/>
      <c r="H5" s="864"/>
      <c r="I5" s="1076"/>
      <c r="J5" s="1076"/>
      <c r="K5" s="1076"/>
      <c r="L5" s="1076"/>
      <c r="M5" s="865"/>
      <c r="N5" s="58"/>
      <c r="P5" s="24" t="s">
        <v>10</v>
      </c>
      <c r="Q5" s="1173">
        <v>45635</v>
      </c>
      <c r="R5" s="913"/>
      <c r="T5" s="969" t="s">
        <v>11</v>
      </c>
      <c r="U5" s="970"/>
      <c r="V5" s="972" t="s">
        <v>12</v>
      </c>
      <c r="W5" s="913"/>
      <c r="AB5" s="51"/>
      <c r="AC5" s="51"/>
      <c r="AD5" s="51"/>
      <c r="AE5" s="51"/>
    </row>
    <row r="6" spans="1:32" s="770" customFormat="1" ht="24" customHeight="1" x14ac:dyDescent="0.2">
      <c r="A6" s="915" t="s">
        <v>13</v>
      </c>
      <c r="B6" s="822"/>
      <c r="C6" s="82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3"/>
      <c r="N6" s="59"/>
      <c r="P6" s="24" t="s">
        <v>15</v>
      </c>
      <c r="Q6" s="1188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9" t="s">
        <v>16</v>
      </c>
      <c r="U6" s="970"/>
      <c r="V6" s="1057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0"/>
      <c r="V7" s="1058"/>
      <c r="W7" s="1059"/>
      <c r="AB7" s="51"/>
      <c r="AC7" s="51"/>
      <c r="AD7" s="51"/>
      <c r="AE7" s="51"/>
    </row>
    <row r="8" spans="1:32" s="770" customFormat="1" ht="25.5" customHeight="1" x14ac:dyDescent="0.2">
      <c r="A8" s="1203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9"/>
      <c r="T8" s="786"/>
      <c r="U8" s="970"/>
      <c r="V8" s="1058"/>
      <c r="W8" s="1059"/>
      <c r="AB8" s="51"/>
      <c r="AC8" s="51"/>
      <c r="AD8" s="51"/>
      <c r="AE8" s="51"/>
    </row>
    <row r="9" spans="1:32" s="770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08"/>
      <c r="R9" s="909"/>
      <c r="T9" s="786"/>
      <c r="U9" s="970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0"/>
      <c r="R10" s="981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2"/>
      <c r="R11" s="913"/>
      <c r="U11" s="24" t="s">
        <v>27</v>
      </c>
      <c r="V11" s="1112" t="s">
        <v>28</v>
      </c>
      <c r="W11" s="909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4" t="s">
        <v>29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3"/>
      <c r="N12" s="62"/>
      <c r="P12" s="24" t="s">
        <v>30</v>
      </c>
      <c r="Q12" s="924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70" customFormat="1" ht="23.25" customHeight="1" x14ac:dyDescent="0.2">
      <c r="A13" s="964" t="s">
        <v>31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3"/>
      <c r="N13" s="62"/>
      <c r="O13" s="26"/>
      <c r="P13" s="26" t="s">
        <v>32</v>
      </c>
      <c r="Q13" s="1112"/>
      <c r="R13" s="9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4" t="s">
        <v>33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4" t="s">
        <v>34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3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31" t="s">
        <v>38</v>
      </c>
      <c r="D17" s="824" t="s">
        <v>39</v>
      </c>
      <c r="E17" s="886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85"/>
      <c r="R17" s="885"/>
      <c r="S17" s="885"/>
      <c r="T17" s="886"/>
      <c r="U17" s="1200" t="s">
        <v>51</v>
      </c>
      <c r="V17" s="823"/>
      <c r="W17" s="824" t="s">
        <v>52</v>
      </c>
      <c r="X17" s="824" t="s">
        <v>53</v>
      </c>
      <c r="Y17" s="1201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87"/>
      <c r="E18" s="889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5"/>
      <c r="X18" s="825"/>
      <c r="Y18" s="1202"/>
      <c r="Z18" s="1074"/>
      <c r="AA18" s="1048"/>
      <c r="AB18" s="1048"/>
      <c r="AC18" s="1048"/>
      <c r="AD18" s="1156"/>
      <c r="AE18" s="1157"/>
      <c r="AF18" s="1158"/>
      <c r="AG18" s="66"/>
      <c r="BD18" s="65"/>
    </row>
    <row r="19" spans="1:68" ht="27.75" customHeight="1" x14ac:dyDescent="0.2">
      <c r="A19" s="869" t="s">
        <v>63</v>
      </c>
      <c r="B19" s="870"/>
      <c r="C19" s="870"/>
      <c r="D19" s="870"/>
      <c r="E19" s="870"/>
      <c r="F19" s="870"/>
      <c r="G19" s="870"/>
      <c r="H19" s="870"/>
      <c r="I19" s="870"/>
      <c r="J19" s="870"/>
      <c r="K19" s="870"/>
      <c r="L19" s="870"/>
      <c r="M19" s="870"/>
      <c r="N19" s="870"/>
      <c r="O19" s="870"/>
      <c r="P19" s="870"/>
      <c r="Q19" s="870"/>
      <c r="R19" s="870"/>
      <c r="S19" s="870"/>
      <c r="T19" s="870"/>
      <c r="U19" s="870"/>
      <c r="V19" s="870"/>
      <c r="W19" s="870"/>
      <c r="X19" s="870"/>
      <c r="Y19" s="870"/>
      <c r="Z19" s="870"/>
      <c r="AA19" s="48"/>
      <c r="AB19" s="48"/>
      <c r="AC19" s="48"/>
    </row>
    <row r="20" spans="1:68" ht="16.5" customHeight="1" x14ac:dyDescent="0.25">
      <c r="A20" s="802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9" t="s">
        <v>116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48"/>
      <c r="AB46" s="48"/>
      <c r="AC46" s="48"/>
    </row>
    <row r="47" spans="1:68" ht="16.5" customHeight="1" x14ac:dyDescent="0.25">
      <c r="A47" s="802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150</v>
      </c>
      <c r="Y49" s="774">
        <f t="shared" ref="Y49:Y54" si="6">IFERROR(IF(X49="",0,CEILING((X49/$H49),1)*$H49),"")</f>
        <v>151.20000000000002</v>
      </c>
      <c r="Z49" s="36">
        <f>IFERROR(IF(Y49=0,"",ROUNDUP(Y49/H49,0)*0.02175),"")</f>
        <v>0.30449999999999999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156.66666666666666</v>
      </c>
      <c r="BN49" s="64">
        <f t="shared" ref="BN49:BN54" si="8">IFERROR(Y49*I49/H49,"0")</f>
        <v>157.91999999999999</v>
      </c>
      <c r="BO49" s="64">
        <f t="shared" ref="BO49:BO54" si="9">IFERROR(1/J49*(X49/H49),"0")</f>
        <v>0.24801587301587297</v>
      </c>
      <c r="BP49" s="64">
        <f t="shared" ref="BP49:BP54" si="10">IFERROR(1/J49*(Y49/H49),"0")</f>
        <v>0.25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192</v>
      </c>
      <c r="Y52" s="774">
        <f t="shared" si="6"/>
        <v>192</v>
      </c>
      <c r="Z52" s="36">
        <f>IFERROR(IF(Y52=0,"",ROUNDUP(Y52/H52,0)*0.00902),"")</f>
        <v>0.43296000000000001</v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202.07999999999998</v>
      </c>
      <c r="BN52" s="64">
        <f t="shared" si="8"/>
        <v>202.07999999999998</v>
      </c>
      <c r="BO52" s="64">
        <f t="shared" si="9"/>
        <v>0.36363636363636365</v>
      </c>
      <c r="BP52" s="64">
        <f t="shared" si="10"/>
        <v>0.36363636363636365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61.888888888888886</v>
      </c>
      <c r="Y55" s="775">
        <f>IFERROR(Y49/H49,"0")+IFERROR(Y50/H50,"0")+IFERROR(Y51/H51,"0")+IFERROR(Y52/H52,"0")+IFERROR(Y53/H53,"0")+IFERROR(Y54/H54,"0")</f>
        <v>62</v>
      </c>
      <c r="Z55" s="775">
        <f>IFERROR(IF(Z49="",0,Z49),"0")+IFERROR(IF(Z50="",0,Z50),"0")+IFERROR(IF(Z51="",0,Z51),"0")+IFERROR(IF(Z52="",0,Z52),"0")+IFERROR(IF(Z53="",0,Z53),"0")+IFERROR(IF(Z54="",0,Z54),"0")</f>
        <v>0.73746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342</v>
      </c>
      <c r="Y56" s="775">
        <f>IFERROR(SUM(Y49:Y54),"0")</f>
        <v>343.20000000000005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802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100</v>
      </c>
      <c r="Y66" s="774">
        <f t="shared" si="11"/>
        <v>108</v>
      </c>
      <c r="Z66" s="36">
        <f>IFERROR(IF(Y66=0,"",ROUNDUP(Y66/H66,0)*0.02039),"")</f>
        <v>0.20389999999999997</v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104.44444444444444</v>
      </c>
      <c r="BN66" s="64">
        <f t="shared" si="13"/>
        <v>112.8</v>
      </c>
      <c r="BO66" s="64">
        <f t="shared" si="14"/>
        <v>0.19290123456790123</v>
      </c>
      <c r="BP66" s="64">
        <f t="shared" si="15"/>
        <v>0.20833333333333331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5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9.2592592592592595</v>
      </c>
      <c r="Y73" s="775">
        <f>IFERROR(Y64/H64,"0")+IFERROR(Y65/H65,"0")+IFERROR(Y66/H66,"0")+IFERROR(Y67/H67,"0")+IFERROR(Y68/H68,"0")+IFERROR(Y69/H69,"0")+IFERROR(Y70/H70,"0")+IFERROR(Y71/H71,"0")+IFERROR(Y72/H72,"0")</f>
        <v>10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0.20389999999999997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100</v>
      </c>
      <c r="Y74" s="775">
        <f>IFERROR(SUM(Y64:Y72),"0")</f>
        <v>108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250</v>
      </c>
      <c r="Y76" s="774">
        <f>IFERROR(IF(X76="",0,CEILING((X76/$H76),1)*$H76),"")</f>
        <v>259.20000000000005</v>
      </c>
      <c r="Z76" s="36">
        <f>IFERROR(IF(Y76=0,"",ROUNDUP(Y76/H76,0)*0.02175),"")</f>
        <v>0.52200000000000002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261.11111111111109</v>
      </c>
      <c r="BN76" s="64">
        <f>IFERROR(Y76*I76/H76,"0")</f>
        <v>270.72000000000003</v>
      </c>
      <c r="BO76" s="64">
        <f>IFERROR(1/J76*(X76/H76),"0")</f>
        <v>0.41335978835978826</v>
      </c>
      <c r="BP76" s="64">
        <f>IFERROR(1/J76*(Y76/H76),"0")</f>
        <v>0.4285714285714286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23.148148148148145</v>
      </c>
      <c r="Y80" s="775">
        <f>IFERROR(Y76/H76,"0")+IFERROR(Y77/H77,"0")+IFERROR(Y78/H78,"0")+IFERROR(Y79/H79,"0")</f>
        <v>24.000000000000004</v>
      </c>
      <c r="Z80" s="775">
        <f>IFERROR(IF(Z76="",0,Z76),"0")+IFERROR(IF(Z77="",0,Z77),"0")+IFERROR(IF(Z78="",0,Z78),"0")+IFERROR(IF(Z79="",0,Z79),"0")</f>
        <v>0.52200000000000002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250</v>
      </c>
      <c r="Y81" s="775">
        <f>IFERROR(SUM(Y76:Y79),"0")</f>
        <v>259.20000000000005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0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802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300</v>
      </c>
      <c r="Y108" s="774">
        <f>IFERROR(IF(X108="",0,CEILING((X108/$H108),1)*$H108),"")</f>
        <v>302.40000000000003</v>
      </c>
      <c r="Z108" s="36">
        <f>IFERROR(IF(Y108=0,"",ROUNDUP(Y108/H108,0)*0.02175),"")</f>
        <v>0.60899999999999999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313.33333333333331</v>
      </c>
      <c r="BN108" s="64">
        <f>IFERROR(Y108*I108/H108,"0")</f>
        <v>315.83999999999997</v>
      </c>
      <c r="BO108" s="64">
        <f>IFERROR(1/J108*(X108/H108),"0")</f>
        <v>0.49603174603174593</v>
      </c>
      <c r="BP108" s="64">
        <f>IFERROR(1/J108*(Y108/H108),"0")</f>
        <v>0.5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27.777777777777775</v>
      </c>
      <c r="Y111" s="775">
        <f>IFERROR(Y108/H108,"0")+IFERROR(Y109/H109,"0")+IFERROR(Y110/H110,"0")</f>
        <v>28</v>
      </c>
      <c r="Z111" s="775">
        <f>IFERROR(IF(Z108="",0,Z108),"0")+IFERROR(IF(Z109="",0,Z109),"0")+IFERROR(IF(Z110="",0,Z110),"0")</f>
        <v>0.60899999999999999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300</v>
      </c>
      <c r="Y112" s="775">
        <f>IFERROR(SUM(Y108:Y110),"0")</f>
        <v>302.40000000000003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300</v>
      </c>
      <c r="Y115" s="774">
        <f t="shared" si="26"/>
        <v>302.40000000000003</v>
      </c>
      <c r="Z115" s="36">
        <f>IFERROR(IF(Y115=0,"",ROUNDUP(Y115/H115,0)*0.02175),"")</f>
        <v>0.78299999999999992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320.14285714285717</v>
      </c>
      <c r="BN115" s="64">
        <f t="shared" si="28"/>
        <v>322.70400000000006</v>
      </c>
      <c r="BO115" s="64">
        <f t="shared" si="29"/>
        <v>0.63775510204081631</v>
      </c>
      <c r="BP115" s="64">
        <f t="shared" si="30"/>
        <v>0.64285714285714279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421.2</v>
      </c>
      <c r="Y116" s="774">
        <f t="shared" si="26"/>
        <v>421.20000000000005</v>
      </c>
      <c r="Z116" s="36">
        <f>IFERROR(IF(Y116=0,"",ROUNDUP(Y116/H116,0)*0.00651),"")</f>
        <v>1.01556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460.51199999999994</v>
      </c>
      <c r="BN116" s="64">
        <f t="shared" si="28"/>
        <v>460.51200000000006</v>
      </c>
      <c r="BO116" s="64">
        <f t="shared" si="29"/>
        <v>0.8571428571428571</v>
      </c>
      <c r="BP116" s="64">
        <f t="shared" si="30"/>
        <v>0.85714285714285721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100</v>
      </c>
      <c r="Y117" s="774">
        <f t="shared" si="26"/>
        <v>100.98</v>
      </c>
      <c r="Z117" s="36">
        <f>IFERROR(IF(Y117=0,"",ROUNDUP(Y117/H117,0)*0.00651),"")</f>
        <v>0.33201000000000003</v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113.03030303030303</v>
      </c>
      <c r="BN117" s="64">
        <f t="shared" si="28"/>
        <v>114.13800000000001</v>
      </c>
      <c r="BO117" s="64">
        <f t="shared" si="29"/>
        <v>0.2775002775002775</v>
      </c>
      <c r="BP117" s="64">
        <f t="shared" si="30"/>
        <v>0.28021978021978022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7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242.21933621933618</v>
      </c>
      <c r="Y120" s="775">
        <f>IFERROR(Y114/H114,"0")+IFERROR(Y115/H115,"0")+IFERROR(Y116/H116,"0")+IFERROR(Y117/H117,"0")+IFERROR(Y118/H118,"0")+IFERROR(Y119/H119,"0")</f>
        <v>243</v>
      </c>
      <c r="Z120" s="775">
        <f>IFERROR(IF(Z114="",0,Z114),"0")+IFERROR(IF(Z115="",0,Z115),"0")+IFERROR(IF(Z116="",0,Z116),"0")+IFERROR(IF(Z117="",0,Z117),"0")+IFERROR(IF(Z118="",0,Z118),"0")+IFERROR(IF(Z119="",0,Z119),"0")</f>
        <v>2.1305700000000001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821.2</v>
      </c>
      <c r="Y121" s="775">
        <f>IFERROR(SUM(Y114:Y119),"0")</f>
        <v>824.58000000000015</v>
      </c>
      <c r="Z121" s="37"/>
      <c r="AA121" s="776"/>
      <c r="AB121" s="776"/>
      <c r="AC121" s="776"/>
    </row>
    <row r="122" spans="1:68" ht="16.5" customHeight="1" x14ac:dyDescent="0.25">
      <c r="A122" s="802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45</v>
      </c>
      <c r="Y126" s="774">
        <f>IFERROR(IF(X126="",0,CEILING((X126/$H126),1)*$H126),"")</f>
        <v>45</v>
      </c>
      <c r="Z126" s="36">
        <f>IFERROR(IF(Y126=0,"",ROUNDUP(Y126/H126,0)*0.00902),"")</f>
        <v>0.10824</v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47.519999999999996</v>
      </c>
      <c r="BN126" s="64">
        <f>IFERROR(Y126*I126/H126,"0")</f>
        <v>47.519999999999996</v>
      </c>
      <c r="BO126" s="64">
        <f>IFERROR(1/J126*(X126/H126),"0")</f>
        <v>9.0909090909090912E-2</v>
      </c>
      <c r="BP126" s="64">
        <f>IFERROR(1/J126*(Y126/H126),"0")</f>
        <v>9.0909090909090912E-2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12</v>
      </c>
      <c r="Y129" s="775">
        <f>IFERROR(Y124/H124,"0")+IFERROR(Y125/H125,"0")+IFERROR(Y126/H126,"0")+IFERROR(Y127/H127,"0")+IFERROR(Y128/H128,"0")</f>
        <v>12</v>
      </c>
      <c r="Z129" s="775">
        <f>IFERROR(IF(Z124="",0,Z124),"0")+IFERROR(IF(Z125="",0,Z125),"0")+IFERROR(IF(Z126="",0,Z126),"0")+IFERROR(IF(Z127="",0,Z127),"0")+IFERROR(IF(Z128="",0,Z128),"0")</f>
        <v>0.10824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45</v>
      </c>
      <c r="Y130" s="775">
        <f>IFERROR(SUM(Y124:Y128),"0")</f>
        <v>45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842.4</v>
      </c>
      <c r="Y143" s="774">
        <f t="shared" si="31"/>
        <v>842.40000000000009</v>
      </c>
      <c r="Z143" s="36">
        <f>IFERROR(IF(Y143=0,"",ROUNDUP(Y143/H143,0)*0.00651),"")</f>
        <v>2.03112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921.02399999999989</v>
      </c>
      <c r="BN143" s="64">
        <f t="shared" si="33"/>
        <v>921.02400000000011</v>
      </c>
      <c r="BO143" s="64">
        <f t="shared" si="34"/>
        <v>1.7142857142857142</v>
      </c>
      <c r="BP143" s="64">
        <f t="shared" si="35"/>
        <v>1.7142857142857144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311.99999999999994</v>
      </c>
      <c r="Y146" s="775">
        <f>IFERROR(Y139/H139,"0")+IFERROR(Y140/H140,"0")+IFERROR(Y141/H141,"0")+IFERROR(Y142/H142,"0")+IFERROR(Y143/H143,"0")+IFERROR(Y144/H144,"0")+IFERROR(Y145/H145,"0")</f>
        <v>312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2.03112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842.4</v>
      </c>
      <c r="Y147" s="775">
        <f>IFERROR(SUM(Y139:Y145),"0")</f>
        <v>842.40000000000009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802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100</v>
      </c>
      <c r="Y155" s="774">
        <f>IFERROR(IF(X155="",0,CEILING((X155/$H155),1)*$H155),"")</f>
        <v>102.4</v>
      </c>
      <c r="Z155" s="36">
        <f>IFERROR(IF(Y155=0,"",ROUNDUP(Y155/H155,0)*0.00753),"")</f>
        <v>0.24096000000000001</v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106.25</v>
      </c>
      <c r="BN155" s="64">
        <f>IFERROR(Y155*I155/H155,"0")</f>
        <v>108.8</v>
      </c>
      <c r="BO155" s="64">
        <f>IFERROR(1/J155*(X155/H155),"0")</f>
        <v>0.2003205128205128</v>
      </c>
      <c r="BP155" s="64">
        <f>IFERROR(1/J155*(Y155/H155),"0")</f>
        <v>0.20512820512820512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31.25</v>
      </c>
      <c r="Y157" s="775">
        <f>IFERROR(Y155/H155,"0")+IFERROR(Y156/H156,"0")</f>
        <v>32</v>
      </c>
      <c r="Z157" s="775">
        <f>IFERROR(IF(Z155="",0,Z155),"0")+IFERROR(IF(Z156="",0,Z156),"0")</f>
        <v>0.24096000000000001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100</v>
      </c>
      <c r="Y158" s="775">
        <f>IFERROR(SUM(Y155:Y156),"0")</f>
        <v>102.4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70</v>
      </c>
      <c r="Y160" s="774">
        <f>IFERROR(IF(X160="",0,CEILING((X160/$H160),1)*$H160),"")</f>
        <v>70</v>
      </c>
      <c r="Z160" s="36">
        <f>IFERROR(IF(Y160=0,"",ROUNDUP(Y160/H160,0)*0.00753),"")</f>
        <v>0.18825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77.2</v>
      </c>
      <c r="BN160" s="64">
        <f>IFERROR(Y160*I160/H160,"0")</f>
        <v>77.2</v>
      </c>
      <c r="BO160" s="64">
        <f>IFERROR(1/J160*(X160/H160),"0")</f>
        <v>0.16025641025641024</v>
      </c>
      <c r="BP160" s="64">
        <f>IFERROR(1/J160*(Y160/H160),"0")</f>
        <v>0.16025641025641024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25</v>
      </c>
      <c r="Y162" s="775">
        <f>IFERROR(Y160/H160,"0")+IFERROR(Y161/H161,"0")</f>
        <v>25</v>
      </c>
      <c r="Z162" s="775">
        <f>IFERROR(IF(Z160="",0,Z160),"0")+IFERROR(IF(Z161="",0,Z161),"0")</f>
        <v>0.18825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70</v>
      </c>
      <c r="Y163" s="775">
        <f>IFERROR(SUM(Y160:Y161),"0")</f>
        <v>70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50</v>
      </c>
      <c r="Y165" s="774">
        <f>IFERROR(IF(X165="",0,CEILING((X165/$H165),1)*$H165),"")</f>
        <v>50.160000000000004</v>
      </c>
      <c r="Z165" s="36">
        <f>IFERROR(IF(Y165=0,"",ROUNDUP(Y165/H165,0)*0.00753),"")</f>
        <v>0.14307</v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55.454545454545453</v>
      </c>
      <c r="BN165" s="64">
        <f>IFERROR(Y165*I165/H165,"0")</f>
        <v>55.631999999999998</v>
      </c>
      <c r="BO165" s="64">
        <f>IFERROR(1/J165*(X165/H165),"0")</f>
        <v>0.12140637140637139</v>
      </c>
      <c r="BP165" s="64">
        <f>IFERROR(1/J165*(Y165/H165),"0")</f>
        <v>0.12179487179487179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18.939393939393938</v>
      </c>
      <c r="Y167" s="775">
        <f>IFERROR(Y165/H165,"0")+IFERROR(Y166/H166,"0")</f>
        <v>19</v>
      </c>
      <c r="Z167" s="775">
        <f>IFERROR(IF(Z165="",0,Z165),"0")+IFERROR(IF(Z166="",0,Z166),"0")</f>
        <v>0.14307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50</v>
      </c>
      <c r="Y168" s="775">
        <f>IFERROR(SUM(Y165:Y166),"0")</f>
        <v>50.160000000000004</v>
      </c>
      <c r="Z168" s="37"/>
      <c r="AA168" s="776"/>
      <c r="AB168" s="776"/>
      <c r="AC168" s="776"/>
    </row>
    <row r="169" spans="1:68" ht="16.5" customHeight="1" x14ac:dyDescent="0.25">
      <c r="A169" s="802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9" t="s">
        <v>329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48"/>
      <c r="AB187" s="48"/>
      <c r="AC187" s="48"/>
    </row>
    <row r="188" spans="1:68" ht="16.5" customHeight="1" x14ac:dyDescent="0.25">
      <c r="A188" s="802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250</v>
      </c>
      <c r="Y196" s="774">
        <f t="shared" si="36"/>
        <v>252</v>
      </c>
      <c r="Z196" s="36">
        <f>IFERROR(IF(Y196=0,"",ROUNDUP(Y196/H196,0)*0.00753),"")</f>
        <v>0.45180000000000003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261.90476190476187</v>
      </c>
      <c r="BN196" s="64">
        <f t="shared" si="38"/>
        <v>264.00000000000006</v>
      </c>
      <c r="BO196" s="64">
        <f t="shared" si="39"/>
        <v>0.38156288156288154</v>
      </c>
      <c r="BP196" s="64">
        <f t="shared" si="40"/>
        <v>0.38461538461538458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59.523809523809518</v>
      </c>
      <c r="Y202" s="775">
        <f>IFERROR(Y194/H194,"0")+IFERROR(Y195/H195,"0")+IFERROR(Y196/H196,"0")+IFERROR(Y197/H197,"0")+IFERROR(Y198/H198,"0")+IFERROR(Y199/H199,"0")+IFERROR(Y200/H200,"0")+IFERROR(Y201/H201,"0")</f>
        <v>60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0.45180000000000003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250</v>
      </c>
      <c r="Y203" s="775">
        <f>IFERROR(SUM(Y194:Y201),"0")</f>
        <v>252</v>
      </c>
      <c r="Z203" s="37"/>
      <c r="AA203" s="776"/>
      <c r="AB203" s="776"/>
      <c r="AC203" s="776"/>
    </row>
    <row r="204" spans="1:68" ht="16.5" customHeight="1" x14ac:dyDescent="0.25">
      <c r="A204" s="802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100</v>
      </c>
      <c r="Y216" s="774">
        <f t="shared" ref="Y216:Y223" si="41">IFERROR(IF(X216="",0,CEILING((X216/$H216),1)*$H216),"")</f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103.88888888888889</v>
      </c>
      <c r="BN216" s="64">
        <f t="shared" ref="BN216:BN223" si="43">IFERROR(Y216*I216/H216,"0")</f>
        <v>106.59000000000002</v>
      </c>
      <c r="BO216" s="64">
        <f t="shared" ref="BO216:BO223" si="44">IFERROR(1/J216*(X216/H216),"0")</f>
        <v>0.14029180695847362</v>
      </c>
      <c r="BP216" s="64">
        <f t="shared" ref="BP216:BP223" si="45">IFERROR(1/J216*(Y216/H216),"0")</f>
        <v>0.14393939393939395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200</v>
      </c>
      <c r="Y217" s="774">
        <f t="shared" si="41"/>
        <v>205.20000000000002</v>
      </c>
      <c r="Z217" s="36">
        <f>IFERROR(IF(Y217=0,"",ROUNDUP(Y217/H217,0)*0.00902),"")</f>
        <v>0.34276000000000001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207.77777777777777</v>
      </c>
      <c r="BN217" s="64">
        <f t="shared" si="43"/>
        <v>213.18000000000004</v>
      </c>
      <c r="BO217" s="64">
        <f t="shared" si="44"/>
        <v>0.28058361391694725</v>
      </c>
      <c r="BP217" s="64">
        <f t="shared" si="45"/>
        <v>0.2878787878787879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150</v>
      </c>
      <c r="Y218" s="774">
        <f t="shared" si="41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155.83333333333331</v>
      </c>
      <c r="BN218" s="64">
        <f t="shared" si="43"/>
        <v>157.08000000000001</v>
      </c>
      <c r="BO218" s="64">
        <f t="shared" si="44"/>
        <v>0.21043771043771042</v>
      </c>
      <c r="BP218" s="64">
        <f t="shared" si="45"/>
        <v>0.21212121212121213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100</v>
      </c>
      <c r="Y219" s="774">
        <f t="shared" si="41"/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103.88888888888889</v>
      </c>
      <c r="BN219" s="64">
        <f t="shared" si="43"/>
        <v>106.59000000000002</v>
      </c>
      <c r="BO219" s="64">
        <f t="shared" si="44"/>
        <v>0.14029180695847362</v>
      </c>
      <c r="BP219" s="64">
        <f t="shared" si="45"/>
        <v>0.14393939393939395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101.85185185185185</v>
      </c>
      <c r="Y224" s="775">
        <f>IFERROR(Y216/H216,"0")+IFERROR(Y217/H217,"0")+IFERROR(Y218/H218,"0")+IFERROR(Y219/H219,"0")+IFERROR(Y220/H220,"0")+IFERROR(Y221/H221,"0")+IFERROR(Y222/H222,"0")+IFERROR(Y223/H223,"0")</f>
        <v>104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0.93808000000000002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550</v>
      </c>
      <c r="Y225" s="775">
        <f>IFERROR(SUM(Y216:Y223),"0")</f>
        <v>561.6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120</v>
      </c>
      <c r="Y227" s="774">
        <f t="shared" ref="Y227:Y237" si="46">IFERROR(IF(X227="",0,CEILING((X227/$H227),1)*$H227),"")</f>
        <v>121.5</v>
      </c>
      <c r="Z227" s="36">
        <f>IFERROR(IF(Y227=0,"",ROUNDUP(Y227/H227,0)*0.02175),"")</f>
        <v>0.32624999999999998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128.35555555555558</v>
      </c>
      <c r="BN227" s="64">
        <f t="shared" ref="BN227:BN237" si="48">IFERROR(Y227*I227/H227,"0")</f>
        <v>129.96</v>
      </c>
      <c r="BO227" s="64">
        <f t="shared" ref="BO227:BO237" si="49">IFERROR(1/J227*(X227/H227),"0")</f>
        <v>0.26455026455026454</v>
      </c>
      <c r="BP227" s="64">
        <f t="shared" ref="BP227:BP237" si="50">IFERROR(1/J227*(Y227/H227),"0")</f>
        <v>0.26785714285714285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200</v>
      </c>
      <c r="Y229" s="774">
        <f t="shared" si="46"/>
        <v>202.5</v>
      </c>
      <c r="Z229" s="36">
        <f>IFERROR(IF(Y229=0,"",ROUNDUP(Y229/H229,0)*0.02175),"")</f>
        <v>0.54374999999999996</v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213.48148148148152</v>
      </c>
      <c r="BN229" s="64">
        <f t="shared" si="48"/>
        <v>216.15</v>
      </c>
      <c r="BO229" s="64">
        <f t="shared" si="49"/>
        <v>0.44091710758377423</v>
      </c>
      <c r="BP229" s="64">
        <f t="shared" si="50"/>
        <v>0.4464285714285714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100</v>
      </c>
      <c r="Y230" s="774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106.48275862068967</v>
      </c>
      <c r="BN230" s="64">
        <f t="shared" si="48"/>
        <v>111.16799999999999</v>
      </c>
      <c r="BO230" s="64">
        <f t="shared" si="49"/>
        <v>0.20525451559934318</v>
      </c>
      <c r="BP230" s="64">
        <f t="shared" si="50"/>
        <v>0.21428571428571427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250</v>
      </c>
      <c r="Y231" s="774">
        <f t="shared" si="46"/>
        <v>252</v>
      </c>
      <c r="Z231" s="36">
        <f>IFERROR(IF(Y231=0,"",ROUNDUP(Y231/H231,0)*0.00651),"")</f>
        <v>0.68354999999999999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278.125</v>
      </c>
      <c r="BN231" s="64">
        <f t="shared" si="48"/>
        <v>280.35000000000002</v>
      </c>
      <c r="BO231" s="64">
        <f t="shared" si="49"/>
        <v>0.57234432234432242</v>
      </c>
      <c r="BP231" s="64">
        <f t="shared" si="50"/>
        <v>0.57692307692307698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250</v>
      </c>
      <c r="Y233" s="774">
        <f t="shared" si="46"/>
        <v>252</v>
      </c>
      <c r="Z233" s="36">
        <f>IFERROR(IF(Y233=0,"",ROUNDUP(Y233/H233,0)*0.00753),"")</f>
        <v>0.79065000000000007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278.33333333333337</v>
      </c>
      <c r="BN233" s="64">
        <f t="shared" si="48"/>
        <v>280.56000000000006</v>
      </c>
      <c r="BO233" s="64">
        <f t="shared" si="49"/>
        <v>0.66773504273504269</v>
      </c>
      <c r="BP233" s="64">
        <f t="shared" si="50"/>
        <v>0.67307692307692302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250</v>
      </c>
      <c r="Y234" s="774">
        <f t="shared" si="46"/>
        <v>252</v>
      </c>
      <c r="Z234" s="36">
        <f>IFERROR(IF(Y234=0,"",ROUNDUP(Y234/H234,0)*0.00753),"")</f>
        <v>0.79065000000000007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278.33333333333337</v>
      </c>
      <c r="BN234" s="64">
        <f t="shared" si="48"/>
        <v>280.56000000000006</v>
      </c>
      <c r="BO234" s="64">
        <f t="shared" si="49"/>
        <v>0.66773504273504269</v>
      </c>
      <c r="BP234" s="64">
        <f t="shared" si="50"/>
        <v>0.67307692307692302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200</v>
      </c>
      <c r="Y236" s="774">
        <f t="shared" si="46"/>
        <v>201.6</v>
      </c>
      <c r="Z236" s="36">
        <f>IFERROR(IF(Y236=0,"",ROUNDUP(Y236/H236,0)*0.00753),"")</f>
        <v>0.63251999999999997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200</v>
      </c>
      <c r="Y237" s="774">
        <f t="shared" si="46"/>
        <v>201.6</v>
      </c>
      <c r="Z237" s="36">
        <f>IFERROR(IF(Y237=0,"",ROUNDUP(Y237/H237,0)*0.00651),"")</f>
        <v>0.54683999999999999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221.50000000000003</v>
      </c>
      <c r="BN237" s="64">
        <f t="shared" si="48"/>
        <v>223.27200000000002</v>
      </c>
      <c r="BO237" s="64">
        <f t="shared" si="49"/>
        <v>0.45787545787545797</v>
      </c>
      <c r="BP237" s="64">
        <f t="shared" si="50"/>
        <v>0.46153846153846156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530.16709237973612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535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4.5752100000000002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1570</v>
      </c>
      <c r="Y239" s="775">
        <f>IFERROR(SUM(Y227:Y237),"0")</f>
        <v>1587.6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50</v>
      </c>
      <c r="Y244" s="774">
        <f>IFERROR(IF(X244="",0,CEILING((X244/$H244),1)*$H244),"")</f>
        <v>50.4</v>
      </c>
      <c r="Z244" s="36">
        <f>IFERROR(IF(Y244=0,"",ROUNDUP(Y244/H244,0)*0.00753),"")</f>
        <v>0.15812999999999999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55.666666666666664</v>
      </c>
      <c r="BN244" s="64">
        <f>IFERROR(Y244*I244/H244,"0")</f>
        <v>56.112000000000002</v>
      </c>
      <c r="BO244" s="64">
        <f>IFERROR(1/J244*(X244/H244),"0")</f>
        <v>0.13354700854700854</v>
      </c>
      <c r="BP244" s="64">
        <f>IFERROR(1/J244*(Y244/H244),"0")</f>
        <v>0.13461538461538461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50</v>
      </c>
      <c r="Y245" s="774">
        <f>IFERROR(IF(X245="",0,CEILING((X245/$H245),1)*$H245),"")</f>
        <v>50.4</v>
      </c>
      <c r="Z245" s="36">
        <f>IFERROR(IF(Y245=0,"",ROUNDUP(Y245/H245,0)*0.00651),"")</f>
        <v>0.13671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55.25</v>
      </c>
      <c r="BN245" s="64">
        <f>IFERROR(Y245*I245/H245,"0")</f>
        <v>55.692</v>
      </c>
      <c r="BO245" s="64">
        <f>IFERROR(1/J245*(X245/H245),"0")</f>
        <v>0.11446886446886449</v>
      </c>
      <c r="BP245" s="64">
        <f>IFERROR(1/J245*(Y245/H245),"0")</f>
        <v>0.11538461538461539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41.666666666666671</v>
      </c>
      <c r="Y246" s="775">
        <f>IFERROR(Y241/H241,"0")+IFERROR(Y242/H242,"0")+IFERROR(Y243/H243,"0")+IFERROR(Y244/H244,"0")+IFERROR(Y245/H245,"0")</f>
        <v>42</v>
      </c>
      <c r="Z246" s="775">
        <f>IFERROR(IF(Z241="",0,Z241),"0")+IFERROR(IF(Z242="",0,Z242),"0")+IFERROR(IF(Z243="",0,Z243),"0")+IFERROR(IF(Z244="",0,Z244),"0")+IFERROR(IF(Z245="",0,Z245),"0")</f>
        <v>0.29483999999999999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100</v>
      </c>
      <c r="Y247" s="775">
        <f>IFERROR(SUM(Y241:Y245),"0")</f>
        <v>100.8</v>
      </c>
      <c r="Z247" s="37"/>
      <c r="AA247" s="776"/>
      <c r="AB247" s="776"/>
      <c r="AC247" s="776"/>
    </row>
    <row r="248" spans="1:68" ht="16.5" customHeight="1" x14ac:dyDescent="0.25">
      <c r="A248" s="802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200</v>
      </c>
      <c r="Y250" s="774">
        <f t="shared" ref="Y250:Y257" si="51">IFERROR(IF(X250="",0,CEILING((X250/$H250),1)*$H250),"")</f>
        <v>208.79999999999998</v>
      </c>
      <c r="Z250" s="36">
        <f>IFERROR(IF(Y250=0,"",ROUNDUP(Y250/H250,0)*0.02039),"")</f>
        <v>0.36701999999999996</v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208.27586206896552</v>
      </c>
      <c r="BN250" s="64">
        <f t="shared" ref="BN250:BN257" si="53">IFERROR(Y250*I250/H250,"0")</f>
        <v>217.43999999999997</v>
      </c>
      <c r="BO250" s="64">
        <f t="shared" ref="BO250:BO257" si="54">IFERROR(1/J250*(X250/H250),"0")</f>
        <v>0.35919540229885061</v>
      </c>
      <c r="BP250" s="64">
        <f t="shared" ref="BP250:BP257" si="55">IFERROR(1/J250*(Y250/H250),"0")</f>
        <v>0.375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70</v>
      </c>
      <c r="Y253" s="774">
        <f t="shared" si="51"/>
        <v>81.2</v>
      </c>
      <c r="Z253" s="36">
        <f>IFERROR(IF(Y253=0,"",ROUNDUP(Y253/H253,0)*0.02039),"")</f>
        <v>0.14273</v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72.896551724137936</v>
      </c>
      <c r="BN253" s="64">
        <f t="shared" si="53"/>
        <v>84.56</v>
      </c>
      <c r="BO253" s="64">
        <f t="shared" si="54"/>
        <v>0.12571839080459768</v>
      </c>
      <c r="BP253" s="64">
        <f t="shared" si="55"/>
        <v>0.14583333333333334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23.27586206896552</v>
      </c>
      <c r="Y258" s="775">
        <f>IFERROR(Y250/H250,"0")+IFERROR(Y251/H251,"0")+IFERROR(Y252/H252,"0")+IFERROR(Y253/H253,"0")+IFERROR(Y254/H254,"0")+IFERROR(Y255/H255,"0")+IFERROR(Y256/H256,"0")+IFERROR(Y257/H257,"0")</f>
        <v>25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0.50974999999999993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270</v>
      </c>
      <c r="Y259" s="775">
        <f>IFERROR(SUM(Y250:Y257),"0")</f>
        <v>290</v>
      </c>
      <c r="Z259" s="37"/>
      <c r="AA259" s="776"/>
      <c r="AB259" s="776"/>
      <c r="AC259" s="776"/>
    </row>
    <row r="260" spans="1:68" ht="16.5" customHeight="1" x14ac:dyDescent="0.25">
      <c r="A260" s="802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802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802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802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802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802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802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802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802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50</v>
      </c>
      <c r="Y369" s="774">
        <f>IFERROR(IF(X369="",0,CEILING((X369/$H369),1)*$H369),"")</f>
        <v>50.400000000000006</v>
      </c>
      <c r="Z369" s="36">
        <f>IFERROR(IF(Y369=0,"",ROUNDUP(Y369/H369,0)*0.00753),"")</f>
        <v>9.0359999999999996E-2</v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53.095238095238095</v>
      </c>
      <c r="BN369" s="64">
        <f>IFERROR(Y369*I369/H369,"0")</f>
        <v>53.52</v>
      </c>
      <c r="BO369" s="64">
        <f>IFERROR(1/J369*(X369/H369),"0")</f>
        <v>7.6312576312576319E-2</v>
      </c>
      <c r="BP369" s="64">
        <f>IFERROR(1/J369*(Y369/H369),"0")</f>
        <v>7.6923076923076927E-2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11.904761904761905</v>
      </c>
      <c r="Y372" s="775">
        <f>IFERROR(Y368/H368,"0")+IFERROR(Y369/H369,"0")+IFERROR(Y370/H370,"0")+IFERROR(Y371/H371,"0")</f>
        <v>12</v>
      </c>
      <c r="Z372" s="775">
        <f>IFERROR(IF(Z368="",0,Z368),"0")+IFERROR(IF(Z369="",0,Z369),"0")+IFERROR(IF(Z370="",0,Z370),"0")+IFERROR(IF(Z371="",0,Z371),"0")</f>
        <v>9.0359999999999996E-2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50</v>
      </c>
      <c r="Y373" s="775">
        <f>IFERROR(SUM(Y368:Y371),"0")</f>
        <v>50.400000000000006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200</v>
      </c>
      <c r="Y375" s="774">
        <f t="shared" ref="Y375:Y380" si="76">IFERROR(IF(X375="",0,CEILING((X375/$H375),1)*$H375),"")</f>
        <v>202.79999999999998</v>
      </c>
      <c r="Z375" s="36">
        <f>IFERROR(IF(Y375=0,"",ROUNDUP(Y375/H375,0)*0.02175),"")</f>
        <v>0.5655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214.30769230769232</v>
      </c>
      <c r="BN375" s="64">
        <f t="shared" ref="BN375:BN380" si="78">IFERROR(Y375*I375/H375,"0")</f>
        <v>217.30800000000002</v>
      </c>
      <c r="BO375" s="64">
        <f t="shared" ref="BO375:BO380" si="79">IFERROR(1/J375*(X375/H375),"0")</f>
        <v>0.45787545787545786</v>
      </c>
      <c r="BP375" s="64">
        <f t="shared" ref="BP375:BP380" si="80">IFERROR(1/J375*(Y375/H375),"0")</f>
        <v>0.46428571428571425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25.641025641025642</v>
      </c>
      <c r="Y381" s="775">
        <f>IFERROR(Y375/H375,"0")+IFERROR(Y376/H376,"0")+IFERROR(Y377/H377,"0")+IFERROR(Y378/H378,"0")+IFERROR(Y379/H379,"0")+IFERROR(Y380/H380,"0")</f>
        <v>26</v>
      </c>
      <c r="Z381" s="775">
        <f>IFERROR(IF(Z375="",0,Z375),"0")+IFERROR(IF(Z376="",0,Z376),"0")+IFERROR(IF(Z377="",0,Z377),"0")+IFERROR(IF(Z378="",0,Z378),"0")+IFERROR(IF(Z379="",0,Z379),"0")+IFERROR(IF(Z380="",0,Z380),"0")</f>
        <v>0.5655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200</v>
      </c>
      <c r="Y382" s="775">
        <f>IFERROR(SUM(Y375:Y380),"0")</f>
        <v>202.79999999999998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100</v>
      </c>
      <c r="Y385" s="774">
        <f>IFERROR(IF(X385="",0,CEILING((X385/$H385),1)*$H385),"")</f>
        <v>101.39999999999999</v>
      </c>
      <c r="Z385" s="36">
        <f>IFERROR(IF(Y385=0,"",ROUNDUP(Y385/H385,0)*0.02175),"")</f>
        <v>0.28275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107.23076923076924</v>
      </c>
      <c r="BN385" s="64">
        <f>IFERROR(Y385*I385/H385,"0")</f>
        <v>108.732</v>
      </c>
      <c r="BO385" s="64">
        <f>IFERROR(1/J385*(X385/H385),"0")</f>
        <v>0.22893772893772893</v>
      </c>
      <c r="BP385" s="64">
        <f>IFERROR(1/J385*(Y385/H385),"0")</f>
        <v>0.23214285714285712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12.820512820512821</v>
      </c>
      <c r="Y387" s="775">
        <f>IFERROR(Y384/H384,"0")+IFERROR(Y385/H385,"0")+IFERROR(Y386/H386,"0")</f>
        <v>13</v>
      </c>
      <c r="Z387" s="775">
        <f>IFERROR(IF(Z384="",0,Z384),"0")+IFERROR(IF(Z385="",0,Z385),"0")+IFERROR(IF(Z386="",0,Z386),"0")</f>
        <v>0.28275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100</v>
      </c>
      <c r="Y388" s="775">
        <f>IFERROR(SUM(Y384:Y386),"0")</f>
        <v>101.39999999999999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0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0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20</v>
      </c>
      <c r="Y397" s="774">
        <f>IFERROR(IF(X397="",0,CEILING((X397/$H397),1)*$H397),"")</f>
        <v>20</v>
      </c>
      <c r="Z397" s="36">
        <f>IFERROR(IF(Y397=0,"",ROUNDUP(Y397/H397,0)*0.00474),"")</f>
        <v>4.7400000000000005E-2</v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22.400000000000002</v>
      </c>
      <c r="BN397" s="64">
        <f>IFERROR(Y397*I397/H397,"0")</f>
        <v>22.400000000000002</v>
      </c>
      <c r="BO397" s="64">
        <f>IFERROR(1/J397*(X397/H397),"0")</f>
        <v>4.2016806722689072E-2</v>
      </c>
      <c r="BP397" s="64">
        <f>IFERROR(1/J397*(Y397/H397),"0")</f>
        <v>4.2016806722689072E-2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20</v>
      </c>
      <c r="Y398" s="774">
        <f>IFERROR(IF(X398="",0,CEILING((X398/$H398),1)*$H398),"")</f>
        <v>20</v>
      </c>
      <c r="Z398" s="36">
        <f>IFERROR(IF(Y398=0,"",ROUNDUP(Y398/H398,0)*0.00474),"")</f>
        <v>4.7400000000000005E-2</v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22.400000000000002</v>
      </c>
      <c r="BN398" s="64">
        <f>IFERROR(Y398*I398/H398,"0")</f>
        <v>22.400000000000002</v>
      </c>
      <c r="BO398" s="64">
        <f>IFERROR(1/J398*(X398/H398),"0")</f>
        <v>4.2016806722689072E-2</v>
      </c>
      <c r="BP398" s="64">
        <f>IFERROR(1/J398*(Y398/H398),"0")</f>
        <v>4.2016806722689072E-2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20</v>
      </c>
      <c r="Y399" s="774">
        <f>IFERROR(IF(X399="",0,CEILING((X399/$H399),1)*$H399),"")</f>
        <v>20</v>
      </c>
      <c r="Z399" s="36">
        <f>IFERROR(IF(Y399=0,"",ROUNDUP(Y399/H399,0)*0.00474),"")</f>
        <v>4.7400000000000005E-2</v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22.400000000000002</v>
      </c>
      <c r="BN399" s="64">
        <f>IFERROR(Y399*I399/H399,"0")</f>
        <v>22.400000000000002</v>
      </c>
      <c r="BO399" s="64">
        <f>IFERROR(1/J399*(X399/H399),"0")</f>
        <v>4.2016806722689072E-2</v>
      </c>
      <c r="BP399" s="64">
        <f>IFERROR(1/J399*(Y399/H399),"0")</f>
        <v>4.2016806722689072E-2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30</v>
      </c>
      <c r="Y400" s="775">
        <f>IFERROR(Y397/H397,"0")+IFERROR(Y398/H398,"0")+IFERROR(Y399/H399,"0")</f>
        <v>30</v>
      </c>
      <c r="Z400" s="775">
        <f>IFERROR(IF(Z397="",0,Z397),"0")+IFERROR(IF(Z398="",0,Z398),"0")+IFERROR(IF(Z399="",0,Z399),"0")</f>
        <v>0.14220000000000002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60</v>
      </c>
      <c r="Y401" s="775">
        <f>IFERROR(SUM(Y397:Y399),"0")</f>
        <v>60</v>
      </c>
      <c r="Z401" s="37"/>
      <c r="AA401" s="776"/>
      <c r="AB401" s="776"/>
      <c r="AC401" s="776"/>
    </row>
    <row r="402" spans="1:68" ht="16.5" customHeight="1" x14ac:dyDescent="0.25">
      <c r="A402" s="802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250</v>
      </c>
      <c r="Y409" s="774">
        <f>IFERROR(IF(X409="",0,CEILING((X409/$H409),1)*$H409),"")</f>
        <v>252</v>
      </c>
      <c r="Z409" s="36">
        <f>IFERROR(IF(Y409=0,"",ROUNDUP(Y409/H409,0)*0.00651),"")</f>
        <v>0.78120000000000001</v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280</v>
      </c>
      <c r="BN409" s="64">
        <f>IFERROR(Y409*I409/H409,"0")</f>
        <v>282.23999999999995</v>
      </c>
      <c r="BO409" s="64">
        <f>IFERROR(1/J409*(X409/H409),"0")</f>
        <v>0.65410779696493981</v>
      </c>
      <c r="BP409" s="64">
        <f>IFERROR(1/J409*(Y409/H409),"0")</f>
        <v>0.65934065934065944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150</v>
      </c>
      <c r="Y410" s="774">
        <f>IFERROR(IF(X410="",0,CEILING((X410/$H410),1)*$H410),"")</f>
        <v>151.20000000000002</v>
      </c>
      <c r="Z410" s="36">
        <f>IFERROR(IF(Y410=0,"",ROUNDUP(Y410/H410,0)*0.00753),"")</f>
        <v>0.54215999999999998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168.57142857142856</v>
      </c>
      <c r="BN410" s="64">
        <f>IFERROR(Y410*I410/H410,"0")</f>
        <v>169.92</v>
      </c>
      <c r="BO410" s="64">
        <f>IFERROR(1/J410*(X410/H410),"0")</f>
        <v>0.45787545787545786</v>
      </c>
      <c r="BP410" s="64">
        <f>IFERROR(1/J410*(Y410/H410),"0")</f>
        <v>0.46153846153846151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190.47619047619048</v>
      </c>
      <c r="Y411" s="775">
        <f>IFERROR(Y408/H408,"0")+IFERROR(Y409/H409,"0")+IFERROR(Y410/H410,"0")</f>
        <v>192</v>
      </c>
      <c r="Z411" s="775">
        <f>IFERROR(IF(Z408="",0,Z408),"0")+IFERROR(IF(Z409="",0,Z409),"0")+IFERROR(IF(Z410="",0,Z410),"0")</f>
        <v>1.3233600000000001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400</v>
      </c>
      <c r="Y412" s="775">
        <f>IFERROR(SUM(Y408:Y410),"0")</f>
        <v>403.20000000000005</v>
      </c>
      <c r="Z412" s="37"/>
      <c r="AA412" s="776"/>
      <c r="AB412" s="776"/>
      <c r="AC412" s="776"/>
    </row>
    <row r="413" spans="1:68" ht="27.75" customHeight="1" x14ac:dyDescent="0.2">
      <c r="A413" s="869" t="s">
        <v>660</v>
      </c>
      <c r="B413" s="870"/>
      <c r="C413" s="870"/>
      <c r="D413" s="870"/>
      <c r="E413" s="870"/>
      <c r="F413" s="870"/>
      <c r="G413" s="870"/>
      <c r="H413" s="870"/>
      <c r="I413" s="870"/>
      <c r="J413" s="870"/>
      <c r="K413" s="870"/>
      <c r="L413" s="870"/>
      <c r="M413" s="870"/>
      <c r="N413" s="870"/>
      <c r="O413" s="870"/>
      <c r="P413" s="870"/>
      <c r="Q413" s="870"/>
      <c r="R413" s="870"/>
      <c r="S413" s="870"/>
      <c r="T413" s="870"/>
      <c r="U413" s="870"/>
      <c r="V413" s="870"/>
      <c r="W413" s="870"/>
      <c r="X413" s="870"/>
      <c r="Y413" s="870"/>
      <c r="Z413" s="870"/>
      <c r="AA413" s="48"/>
      <c r="AB413" s="48"/>
      <c r="AC413" s="48"/>
    </row>
    <row r="414" spans="1:68" ht="16.5" customHeight="1" x14ac:dyDescent="0.25">
      <c r="A414" s="802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500</v>
      </c>
      <c r="Y416" s="774">
        <f t="shared" ref="Y416:Y426" si="81">IFERROR(IF(X416="",0,CEILING((X416/$H416),1)*$H416),"")</f>
        <v>510</v>
      </c>
      <c r="Z416" s="36">
        <f>IFERROR(IF(Y416=0,"",ROUNDUP(Y416/H416,0)*0.02039),"")</f>
        <v>0.69325999999999999</v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516</v>
      </c>
      <c r="BN416" s="64">
        <f t="shared" ref="BN416:BN426" si="83">IFERROR(Y416*I416/H416,"0")</f>
        <v>526.32000000000005</v>
      </c>
      <c r="BO416" s="64">
        <f t="shared" ref="BO416:BO426" si="84">IFERROR(1/J416*(X416/H416),"0")</f>
        <v>0.69444444444444442</v>
      </c>
      <c r="BP416" s="64">
        <f t="shared" ref="BP416:BP426" si="85">IFERROR(1/J416*(Y416/H416),"0")</f>
        <v>0.70833333333333326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350</v>
      </c>
      <c r="Y418" s="774">
        <f t="shared" si="81"/>
        <v>360</v>
      </c>
      <c r="Z418" s="36">
        <f>IFERROR(IF(Y418=0,"",ROUNDUP(Y418/H418,0)*0.02039),"")</f>
        <v>0.48935999999999996</v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361.2</v>
      </c>
      <c r="BN418" s="64">
        <f t="shared" si="83"/>
        <v>371.52000000000004</v>
      </c>
      <c r="BO418" s="64">
        <f t="shared" si="84"/>
        <v>0.48611111111111105</v>
      </c>
      <c r="BP418" s="64">
        <f t="shared" si="85"/>
        <v>0.5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1.18262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850</v>
      </c>
      <c r="Y428" s="775">
        <f>IFERROR(SUM(Y416:Y426),"0")</f>
        <v>870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2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0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250</v>
      </c>
      <c r="Y440" s="774">
        <f>IFERROR(IF(X440="",0,CEILING((X440/$H440),1)*$H440),"")</f>
        <v>252</v>
      </c>
      <c r="Z440" s="36">
        <f>IFERROR(IF(Y440=0,"",ROUNDUP(Y440/H440,0)*0.02175),"")</f>
        <v>0.60899999999999999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265.66666666666669</v>
      </c>
      <c r="BN440" s="64">
        <f>IFERROR(Y440*I440/H440,"0")</f>
        <v>267.79200000000003</v>
      </c>
      <c r="BO440" s="64">
        <f>IFERROR(1/J440*(X440/H440),"0")</f>
        <v>0.49603174603174605</v>
      </c>
      <c r="BP440" s="64">
        <f>IFERROR(1/J440*(Y440/H440),"0")</f>
        <v>0.5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27.777777777777779</v>
      </c>
      <c r="Y441" s="775">
        <f>IFERROR(Y440/H440,"0")</f>
        <v>28</v>
      </c>
      <c r="Z441" s="775">
        <f>IFERROR(IF(Z440="",0,Z440),"0")</f>
        <v>0.60899999999999999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250</v>
      </c>
      <c r="Y442" s="775">
        <f>IFERROR(SUM(Y440:Y440),"0")</f>
        <v>252</v>
      </c>
      <c r="Z442" s="37"/>
      <c r="AA442" s="776"/>
      <c r="AB442" s="776"/>
      <c r="AC442" s="776"/>
    </row>
    <row r="443" spans="1:68" ht="16.5" customHeight="1" x14ac:dyDescent="0.25">
      <c r="A443" s="802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200</v>
      </c>
      <c r="Y451" s="774">
        <f t="shared" si="86"/>
        <v>204</v>
      </c>
      <c r="Z451" s="36">
        <f t="shared" si="87"/>
        <v>0.36974999999999997</v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208</v>
      </c>
      <c r="BN451" s="64">
        <f t="shared" si="89"/>
        <v>212.16</v>
      </c>
      <c r="BO451" s="64">
        <f t="shared" si="90"/>
        <v>0.29761904761904762</v>
      </c>
      <c r="BP451" s="64">
        <f t="shared" si="91"/>
        <v>0.30357142857142855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16.666666666666668</v>
      </c>
      <c r="Y453" s="775">
        <f>IFERROR(Y445/H445,"0")+IFERROR(Y446/H446,"0")+IFERROR(Y447/H447,"0")+IFERROR(Y448/H448,"0")+IFERROR(Y449/H449,"0")+IFERROR(Y450/H450,"0")+IFERROR(Y451/H451,"0")+IFERROR(Y452/H452,"0")</f>
        <v>17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0.36974999999999997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200</v>
      </c>
      <c r="Y454" s="775">
        <f>IFERROR(SUM(Y445:Y452),"0")</f>
        <v>204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50</v>
      </c>
      <c r="Y456" s="774">
        <f>IFERROR(IF(X456="",0,CEILING((X456/$H456),1)*$H456),"")</f>
        <v>52.56</v>
      </c>
      <c r="Z456" s="36">
        <f>IFERROR(IF(Y456=0,"",ROUNDUP(Y456/H456,0)*0.00753),"")</f>
        <v>9.0359999999999996E-2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52.968036529680361</v>
      </c>
      <c r="BN456" s="64">
        <f>IFERROR(Y456*I456/H456,"0")</f>
        <v>55.68</v>
      </c>
      <c r="BO456" s="64">
        <f>IFERROR(1/J456*(X456/H456),"0")</f>
        <v>7.3176443039456737E-2</v>
      </c>
      <c r="BP456" s="64">
        <f>IFERROR(1/J456*(Y456/H456),"0")</f>
        <v>7.6923076923076927E-2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11.415525114155251</v>
      </c>
      <c r="Y458" s="775">
        <f>IFERROR(Y456/H456,"0")+IFERROR(Y457/H457,"0")</f>
        <v>12</v>
      </c>
      <c r="Z458" s="775">
        <f>IFERROR(IF(Z456="",0,Z456),"0")+IFERROR(IF(Z457="",0,Z457),"0")</f>
        <v>9.0359999999999996E-2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50</v>
      </c>
      <c r="Y459" s="775">
        <f>IFERROR(SUM(Y456:Y457),"0")</f>
        <v>52.56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700</v>
      </c>
      <c r="Y461" s="774">
        <f>IFERROR(IF(X461="",0,CEILING((X461/$H461),1)*$H461),"")</f>
        <v>702</v>
      </c>
      <c r="Z461" s="36">
        <f>IFERROR(IF(Y461=0,"",ROUNDUP(Y461/H461,0)*0.02175),"")</f>
        <v>1.6964999999999999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743.86666666666667</v>
      </c>
      <c r="BN461" s="64">
        <f>IFERROR(Y461*I461/H461,"0")</f>
        <v>745.99199999999996</v>
      </c>
      <c r="BO461" s="64">
        <f>IFERROR(1/J461*(X461/H461),"0")</f>
        <v>1.3888888888888886</v>
      </c>
      <c r="BP461" s="64">
        <f>IFERROR(1/J461*(Y461/H461),"0")</f>
        <v>1.3928571428571428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2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360</v>
      </c>
      <c r="Y464" s="774">
        <f>IFERROR(IF(X464="",0,CEILING((X464/$H464),1)*$H464),"")</f>
        <v>360</v>
      </c>
      <c r="Z464" s="36">
        <f>IFERROR(IF(Y464=0,"",ROUNDUP(Y464/H464,0)*0.00753),"")</f>
        <v>1.1294999999999999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402.6</v>
      </c>
      <c r="BN464" s="64">
        <f>IFERROR(Y464*I464/H464,"0")</f>
        <v>402.6</v>
      </c>
      <c r="BO464" s="64">
        <f>IFERROR(1/J464*(X464/H464),"0")</f>
        <v>0.96153846153846145</v>
      </c>
      <c r="BP464" s="64">
        <f>IFERROR(1/J464*(Y464/H464),"0")</f>
        <v>0.96153846153846145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227.77777777777777</v>
      </c>
      <c r="Y466" s="775">
        <f>IFERROR(Y461/H461,"0")+IFERROR(Y462/H462,"0")+IFERROR(Y463/H463,"0")+IFERROR(Y464/H464,"0")+IFERROR(Y465/H465,"0")</f>
        <v>228</v>
      </c>
      <c r="Z466" s="775">
        <f>IFERROR(IF(Z461="",0,Z461),"0")+IFERROR(IF(Z462="",0,Z462),"0")+IFERROR(IF(Z463="",0,Z463),"0")+IFERROR(IF(Z464="",0,Z464),"0")+IFERROR(IF(Z465="",0,Z465),"0")</f>
        <v>2.8259999999999996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1060</v>
      </c>
      <c r="Y467" s="775">
        <f>IFERROR(SUM(Y461:Y465),"0")</f>
        <v>1062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9" t="s">
        <v>749</v>
      </c>
      <c r="B472" s="870"/>
      <c r="C472" s="870"/>
      <c r="D472" s="870"/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0"/>
      <c r="AA472" s="48"/>
      <c r="AB472" s="48"/>
      <c r="AC472" s="48"/>
    </row>
    <row r="473" spans="1:68" ht="16.5" customHeight="1" x14ac:dyDescent="0.25">
      <c r="A473" s="802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1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70</v>
      </c>
      <c r="Y482" s="774">
        <f t="shared" si="92"/>
        <v>71.400000000000006</v>
      </c>
      <c r="Z482" s="36">
        <f>IFERROR(IF(Y482=0,"",ROUNDUP(Y482/H482,0)*0.00753),"")</f>
        <v>0.12801000000000001</v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73.833333333333329</v>
      </c>
      <c r="BN482" s="64">
        <f t="shared" si="94"/>
        <v>75.31</v>
      </c>
      <c r="BO482" s="64">
        <f t="shared" si="95"/>
        <v>0.10683760683760682</v>
      </c>
      <c r="BP482" s="64">
        <f t="shared" si="96"/>
        <v>0.10897435897435898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9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100</v>
      </c>
      <c r="Y484" s="774">
        <f t="shared" si="92"/>
        <v>100.80000000000001</v>
      </c>
      <c r="Z484" s="36">
        <f>IFERROR(IF(Y484=0,"",ROUNDUP(Y484/H484,0)*0.00753),"")</f>
        <v>0.18071999999999999</v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105.47619047619047</v>
      </c>
      <c r="BN484" s="64">
        <f t="shared" si="94"/>
        <v>106.32000000000001</v>
      </c>
      <c r="BO484" s="64">
        <f t="shared" si="95"/>
        <v>0.15262515262515264</v>
      </c>
      <c r="BP484" s="64">
        <f t="shared" si="96"/>
        <v>0.15384615384615385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3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3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40.476190476190474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41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0.30873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170</v>
      </c>
      <c r="Y504" s="775">
        <f>IFERROR(SUM(Y479:Y502),"0")</f>
        <v>172.20000000000002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802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5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802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802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9" t="s">
        <v>859</v>
      </c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0"/>
      <c r="P551" s="870"/>
      <c r="Q551" s="870"/>
      <c r="R551" s="870"/>
      <c r="S551" s="870"/>
      <c r="T551" s="870"/>
      <c r="U551" s="870"/>
      <c r="V551" s="870"/>
      <c r="W551" s="870"/>
      <c r="X551" s="870"/>
      <c r="Y551" s="870"/>
      <c r="Z551" s="870"/>
      <c r="AA551" s="48"/>
      <c r="AB551" s="48"/>
      <c r="AC551" s="48"/>
    </row>
    <row r="552" spans="1:68" ht="16.5" customHeight="1" x14ac:dyDescent="0.25">
      <c r="A552" s="802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300</v>
      </c>
      <c r="Y555" s="774">
        <f t="shared" si="103"/>
        <v>300.96000000000004</v>
      </c>
      <c r="Z555" s="36">
        <f t="shared" si="104"/>
        <v>0.68171999999999999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320.45454545454544</v>
      </c>
      <c r="BN555" s="64">
        <f t="shared" si="106"/>
        <v>321.48</v>
      </c>
      <c r="BO555" s="64">
        <f t="shared" si="107"/>
        <v>0.54632867132867136</v>
      </c>
      <c r="BP555" s="64">
        <f t="shared" si="108"/>
        <v>0.54807692307692313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1500</v>
      </c>
      <c r="Y557" s="774">
        <f t="shared" si="103"/>
        <v>1504.8000000000002</v>
      </c>
      <c r="Z557" s="36">
        <f t="shared" si="104"/>
        <v>3.4085999999999999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1602.2727272727273</v>
      </c>
      <c r="BN557" s="64">
        <f t="shared" si="106"/>
        <v>1607.3999999999999</v>
      </c>
      <c r="BO557" s="64">
        <f t="shared" si="107"/>
        <v>2.7316433566433567</v>
      </c>
      <c r="BP557" s="64">
        <f t="shared" si="108"/>
        <v>2.7403846153846154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1000</v>
      </c>
      <c r="Y559" s="774">
        <f t="shared" si="103"/>
        <v>1003.2</v>
      </c>
      <c r="Z559" s="36">
        <f t="shared" si="104"/>
        <v>2.2724000000000002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1068.1818181818182</v>
      </c>
      <c r="BN559" s="64">
        <f t="shared" si="106"/>
        <v>1071.5999999999999</v>
      </c>
      <c r="BO559" s="64">
        <f t="shared" si="107"/>
        <v>1.821095571095571</v>
      </c>
      <c r="BP559" s="64">
        <f t="shared" si="108"/>
        <v>1.8269230769230771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530.30303030303025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532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6.3627200000000004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2800</v>
      </c>
      <c r="Y566" s="775">
        <f>IFERROR(SUM(Y554:Y564),"0")</f>
        <v>2808.96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1000</v>
      </c>
      <c r="Y568" s="774">
        <f>IFERROR(IF(X568="",0,CEILING((X568/$H568),1)*$H568),"")</f>
        <v>1003.2</v>
      </c>
      <c r="Z568" s="36">
        <f>IFERROR(IF(Y568=0,"",ROUNDUP(Y568/H568,0)*0.01196),"")</f>
        <v>2.2724000000000002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1068.1818181818182</v>
      </c>
      <c r="BN568" s="64">
        <f>IFERROR(Y568*I568/H568,"0")</f>
        <v>1071.5999999999999</v>
      </c>
      <c r="BO568" s="64">
        <f>IFERROR(1/J568*(X568/H568),"0")</f>
        <v>1.821095571095571</v>
      </c>
      <c r="BP568" s="64">
        <f>IFERROR(1/J568*(Y568/H568),"0")</f>
        <v>1.8269230769230771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189.39393939393938</v>
      </c>
      <c r="Y571" s="775">
        <f>IFERROR(Y568/H568,"0")+IFERROR(Y569/H569,"0")+IFERROR(Y570/H570,"0")</f>
        <v>190</v>
      </c>
      <c r="Z571" s="775">
        <f>IFERROR(IF(Z568="",0,Z568),"0")+IFERROR(IF(Z569="",0,Z569),"0")+IFERROR(IF(Z570="",0,Z570),"0")</f>
        <v>2.2724000000000002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1000</v>
      </c>
      <c r="Y572" s="775">
        <f>IFERROR(SUM(Y568:Y570),"0")</f>
        <v>1003.2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1000</v>
      </c>
      <c r="Y575" s="774">
        <f t="shared" si="109"/>
        <v>1003.2</v>
      </c>
      <c r="Z575" s="36">
        <f>IFERROR(IF(Y575=0,"",ROUNDUP(Y575/H575,0)*0.01196),"")</f>
        <v>2.2724000000000002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1068.1818181818182</v>
      </c>
      <c r="BN575" s="64">
        <f t="shared" si="111"/>
        <v>1071.5999999999999</v>
      </c>
      <c r="BO575" s="64">
        <f t="shared" si="112"/>
        <v>1.821095571095571</v>
      </c>
      <c r="BP575" s="64">
        <f t="shared" si="113"/>
        <v>1.8269230769230771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700</v>
      </c>
      <c r="Y576" s="774">
        <f t="shared" si="109"/>
        <v>702.24</v>
      </c>
      <c r="Z576" s="36">
        <f>IFERROR(IF(Y576=0,"",ROUNDUP(Y576/H576,0)*0.01196),"")</f>
        <v>1.5906800000000001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747.72727272727275</v>
      </c>
      <c r="BN576" s="64">
        <f t="shared" si="111"/>
        <v>750.11999999999989</v>
      </c>
      <c r="BO576" s="64">
        <f t="shared" si="112"/>
        <v>1.2747668997668997</v>
      </c>
      <c r="BP576" s="64">
        <f t="shared" si="113"/>
        <v>1.278846153846154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321.96969696969694</v>
      </c>
      <c r="Y583" s="775">
        <f>IFERROR(Y574/H574,"0")+IFERROR(Y575/H575,"0")+IFERROR(Y576/H576,"0")+IFERROR(Y577/H577,"0")+IFERROR(Y578/H578,"0")+IFERROR(Y579/H579,"0")+IFERROR(Y580/H580,"0")+IFERROR(Y581/H581,"0")+IFERROR(Y582/H582,"0")</f>
        <v>323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3.8630800000000001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1700</v>
      </c>
      <c r="Y584" s="775">
        <f>IFERROR(SUM(Y574:Y582),"0")</f>
        <v>1705.44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7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9" t="s">
        <v>927</v>
      </c>
      <c r="B596" s="870"/>
      <c r="C596" s="870"/>
      <c r="D596" s="870"/>
      <c r="E596" s="870"/>
      <c r="F596" s="870"/>
      <c r="G596" s="870"/>
      <c r="H596" s="870"/>
      <c r="I596" s="870"/>
      <c r="J596" s="870"/>
      <c r="K596" s="870"/>
      <c r="L596" s="870"/>
      <c r="M596" s="870"/>
      <c r="N596" s="870"/>
      <c r="O596" s="870"/>
      <c r="P596" s="870"/>
      <c r="Q596" s="870"/>
      <c r="R596" s="870"/>
      <c r="S596" s="870"/>
      <c r="T596" s="870"/>
      <c r="U596" s="870"/>
      <c r="V596" s="870"/>
      <c r="W596" s="870"/>
      <c r="X596" s="870"/>
      <c r="Y596" s="870"/>
      <c r="Z596" s="870"/>
      <c r="AA596" s="48"/>
      <c r="AB596" s="48"/>
      <c r="AC596" s="48"/>
    </row>
    <row r="597" spans="1:68" ht="16.5" customHeight="1" x14ac:dyDescent="0.25">
      <c r="A597" s="802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500</v>
      </c>
      <c r="Y601" s="774">
        <f t="shared" si="114"/>
        <v>504</v>
      </c>
      <c r="Z601" s="36">
        <f>IFERROR(IF(Y601=0,"",ROUNDUP(Y601/H601,0)*0.02175),"")</f>
        <v>0.91349999999999998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520</v>
      </c>
      <c r="BN601" s="64">
        <f t="shared" si="116"/>
        <v>524.16</v>
      </c>
      <c r="BO601" s="64">
        <f t="shared" si="117"/>
        <v>0.74404761904761896</v>
      </c>
      <c r="BP601" s="64">
        <f t="shared" si="118"/>
        <v>0.75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9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4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41.666666666666664</v>
      </c>
      <c r="Y606" s="775">
        <f>IFERROR(Y599/H599,"0")+IFERROR(Y600/H600,"0")+IFERROR(Y601/H601,"0")+IFERROR(Y602/H602,"0")+IFERROR(Y603/H603,"0")+IFERROR(Y604/H604,"0")+IFERROR(Y605/H605,"0")</f>
        <v>42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0.91349999999999998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500</v>
      </c>
      <c r="Y607" s="775">
        <f>IFERROR(SUM(Y599:Y605),"0")</f>
        <v>504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0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1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9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4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5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8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3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0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6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9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802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2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0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7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6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8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0"/>
      <c r="P661" s="821" t="s">
        <v>1048</v>
      </c>
      <c r="Q661" s="822"/>
      <c r="R661" s="822"/>
      <c r="S661" s="822"/>
      <c r="T661" s="822"/>
      <c r="U661" s="822"/>
      <c r="V661" s="823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15050.6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15191.500000000002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0"/>
      <c r="P662" s="821" t="s">
        <v>1049</v>
      </c>
      <c r="Q662" s="822"/>
      <c r="R662" s="822"/>
      <c r="S662" s="822"/>
      <c r="T662" s="822"/>
      <c r="U662" s="822"/>
      <c r="V662" s="823"/>
      <c r="W662" s="37" t="s">
        <v>69</v>
      </c>
      <c r="X662" s="775">
        <f>IFERROR(SUM(BM22:BM658),"0")</f>
        <v>16106.446143305408</v>
      </c>
      <c r="Y662" s="775">
        <f>IFERROR(SUM(BN22:BN658),"0")</f>
        <v>16255.175999999999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0"/>
      <c r="P663" s="821" t="s">
        <v>1050</v>
      </c>
      <c r="Q663" s="822"/>
      <c r="R663" s="822"/>
      <c r="S663" s="822"/>
      <c r="T663" s="822"/>
      <c r="U663" s="822"/>
      <c r="V663" s="823"/>
      <c r="W663" s="37" t="s">
        <v>1051</v>
      </c>
      <c r="X663" s="38">
        <f>ROUNDUP(SUM(BO22:BO658),0)</f>
        <v>29</v>
      </c>
      <c r="Y663" s="38">
        <f>ROUNDUP(SUM(BP22:BP658),0)</f>
        <v>30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0"/>
      <c r="P664" s="821" t="s">
        <v>1052</v>
      </c>
      <c r="Q664" s="822"/>
      <c r="R664" s="822"/>
      <c r="S664" s="822"/>
      <c r="T664" s="822"/>
      <c r="U664" s="822"/>
      <c r="V664" s="823"/>
      <c r="W664" s="37" t="s">
        <v>69</v>
      </c>
      <c r="X664" s="775">
        <f>GrossWeightTotal+PalletQtyTotal*25</f>
        <v>16831.446143305409</v>
      </c>
      <c r="Y664" s="775">
        <f>GrossWeightTotalR+PalletQtyTotalR*25</f>
        <v>17005.175999999999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0"/>
      <c r="P665" s="821" t="s">
        <v>1053</v>
      </c>
      <c r="Q665" s="822"/>
      <c r="R665" s="822"/>
      <c r="S665" s="822"/>
      <c r="T665" s="822"/>
      <c r="U665" s="822"/>
      <c r="V665" s="823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3254.9245153788934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3277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0"/>
      <c r="P666" s="821" t="s">
        <v>1054</v>
      </c>
      <c r="Q666" s="822"/>
      <c r="R666" s="822"/>
      <c r="S666" s="822"/>
      <c r="T666" s="822"/>
      <c r="U666" s="822"/>
      <c r="V666" s="823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34.886580000000002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6" t="s">
        <v>116</v>
      </c>
      <c r="D668" s="881"/>
      <c r="E668" s="881"/>
      <c r="F668" s="881"/>
      <c r="G668" s="881"/>
      <c r="H668" s="820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20"/>
      <c r="W668" s="796" t="s">
        <v>660</v>
      </c>
      <c r="X668" s="820"/>
      <c r="Y668" s="796" t="s">
        <v>749</v>
      </c>
      <c r="Z668" s="881"/>
      <c r="AA668" s="881"/>
      <c r="AB668" s="820"/>
      <c r="AC668" s="765" t="s">
        <v>859</v>
      </c>
      <c r="AD668" s="796" t="s">
        <v>927</v>
      </c>
      <c r="AE668" s="820"/>
      <c r="AF668" s="767"/>
    </row>
    <row r="669" spans="1:68" ht="14.25" customHeight="1" thickTop="1" x14ac:dyDescent="0.2">
      <c r="A669" s="845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67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67"/>
    </row>
    <row r="670" spans="1:68" ht="13.5" customHeight="1" thickBot="1" x14ac:dyDescent="0.25">
      <c r="A670" s="846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67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343.20000000000005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367.20000000000005</v>
      </c>
      <c r="E671" s="46">
        <f>IFERROR(Y108*1,"0")+IFERROR(Y109*1,"0")+IFERROR(Y110*1,"0")+IFERROR(Y114*1,"0")+IFERROR(Y115*1,"0")+IFERROR(Y116*1,"0")+IFERROR(Y117*1,"0")+IFERROR(Y118*1,"0")+IFERROR(Y119*1,"0")</f>
        <v>1126.98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887.40000000000009</v>
      </c>
      <c r="G671" s="46">
        <f>IFERROR(Y155*1,"0")+IFERROR(Y156*1,"0")+IFERROR(Y160*1,"0")+IFERROR(Y161*1,"0")+IFERROR(Y165*1,"0")+IFERROR(Y166*1,"0")</f>
        <v>222.56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252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2250</v>
      </c>
      <c r="K671" s="46">
        <f>IFERROR(Y250*1,"0")+IFERROR(Y251*1,"0")+IFERROR(Y252*1,"0")+IFERROR(Y253*1,"0")+IFERROR(Y254*1,"0")+IFERROR(Y255*1,"0")+IFERROR(Y256*1,"0")+IFERROR(Y257*1,"0")</f>
        <v>290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414.59999999999997</v>
      </c>
      <c r="V671" s="46">
        <f>IFERROR(Y404*1,"0")+IFERROR(Y408*1,"0")+IFERROR(Y409*1,"0")+IFERROR(Y410*1,"0")</f>
        <v>403.20000000000005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1122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1318.56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172.20000000000002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5517.5999999999995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504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2024-12-06T10:44:47Z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