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3E1311A-9BE1-4C72-9CE6-1071D1C8FD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89" i="1" l="1"/>
  <c r="Z111" i="1"/>
  <c r="Z129" i="1"/>
  <c r="Z36" i="1"/>
  <c r="Z157" i="1"/>
  <c r="Z202" i="1"/>
  <c r="Y36" i="1"/>
  <c r="Y665" i="1" s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Z289" i="1" s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Z503" i="1" s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Z513" i="1" s="1"/>
  <c r="Y513" i="1"/>
  <c r="I671" i="1"/>
  <c r="H9" i="1"/>
  <c r="B671" i="1"/>
  <c r="X663" i="1"/>
  <c r="X664" i="1" s="1"/>
  <c r="X665" i="1"/>
  <c r="Y24" i="1"/>
  <c r="Z27" i="1"/>
  <c r="BN27" i="1"/>
  <c r="Y662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Y663" i="1" s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BN109" i="1"/>
  <c r="Y112" i="1"/>
  <c r="Z115" i="1"/>
  <c r="Z120" i="1" s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Z437" i="1" s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Y458" i="1"/>
  <c r="BP523" i="1"/>
  <c r="BN523" i="1"/>
  <c r="Z523" i="1"/>
  <c r="Y528" i="1"/>
  <c r="Z544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Z571" i="1" s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Y664" i="1" l="1"/>
  <c r="Z311" i="1"/>
  <c r="Z565" i="1"/>
  <c r="Y66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s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<sst xmlns="http://schemas.openxmlformats.org/spreadsheetml/2006/main" count="3120" uniqueCount="1074">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</sst>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5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70" customFormat="1" ht="45" customHeight="1" x14ac:dyDescent="0.2">
      <c r="A1" s="41"/>
      <c r="B1" s="41"/>
      <c r="C1" s="41"/>
      <c r="D1" s="860" t="s">
        <v>0</v>
      </c>
      <c r="E1" s="808"/>
      <c r="F1" s="808"/>
      <c r="G1" s="12" t="s">
        <v>1</v>
      </c>
      <c r="H1" s="860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0" customFormat="1" ht="23.45" customHeight="1" x14ac:dyDescent="0.2">
      <c r="A5" s="915" t="s">
        <v>8</v>
      </c>
      <c r="B5" s="822"/>
      <c r="C5" s="823"/>
      <c r="D5" s="864"/>
      <c r="E5" s="865"/>
      <c r="F5" s="1159" t="s">
        <v>9</v>
      </c>
      <c r="G5" s="823"/>
      <c r="H5" s="864"/>
      <c r="I5" s="1076"/>
      <c r="J5" s="1076"/>
      <c r="K5" s="1076"/>
      <c r="L5" s="1076"/>
      <c r="M5" s="865"/>
      <c r="N5" s="58"/>
      <c r="P5" s="24" t="s">
        <v>10</v>
      </c>
      <c r="Q5" s="1173">
        <v>45634</v>
      </c>
      <c r="R5" s="913"/>
      <c r="T5" s="969" t="s">
        <v>11</v>
      </c>
      <c r="U5" s="970"/>
      <c r="V5" s="972" t="s">
        <v>12</v>
      </c>
      <c r="W5" s="913"/>
      <c r="AB5" s="51"/>
      <c r="AC5" s="51"/>
      <c r="AD5" s="51"/>
      <c r="AE5" s="51"/>
    </row>
    <row r="6" spans="1:32" s="770" customFormat="1" ht="24" customHeight="1" x14ac:dyDescent="0.2">
      <c r="A6" s="915" t="s">
        <v>13</v>
      </c>
      <c r="B6" s="822"/>
      <c r="C6" s="82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3"/>
      <c r="N6" s="59"/>
      <c r="P6" s="24" t="s">
        <v>15</v>
      </c>
      <c r="Q6" s="1188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9" t="s">
        <v>16</v>
      </c>
      <c r="U6" s="970"/>
      <c r="V6" s="1057" t="s">
        <v>17</v>
      </c>
      <c r="W6" s="829"/>
      <c r="AB6" s="51"/>
      <c r="AC6" s="51"/>
      <c r="AD6" s="51"/>
      <c r="AE6" s="51"/>
    </row>
    <row r="7" spans="1:32" s="770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970"/>
      <c r="V7" s="1058"/>
      <c r="W7" s="1059"/>
      <c r="AB7" s="51"/>
      <c r="AC7" s="51"/>
      <c r="AD7" s="51"/>
      <c r="AE7" s="51"/>
    </row>
    <row r="8" spans="1:32" s="770" customFormat="1" ht="25.5" customHeight="1" x14ac:dyDescent="0.2">
      <c r="A8" s="1203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9"/>
      <c r="T8" s="786"/>
      <c r="U8" s="970"/>
      <c r="V8" s="1058"/>
      <c r="W8" s="1059"/>
      <c r="AB8" s="51"/>
      <c r="AC8" s="51"/>
      <c r="AD8" s="51"/>
      <c r="AE8" s="51"/>
    </row>
    <row r="9" spans="1:32" s="770" customFormat="1" ht="39.950000000000003" customHeight="1" x14ac:dyDescent="0.2">
      <c r="A9" s="9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9"/>
      <c r="E9" s="795"/>
      <c r="F9" s="9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1"/>
      <c r="P9" s="26" t="s">
        <v>21</v>
      </c>
      <c r="Q9" s="908"/>
      <c r="R9" s="909"/>
      <c r="T9" s="786"/>
      <c r="U9" s="970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0" customFormat="1" ht="26.45" customHeight="1" x14ac:dyDescent="0.2">
      <c r="A10" s="9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9"/>
      <c r="E10" s="795"/>
      <c r="F10" s="9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6" t="str">
        <f>IFERROR(VLOOKUP($D$10,Proxy,2,FALSE),"")</f>
        <v/>
      </c>
      <c r="I10" s="786"/>
      <c r="J10" s="786"/>
      <c r="K10" s="786"/>
      <c r="L10" s="786"/>
      <c r="M10" s="786"/>
      <c r="N10" s="769"/>
      <c r="P10" s="26" t="s">
        <v>22</v>
      </c>
      <c r="Q10" s="980"/>
      <c r="R10" s="981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2"/>
      <c r="R11" s="913"/>
      <c r="U11" s="24" t="s">
        <v>27</v>
      </c>
      <c r="V11" s="1112" t="s">
        <v>28</v>
      </c>
      <c r="W11" s="909"/>
      <c r="X11" s="45"/>
      <c r="Y11" s="45"/>
      <c r="Z11" s="45"/>
      <c r="AA11" s="45"/>
      <c r="AB11" s="51"/>
      <c r="AC11" s="51"/>
      <c r="AD11" s="51"/>
      <c r="AE11" s="51"/>
    </row>
    <row r="12" spans="1:32" s="770" customFormat="1" ht="18.600000000000001" customHeight="1" x14ac:dyDescent="0.2">
      <c r="A12" s="964" t="s">
        <v>29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3"/>
      <c r="N12" s="62"/>
      <c r="P12" s="24" t="s">
        <v>30</v>
      </c>
      <c r="Q12" s="924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70" customFormat="1" ht="23.25" customHeight="1" x14ac:dyDescent="0.2">
      <c r="A13" s="964" t="s">
        <v>31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3"/>
      <c r="N13" s="62"/>
      <c r="O13" s="26"/>
      <c r="P13" s="26" t="s">
        <v>32</v>
      </c>
      <c r="Q13" s="1112"/>
      <c r="R13" s="9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0" customFormat="1" ht="18.600000000000001" customHeight="1" x14ac:dyDescent="0.2">
      <c r="A14" s="964" t="s">
        <v>33</v>
      </c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0" customFormat="1" ht="22.5" customHeight="1" x14ac:dyDescent="0.2">
      <c r="A15" s="1004" t="s">
        <v>34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3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31" t="s">
        <v>38</v>
      </c>
      <c r="D17" s="824" t="s">
        <v>39</v>
      </c>
      <c r="E17" s="886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85"/>
      <c r="R17" s="885"/>
      <c r="S17" s="885"/>
      <c r="T17" s="886"/>
      <c r="U17" s="1200" t="s">
        <v>51</v>
      </c>
      <c r="V17" s="823"/>
      <c r="W17" s="824" t="s">
        <v>52</v>
      </c>
      <c r="X17" s="824" t="s">
        <v>53</v>
      </c>
      <c r="Y17" s="1201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87"/>
      <c r="E18" s="889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5"/>
      <c r="X18" s="825"/>
      <c r="Y18" s="1202"/>
      <c r="Z18" s="1074"/>
      <c r="AA18" s="1048"/>
      <c r="AB18" s="1048"/>
      <c r="AC18" s="1048"/>
      <c r="AD18" s="1156"/>
      <c r="AE18" s="1157"/>
      <c r="AF18" s="1158"/>
      <c r="AG18" s="66"/>
      <c r="BD18" s="65"/>
    </row>
    <row r="19" spans="1:68" ht="27.75" customHeight="1" x14ac:dyDescent="0.2">
      <c r="A19" s="869" t="s">
        <v>63</v>
      </c>
      <c r="B19" s="870"/>
      <c r="C19" s="870"/>
      <c r="D19" s="870"/>
      <c r="E19" s="870"/>
      <c r="F19" s="870"/>
      <c r="G19" s="870"/>
      <c r="H19" s="870"/>
      <c r="I19" s="870"/>
      <c r="J19" s="870"/>
      <c r="K19" s="870"/>
      <c r="L19" s="870"/>
      <c r="M19" s="870"/>
      <c r="N19" s="870"/>
      <c r="O19" s="870"/>
      <c r="P19" s="870"/>
      <c r="Q19" s="870"/>
      <c r="R19" s="870"/>
      <c r="S19" s="870"/>
      <c r="T19" s="870"/>
      <c r="U19" s="870"/>
      <c r="V19" s="870"/>
      <c r="W19" s="870"/>
      <c r="X19" s="870"/>
      <c r="Y19" s="870"/>
      <c r="Z19" s="870"/>
      <c r="AA19" s="48"/>
      <c r="AB19" s="48"/>
      <c r="AC19" s="48"/>
    </row>
    <row r="20" spans="1:68" ht="16.5" customHeight="1" x14ac:dyDescent="0.25">
      <c r="A20" s="802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6"/>
      <c r="AB21" s="766"/>
      <c r="AC21" s="76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6"/>
      <c r="AB25" s="766"/>
      <c r="AC25" s="766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7">
        <v>4680115885912</v>
      </c>
      <c r="E26" s="778"/>
      <c r="F26" s="772">
        <v>0.3</v>
      </c>
      <c r="G26" s="32">
        <v>6</v>
      </c>
      <c r="H26" s="772">
        <v>1.8</v>
      </c>
      <c r="I26" s="77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777">
        <v>4607091383881</v>
      </c>
      <c r="E27" s="778"/>
      <c r="F27" s="772">
        <v>0.33</v>
      </c>
      <c r="G27" s="32">
        <v>6</v>
      </c>
      <c r="H27" s="772">
        <v>1.98</v>
      </c>
      <c r="I27" s="772">
        <v>2.246</v>
      </c>
      <c r="J27" s="32">
        <v>156</v>
      </c>
      <c r="K27" s="32" t="s">
        <v>76</v>
      </c>
      <c r="L27" s="32"/>
      <c r="M27" s="33" t="s">
        <v>80</v>
      </c>
      <c r="N27" s="33"/>
      <c r="O27" s="32">
        <v>40</v>
      </c>
      <c r="P27" s="103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7">
        <v>4680115885905</v>
      </c>
      <c r="E33" s="778"/>
      <c r="F33" s="772">
        <v>0.3</v>
      </c>
      <c r="G33" s="32">
        <v>6</v>
      </c>
      <c r="H33" s="772">
        <v>1.8</v>
      </c>
      <c r="I33" s="77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4301051593</v>
      </c>
      <c r="D34" s="777">
        <v>4607091383911</v>
      </c>
      <c r="E34" s="778"/>
      <c r="F34" s="772">
        <v>0.33</v>
      </c>
      <c r="G34" s="32">
        <v>6</v>
      </c>
      <c r="H34" s="772">
        <v>1.98</v>
      </c>
      <c r="I34" s="77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6"/>
      <c r="AB38" s="766"/>
      <c r="AC38" s="766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6"/>
      <c r="AB42" s="766"/>
      <c r="AC42" s="766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9" t="s">
        <v>116</v>
      </c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70"/>
      <c r="R46" s="870"/>
      <c r="S46" s="870"/>
      <c r="T46" s="870"/>
      <c r="U46" s="870"/>
      <c r="V46" s="870"/>
      <c r="W46" s="870"/>
      <c r="X46" s="870"/>
      <c r="Y46" s="870"/>
      <c r="Z46" s="870"/>
      <c r="AA46" s="48"/>
      <c r="AB46" s="48"/>
      <c r="AC46" s="48"/>
    </row>
    <row r="47" spans="1:68" ht="16.5" customHeight="1" x14ac:dyDescent="0.25">
      <c r="A47" s="802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6"/>
      <c r="AB48" s="766"/>
      <c r="AC48" s="766"/>
    </row>
    <row r="49" spans="1:68" ht="16.5" customHeight="1" x14ac:dyDescent="0.25">
      <c r="A49" s="54" t="s">
        <v>119</v>
      </c>
      <c r="B49" s="54" t="s">
        <v>120</v>
      </c>
      <c r="C49" s="31">
        <v>4301011540</v>
      </c>
      <c r="D49" s="777">
        <v>4607091385670</v>
      </c>
      <c r="E49" s="778"/>
      <c r="F49" s="772">
        <v>1.4</v>
      </c>
      <c r="G49" s="32">
        <v>8</v>
      </c>
      <c r="H49" s="772">
        <v>11.2</v>
      </c>
      <c r="I49" s="772">
        <v>11.68</v>
      </c>
      <c r="J49" s="32">
        <v>56</v>
      </c>
      <c r="K49" s="32" t="s">
        <v>121</v>
      </c>
      <c r="L49" s="32"/>
      <c r="M49" s="33" t="s">
        <v>80</v>
      </c>
      <c r="N49" s="33"/>
      <c r="O49" s="32">
        <v>50</v>
      </c>
      <c r="P49" s="11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123</v>
      </c>
      <c r="C50" s="31">
        <v>4301011380</v>
      </c>
      <c r="D50" s="777">
        <v>4607091385670</v>
      </c>
      <c r="E50" s="778"/>
      <c r="F50" s="772">
        <v>1.35</v>
      </c>
      <c r="G50" s="32">
        <v>8</v>
      </c>
      <c r="H50" s="772">
        <v>10.8</v>
      </c>
      <c r="I50" s="772">
        <v>11.28</v>
      </c>
      <c r="J50" s="32">
        <v>56</v>
      </c>
      <c r="K50" s="32" t="s">
        <v>121</v>
      </c>
      <c r="L50" s="32"/>
      <c r="M50" s="33" t="s">
        <v>124</v>
      </c>
      <c r="N50" s="33"/>
      <c r="O50" s="32">
        <v>50</v>
      </c>
      <c r="P50" s="8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4"/>
      <c r="V50" s="34"/>
      <c r="W50" s="35" t="s">
        <v>69</v>
      </c>
      <c r="X50" s="773">
        <v>50</v>
      </c>
      <c r="Y50" s="774">
        <f t="shared" si="6"/>
        <v>54</v>
      </c>
      <c r="Z50" s="36">
        <f>IFERROR(IF(Y50=0,"",ROUNDUP(Y50/H50,0)*0.02175),"")</f>
        <v>0.10874999999999999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52.222222222222221</v>
      </c>
      <c r="BN50" s="64">
        <f t="shared" si="8"/>
        <v>56.4</v>
      </c>
      <c r="BO50" s="64">
        <f t="shared" si="9"/>
        <v>8.2671957671957674E-2</v>
      </c>
      <c r="BP50" s="64">
        <f t="shared" si="10"/>
        <v>8.9285714285714274E-2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124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77">
        <v>4680115882539</v>
      </c>
      <c r="E52" s="778"/>
      <c r="F52" s="772">
        <v>0.37</v>
      </c>
      <c r="G52" s="32">
        <v>10</v>
      </c>
      <c r="H52" s="772">
        <v>3.7</v>
      </c>
      <c r="I52" s="772">
        <v>3.91</v>
      </c>
      <c r="J52" s="32">
        <v>132</v>
      </c>
      <c r="K52" s="32" t="s">
        <v>76</v>
      </c>
      <c r="L52" s="32"/>
      <c r="M52" s="33" t="s">
        <v>80</v>
      </c>
      <c r="N52" s="33"/>
      <c r="O52" s="32">
        <v>50</v>
      </c>
      <c r="P52" s="89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4301011382</v>
      </c>
      <c r="D53" s="777">
        <v>4607091385687</v>
      </c>
      <c r="E53" s="778"/>
      <c r="F53" s="772">
        <v>0.4</v>
      </c>
      <c r="G53" s="32">
        <v>10</v>
      </c>
      <c r="H53" s="772">
        <v>4</v>
      </c>
      <c r="I53" s="772">
        <v>4.21</v>
      </c>
      <c r="J53" s="32">
        <v>132</v>
      </c>
      <c r="K53" s="32" t="s">
        <v>76</v>
      </c>
      <c r="L53" s="32" t="s">
        <v>133</v>
      </c>
      <c r="M53" s="33" t="s">
        <v>80</v>
      </c>
      <c r="N53" s="33"/>
      <c r="O53" s="32">
        <v>50</v>
      </c>
      <c r="P53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124</v>
      </c>
      <c r="N54" s="33"/>
      <c r="O54" s="32">
        <v>50</v>
      </c>
      <c r="P54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4.6296296296296298</v>
      </c>
      <c r="Y55" s="775">
        <f>IFERROR(Y49/H49,"0")+IFERROR(Y50/H50,"0")+IFERROR(Y51/H51,"0")+IFERROR(Y52/H52,"0")+IFERROR(Y53/H53,"0")+IFERROR(Y54/H54,"0")</f>
        <v>5</v>
      </c>
      <c r="Z55" s="775">
        <f>IFERROR(IF(Z49="",0,Z49),"0")+IFERROR(IF(Z50="",0,Z50),"0")+IFERROR(IF(Z51="",0,Z51),"0")+IFERROR(IF(Z52="",0,Z52),"0")+IFERROR(IF(Z53="",0,Z53),"0")+IFERROR(IF(Z54="",0,Z54),"0")</f>
        <v>0.10874999999999999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50</v>
      </c>
      <c r="Y56" s="775">
        <f>IFERROR(SUM(Y49:Y54),"0")</f>
        <v>54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6"/>
      <c r="AB57" s="766"/>
      <c r="AC57" s="766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80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80</v>
      </c>
      <c r="N59" s="33"/>
      <c r="O59" s="32">
        <v>40</v>
      </c>
      <c r="P59" s="10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802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6"/>
      <c r="AB63" s="766"/>
      <c r="AC63" s="766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80</v>
      </c>
      <c r="N64" s="33"/>
      <c r="O64" s="32">
        <v>50</v>
      </c>
      <c r="P64" s="11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124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100</v>
      </c>
      <c r="Y65" s="774">
        <f t="shared" si="11"/>
        <v>108</v>
      </c>
      <c r="Z65" s="36">
        <f>IFERROR(IF(Y65=0,"",ROUNDUP(Y65/H65,0)*0.02175),"")</f>
        <v>0.21749999999999997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104.44444444444444</v>
      </c>
      <c r="BN65" s="64">
        <f t="shared" si="13"/>
        <v>112.8</v>
      </c>
      <c r="BO65" s="64">
        <f t="shared" si="14"/>
        <v>0.16534391534391535</v>
      </c>
      <c r="BP65" s="64">
        <f t="shared" si="15"/>
        <v>0.17857142857142855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124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124</v>
      </c>
      <c r="N68" s="33"/>
      <c r="O68" s="32">
        <v>90</v>
      </c>
      <c r="P68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124</v>
      </c>
      <c r="N69" s="33"/>
      <c r="O69" s="32">
        <v>50</v>
      </c>
      <c r="P69" s="975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77">
        <v>4680115885899</v>
      </c>
      <c r="E70" s="778"/>
      <c r="F70" s="772">
        <v>0.35</v>
      </c>
      <c r="G70" s="32">
        <v>6</v>
      </c>
      <c r="H70" s="772">
        <v>2.1</v>
      </c>
      <c r="I70" s="772">
        <v>2.2999999999999998</v>
      </c>
      <c r="J70" s="32">
        <v>156</v>
      </c>
      <c r="K70" s="32" t="s">
        <v>76</v>
      </c>
      <c r="L70" s="32"/>
      <c r="M70" s="33" t="s">
        <v>167</v>
      </c>
      <c r="N70" s="33"/>
      <c r="O70" s="32">
        <v>50</v>
      </c>
      <c r="P70" s="11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4301011192</v>
      </c>
      <c r="D71" s="777">
        <v>4607091382952</v>
      </c>
      <c r="E71" s="778"/>
      <c r="F71" s="772">
        <v>0.5</v>
      </c>
      <c r="G71" s="32">
        <v>6</v>
      </c>
      <c r="H71" s="772">
        <v>3</v>
      </c>
      <c r="I71" s="772">
        <v>3.2</v>
      </c>
      <c r="J71" s="32">
        <v>156</v>
      </c>
      <c r="K71" s="32" t="s">
        <v>76</v>
      </c>
      <c r="L71" s="32"/>
      <c r="M71" s="33" t="s">
        <v>124</v>
      </c>
      <c r="N71" s="33"/>
      <c r="O71" s="32">
        <v>50</v>
      </c>
      <c r="P71" s="121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149</v>
      </c>
      <c r="M72" s="33" t="s">
        <v>68</v>
      </c>
      <c r="N72" s="33"/>
      <c r="O72" s="32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9.2592592592592595</v>
      </c>
      <c r="Y73" s="775">
        <f>IFERROR(Y64/H64,"0")+IFERROR(Y65/H65,"0")+IFERROR(Y66/H66,"0")+IFERROR(Y67/H67,"0")+IFERROR(Y68/H68,"0")+IFERROR(Y69/H69,"0")+IFERROR(Y70/H70,"0")+IFERROR(Y71/H71,"0")+IFERROR(Y72/H72,"0")</f>
        <v>10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0.21749999999999997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100</v>
      </c>
      <c r="Y74" s="775">
        <f>IFERROR(SUM(Y64:Y72),"0")</f>
        <v>108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6"/>
      <c r="AB75" s="766"/>
      <c r="AC75" s="766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124</v>
      </c>
      <c r="N76" s="33"/>
      <c r="O76" s="32">
        <v>50</v>
      </c>
      <c r="P76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124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80</v>
      </c>
      <c r="N78" s="33"/>
      <c r="O78" s="32">
        <v>50</v>
      </c>
      <c r="P78" s="9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149</v>
      </c>
      <c r="M79" s="33" t="s">
        <v>124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5.4</v>
      </c>
      <c r="Y79" s="774">
        <f>IFERROR(IF(X79="",0,CEILING((X79/$H79),1)*$H79),"")</f>
        <v>5.4</v>
      </c>
      <c r="Z79" s="36">
        <f>IFERROR(IF(Y79=0,"",ROUNDUP(Y79/H79,0)*0.00651),"")</f>
        <v>1.302E-2</v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5.76</v>
      </c>
      <c r="BN79" s="64">
        <f>IFERROR(Y79*I79/H79,"0")</f>
        <v>5.76</v>
      </c>
      <c r="BO79" s="64">
        <f>IFERROR(1/J79*(X79/H79),"0")</f>
        <v>1.098901098901099E-2</v>
      </c>
      <c r="BP79" s="64">
        <f>IFERROR(1/J79*(Y79/H79),"0")</f>
        <v>1.098901098901099E-2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2</v>
      </c>
      <c r="Y80" s="775">
        <f>IFERROR(Y76/H76,"0")+IFERROR(Y77/H77,"0")+IFERROR(Y78/H78,"0")+IFERROR(Y79/H79,"0")</f>
        <v>2</v>
      </c>
      <c r="Z80" s="775">
        <f>IFERROR(IF(Z76="",0,Z76),"0")+IFERROR(IF(Z77="",0,Z77),"0")+IFERROR(IF(Z78="",0,Z78),"0")+IFERROR(IF(Z79="",0,Z79),"0")</f>
        <v>1.302E-2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5.4</v>
      </c>
      <c r="Y81" s="775">
        <f>IFERROR(SUM(Y76:Y79),"0")</f>
        <v>5.4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6"/>
      <c r="AB82" s="766"/>
      <c r="AC82" s="766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6"/>
      <c r="AB91" s="766"/>
      <c r="AC91" s="766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80</v>
      </c>
      <c r="N93" s="33"/>
      <c r="O93" s="32">
        <v>45</v>
      </c>
      <c r="P93" s="10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</v>
      </c>
      <c r="J95" s="32">
        <v>182</v>
      </c>
      <c r="K95" s="32" t="s">
        <v>186</v>
      </c>
      <c r="L95" s="32"/>
      <c r="M95" s="33" t="s">
        <v>80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80</v>
      </c>
      <c r="N97" s="33"/>
      <c r="O97" s="32">
        <v>40</v>
      </c>
      <c r="P97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6"/>
      <c r="AB100" s="766"/>
      <c r="AC100" s="766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80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802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6"/>
      <c r="AB107" s="766"/>
      <c r="AC107" s="766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167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80</v>
      </c>
      <c r="N109" s="33"/>
      <c r="O109" s="32">
        <v>50</v>
      </c>
      <c r="P109" s="10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133</v>
      </c>
      <c r="M110" s="33" t="s">
        <v>167</v>
      </c>
      <c r="N110" s="33"/>
      <c r="O110" s="32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6"/>
      <c r="AB113" s="766"/>
      <c r="AC113" s="766"/>
    </row>
    <row r="114" spans="1:68" ht="27" customHeight="1" x14ac:dyDescent="0.25">
      <c r="A114" s="54" t="s">
        <v>234</v>
      </c>
      <c r="B114" s="54" t="s">
        <v>235</v>
      </c>
      <c r="C114" s="31">
        <v>4301051546</v>
      </c>
      <c r="D114" s="777">
        <v>4607091386967</v>
      </c>
      <c r="E114" s="778"/>
      <c r="F114" s="772">
        <v>1.4</v>
      </c>
      <c r="G114" s="32">
        <v>6</v>
      </c>
      <c r="H114" s="772">
        <v>8.4</v>
      </c>
      <c r="I114" s="772">
        <v>8.9640000000000004</v>
      </c>
      <c r="J114" s="32">
        <v>56</v>
      </c>
      <c r="K114" s="32" t="s">
        <v>121</v>
      </c>
      <c r="L114" s="32"/>
      <c r="M114" s="33" t="s">
        <v>80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15</v>
      </c>
      <c r="Y114" s="774">
        <f t="shared" ref="Y114:Y119" si="26">IFERROR(IF(X114="",0,CEILING((X114/$H114),1)*$H114),"")</f>
        <v>16.8</v>
      </c>
      <c r="Z114" s="36">
        <f>IFERROR(IF(Y114=0,"",ROUNDUP(Y114/H114,0)*0.02175),"")</f>
        <v>4.3499999999999997E-2</v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16.007142857142856</v>
      </c>
      <c r="BN114" s="64">
        <f t="shared" ref="BN114:BN119" si="28">IFERROR(Y114*I114/H114,"0")</f>
        <v>17.928000000000001</v>
      </c>
      <c r="BO114" s="64">
        <f t="shared" ref="BO114:BO119" si="29">IFERROR(1/J114*(X114/H114),"0")</f>
        <v>3.188775510204081E-2</v>
      </c>
      <c r="BP114" s="64">
        <f t="shared" ref="BP114:BP119" si="30">IFERROR(1/J114*(Y114/H114),"0")</f>
        <v>3.5714285714285712E-2</v>
      </c>
    </row>
    <row r="115" spans="1:68" ht="27" customHeight="1" x14ac:dyDescent="0.25">
      <c r="A115" s="54" t="s">
        <v>234</v>
      </c>
      <c r="B115" s="54" t="s">
        <v>237</v>
      </c>
      <c r="C115" s="31">
        <v>4301051437</v>
      </c>
      <c r="D115" s="777">
        <v>4607091386967</v>
      </c>
      <c r="E115" s="778"/>
      <c r="F115" s="772">
        <v>1.35</v>
      </c>
      <c r="G115" s="32">
        <v>6</v>
      </c>
      <c r="H115" s="772">
        <v>8.1</v>
      </c>
      <c r="I115" s="772">
        <v>8.6639999999999997</v>
      </c>
      <c r="J115" s="32">
        <v>56</v>
      </c>
      <c r="K115" s="32" t="s">
        <v>121</v>
      </c>
      <c r="L115" s="32"/>
      <c r="M115" s="33" t="s">
        <v>80</v>
      </c>
      <c r="N115" s="33"/>
      <c r="O115" s="32">
        <v>45</v>
      </c>
      <c r="P115" s="10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80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80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4301051687</v>
      </c>
      <c r="D118" s="777">
        <v>4680115880214</v>
      </c>
      <c r="E118" s="778"/>
      <c r="F118" s="772">
        <v>0.45</v>
      </c>
      <c r="G118" s="32">
        <v>4</v>
      </c>
      <c r="H118" s="772">
        <v>1.8</v>
      </c>
      <c r="I118" s="772">
        <v>2.032</v>
      </c>
      <c r="J118" s="32">
        <v>182</v>
      </c>
      <c r="K118" s="32" t="s">
        <v>186</v>
      </c>
      <c r="L118" s="32"/>
      <c r="M118" s="33" t="s">
        <v>80</v>
      </c>
      <c r="N118" s="33"/>
      <c r="O118" s="32">
        <v>45</v>
      </c>
      <c r="P118" s="916" t="s">
        <v>245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247</v>
      </c>
      <c r="C119" s="31">
        <v>4301051439</v>
      </c>
      <c r="D119" s="777">
        <v>4680115880214</v>
      </c>
      <c r="E119" s="778"/>
      <c r="F119" s="772">
        <v>0.45</v>
      </c>
      <c r="G119" s="32">
        <v>6</v>
      </c>
      <c r="H119" s="772">
        <v>2.7</v>
      </c>
      <c r="I119" s="772">
        <v>2.988</v>
      </c>
      <c r="J119" s="32">
        <v>132</v>
      </c>
      <c r="K119" s="32" t="s">
        <v>76</v>
      </c>
      <c r="L119" s="32"/>
      <c r="M119" s="33" t="s">
        <v>80</v>
      </c>
      <c r="N119" s="33"/>
      <c r="O119" s="32">
        <v>45</v>
      </c>
      <c r="P119" s="9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1.7857142857142856</v>
      </c>
      <c r="Y120" s="775">
        <f>IFERROR(Y114/H114,"0")+IFERROR(Y115/H115,"0")+IFERROR(Y116/H116,"0")+IFERROR(Y117/H117,"0")+IFERROR(Y118/H118,"0")+IFERROR(Y119/H119,"0")</f>
        <v>2</v>
      </c>
      <c r="Z120" s="775">
        <f>IFERROR(IF(Z114="",0,Z114),"0")+IFERROR(IF(Z115="",0,Z115),"0")+IFERROR(IF(Z116="",0,Z116),"0")+IFERROR(IF(Z117="",0,Z117),"0")+IFERROR(IF(Z118="",0,Z118),"0")+IFERROR(IF(Z119="",0,Z119),"0")</f>
        <v>4.3499999999999997E-2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15</v>
      </c>
      <c r="Y121" s="775">
        <f>IFERROR(SUM(Y114:Y119),"0")</f>
        <v>16.8</v>
      </c>
      <c r="Z121" s="37"/>
      <c r="AA121" s="776"/>
      <c r="AB121" s="776"/>
      <c r="AC121" s="776"/>
    </row>
    <row r="122" spans="1:68" ht="16.5" customHeight="1" x14ac:dyDescent="0.25">
      <c r="A122" s="802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6"/>
      <c r="AB123" s="766"/>
      <c r="AC123" s="766"/>
    </row>
    <row r="124" spans="1:68" ht="16.5" customHeight="1" x14ac:dyDescent="0.25">
      <c r="A124" s="54" t="s">
        <v>250</v>
      </c>
      <c r="B124" s="54" t="s">
        <v>251</v>
      </c>
      <c r="C124" s="31">
        <v>4301011703</v>
      </c>
      <c r="D124" s="777">
        <v>4680115882133</v>
      </c>
      <c r="E124" s="778"/>
      <c r="F124" s="772">
        <v>1.4</v>
      </c>
      <c r="G124" s="32">
        <v>8</v>
      </c>
      <c r="H124" s="772">
        <v>11.2</v>
      </c>
      <c r="I124" s="772">
        <v>11.68</v>
      </c>
      <c r="J124" s="32">
        <v>56</v>
      </c>
      <c r="K124" s="32" t="s">
        <v>121</v>
      </c>
      <c r="L124" s="32"/>
      <c r="M124" s="33" t="s">
        <v>124</v>
      </c>
      <c r="N124" s="33"/>
      <c r="O124" s="32">
        <v>50</v>
      </c>
      <c r="P124" s="12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250</v>
      </c>
      <c r="B125" s="54" t="s">
        <v>253</v>
      </c>
      <c r="C125" s="31">
        <v>4301011514</v>
      </c>
      <c r="D125" s="777">
        <v>4680115882133</v>
      </c>
      <c r="E125" s="778"/>
      <c r="F125" s="772">
        <v>1.35</v>
      </c>
      <c r="G125" s="32">
        <v>8</v>
      </c>
      <c r="H125" s="772">
        <v>10.8</v>
      </c>
      <c r="I125" s="772">
        <v>11.28</v>
      </c>
      <c r="J125" s="32">
        <v>56</v>
      </c>
      <c r="K125" s="32" t="s">
        <v>121</v>
      </c>
      <c r="L125" s="32"/>
      <c r="M125" s="33" t="s">
        <v>124</v>
      </c>
      <c r="N125" s="33"/>
      <c r="O125" s="32">
        <v>50</v>
      </c>
      <c r="P125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133</v>
      </c>
      <c r="M126" s="33" t="s">
        <v>80</v>
      </c>
      <c r="N126" s="33"/>
      <c r="O126" s="32">
        <v>50</v>
      </c>
      <c r="P126" s="12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80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80</v>
      </c>
      <c r="N128" s="33"/>
      <c r="O128" s="32">
        <v>50</v>
      </c>
      <c r="P128" s="11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6"/>
      <c r="AB131" s="766"/>
      <c r="AC131" s="766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124</v>
      </c>
      <c r="N132" s="33"/>
      <c r="O132" s="32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4301020346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124</v>
      </c>
      <c r="N133" s="33"/>
      <c r="O133" s="32">
        <v>55</v>
      </c>
      <c r="P133" s="11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4301020258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80</v>
      </c>
      <c r="N134" s="33"/>
      <c r="O134" s="32">
        <v>50</v>
      </c>
      <c r="P134" s="119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124</v>
      </c>
      <c r="N135" s="33"/>
      <c r="O135" s="32">
        <v>55</v>
      </c>
      <c r="P135" s="114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6"/>
      <c r="AB138" s="766"/>
      <c r="AC138" s="766"/>
    </row>
    <row r="139" spans="1:68" ht="27" customHeight="1" x14ac:dyDescent="0.25">
      <c r="A139" s="54" t="s">
        <v>270</v>
      </c>
      <c r="B139" s="54" t="s">
        <v>271</v>
      </c>
      <c r="C139" s="31">
        <v>4301051625</v>
      </c>
      <c r="D139" s="777">
        <v>4607091385168</v>
      </c>
      <c r="E139" s="778"/>
      <c r="F139" s="772">
        <v>1.4</v>
      </c>
      <c r="G139" s="32">
        <v>6</v>
      </c>
      <c r="H139" s="772">
        <v>8.4</v>
      </c>
      <c r="I139" s="772">
        <v>8.9580000000000002</v>
      </c>
      <c r="J139" s="32">
        <v>56</v>
      </c>
      <c r="K139" s="32" t="s">
        <v>121</v>
      </c>
      <c r="L139" s="32"/>
      <c r="M139" s="33" t="s">
        <v>80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37.5" customHeight="1" x14ac:dyDescent="0.25">
      <c r="A140" s="54" t="s">
        <v>270</v>
      </c>
      <c r="B140" s="54" t="s">
        <v>273</v>
      </c>
      <c r="C140" s="31">
        <v>4301051360</v>
      </c>
      <c r="D140" s="777">
        <v>4607091385168</v>
      </c>
      <c r="E140" s="778"/>
      <c r="F140" s="772">
        <v>1.35</v>
      </c>
      <c r="G140" s="32">
        <v>6</v>
      </c>
      <c r="H140" s="772">
        <v>8.1</v>
      </c>
      <c r="I140" s="772">
        <v>8.6579999999999995</v>
      </c>
      <c r="J140" s="32">
        <v>56</v>
      </c>
      <c r="K140" s="32" t="s">
        <v>121</v>
      </c>
      <c r="L140" s="32"/>
      <c r="M140" s="33" t="s">
        <v>80</v>
      </c>
      <c r="N140" s="33"/>
      <c r="O140" s="32">
        <v>45</v>
      </c>
      <c r="P140" s="97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80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80</v>
      </c>
      <c r="N142" s="33"/>
      <c r="O142" s="32">
        <v>45</v>
      </c>
      <c r="P142" s="91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80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80</v>
      </c>
      <c r="N144" s="33"/>
      <c r="O144" s="32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6"/>
      <c r="AB148" s="766"/>
      <c r="AC148" s="766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802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6"/>
      <c r="AB154" s="766"/>
      <c r="AC154" s="766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6"/>
      <c r="AB159" s="766"/>
      <c r="AC159" s="766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03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6"/>
      <c r="AB164" s="766"/>
      <c r="AC164" s="766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802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6"/>
      <c r="AB170" s="766"/>
      <c r="AC170" s="766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124</v>
      </c>
      <c r="N171" s="33"/>
      <c r="O171" s="32">
        <v>50</v>
      </c>
      <c r="P171" s="8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6"/>
      <c r="AB174" s="766"/>
      <c r="AC174" s="766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124</v>
      </c>
      <c r="N175" s="33"/>
      <c r="O175" s="32">
        <v>40</v>
      </c>
      <c r="P175" s="10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6"/>
      <c r="AB182" s="766"/>
      <c r="AC182" s="766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80</v>
      </c>
      <c r="N183" s="33"/>
      <c r="O183" s="32">
        <v>31</v>
      </c>
      <c r="P183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9" t="s">
        <v>329</v>
      </c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0"/>
      <c r="P187" s="870"/>
      <c r="Q187" s="870"/>
      <c r="R187" s="870"/>
      <c r="S187" s="870"/>
      <c r="T187" s="870"/>
      <c r="U187" s="870"/>
      <c r="V187" s="870"/>
      <c r="W187" s="870"/>
      <c r="X187" s="870"/>
      <c r="Y187" s="870"/>
      <c r="Z187" s="870"/>
      <c r="AA187" s="48"/>
      <c r="AB187" s="48"/>
      <c r="AC187" s="48"/>
    </row>
    <row r="188" spans="1:68" ht="16.5" customHeight="1" x14ac:dyDescent="0.25">
      <c r="A188" s="802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6"/>
      <c r="AB189" s="766"/>
      <c r="AC189" s="766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6"/>
      <c r="AB193" s="766"/>
      <c r="AC193" s="766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802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6"/>
      <c r="AB205" s="766"/>
      <c r="AC205" s="766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124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6"/>
      <c r="AB210" s="766"/>
      <c r="AC210" s="766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80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124</v>
      </c>
      <c r="N212" s="33"/>
      <c r="O212" s="32">
        <v>50</v>
      </c>
      <c r="P212" s="10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6"/>
      <c r="AB215" s="766"/>
      <c r="AC215" s="766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6"/>
      <c r="AB226" s="766"/>
      <c r="AC226" s="766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80</v>
      </c>
      <c r="N227" s="33"/>
      <c r="O227" s="32">
        <v>40</v>
      </c>
      <c r="P227" s="10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80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80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167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80</v>
      </c>
      <c r="N237" s="33"/>
      <c r="O237" s="32">
        <v>40</v>
      </c>
      <c r="P237" s="8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6"/>
      <c r="AB240" s="766"/>
      <c r="AC240" s="766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80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802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6"/>
      <c r="AB249" s="766"/>
      <c r="AC249" s="766"/>
    </row>
    <row r="250" spans="1:68" ht="27" customHeight="1" x14ac:dyDescent="0.25">
      <c r="A250" s="54" t="s">
        <v>430</v>
      </c>
      <c r="B250" s="54" t="s">
        <v>431</v>
      </c>
      <c r="C250" s="31">
        <v>4301011717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56</v>
      </c>
      <c r="K250" s="32" t="s">
        <v>121</v>
      </c>
      <c r="L250" s="32"/>
      <c r="M250" s="33" t="s">
        <v>124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4301011945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48</v>
      </c>
      <c r="K251" s="32" t="s">
        <v>121</v>
      </c>
      <c r="L251" s="32"/>
      <c r="M251" s="33" t="s">
        <v>153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124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4301011733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56</v>
      </c>
      <c r="K253" s="32" t="s">
        <v>121</v>
      </c>
      <c r="L253" s="32"/>
      <c r="M253" s="33" t="s">
        <v>80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441</v>
      </c>
      <c r="C254" s="31">
        <v>4301011944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48</v>
      </c>
      <c r="K254" s="32" t="s">
        <v>121</v>
      </c>
      <c r="L254" s="32"/>
      <c r="M254" s="33" t="s">
        <v>153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124</v>
      </c>
      <c r="N255" s="33"/>
      <c r="O255" s="32">
        <v>55</v>
      </c>
      <c r="P255" s="8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124</v>
      </c>
      <c r="N256" s="33"/>
      <c r="O256" s="32">
        <v>55</v>
      </c>
      <c r="P256" s="10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124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802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6"/>
      <c r="AB261" s="766"/>
      <c r="AC261" s="766"/>
    </row>
    <row r="262" spans="1:68" ht="27" customHeight="1" x14ac:dyDescent="0.25">
      <c r="A262" s="54" t="s">
        <v>451</v>
      </c>
      <c r="B262" s="54" t="s">
        <v>452</v>
      </c>
      <c r="C262" s="31">
        <v>4301011826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56</v>
      </c>
      <c r="K262" s="32" t="s">
        <v>121</v>
      </c>
      <c r="L262" s="32"/>
      <c r="M262" s="33" t="s">
        <v>124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454</v>
      </c>
      <c r="C263" s="31">
        <v>4301011942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48</v>
      </c>
      <c r="K263" s="32" t="s">
        <v>121</v>
      </c>
      <c r="L263" s="32"/>
      <c r="M263" s="33" t="s">
        <v>153</v>
      </c>
      <c r="N263" s="33"/>
      <c r="O263" s="32">
        <v>55</v>
      </c>
      <c r="P263" s="11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124</v>
      </c>
      <c r="N264" s="33"/>
      <c r="O264" s="32">
        <v>55</v>
      </c>
      <c r="P264" s="9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56</v>
      </c>
      <c r="K265" s="32" t="s">
        <v>121</v>
      </c>
      <c r="L265" s="32"/>
      <c r="M265" s="33" t="s">
        <v>124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461</v>
      </c>
      <c r="C266" s="31">
        <v>4301011941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48</v>
      </c>
      <c r="K266" s="32" t="s">
        <v>121</v>
      </c>
      <c r="L266" s="32"/>
      <c r="M266" s="33" t="s">
        <v>153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124</v>
      </c>
      <c r="N267" s="33"/>
      <c r="O267" s="32">
        <v>55</v>
      </c>
      <c r="P267" s="9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124</v>
      </c>
      <c r="N268" s="33"/>
      <c r="O268" s="32">
        <v>55</v>
      </c>
      <c r="P268" s="8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124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124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6"/>
      <c r="AB273" s="766"/>
      <c r="AC273" s="766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802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6"/>
      <c r="AB278" s="766"/>
      <c r="AC278" s="766"/>
    </row>
    <row r="279" spans="1:68" ht="27" customHeight="1" x14ac:dyDescent="0.25">
      <c r="A279" s="54" t="s">
        <v>475</v>
      </c>
      <c r="B279" s="54" t="s">
        <v>476</v>
      </c>
      <c r="C279" s="31">
        <v>4301011855</v>
      </c>
      <c r="D279" s="777">
        <v>4680115885837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124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4301011322</v>
      </c>
      <c r="D280" s="777">
        <v>4607091387452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80</v>
      </c>
      <c r="N280" s="33"/>
      <c r="O280" s="32">
        <v>55</v>
      </c>
      <c r="P280" s="9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4301011850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56</v>
      </c>
      <c r="K281" s="32" t="s">
        <v>121</v>
      </c>
      <c r="L281" s="32"/>
      <c r="M281" s="33" t="s">
        <v>124</v>
      </c>
      <c r="N281" s="33"/>
      <c r="O281" s="32">
        <v>55</v>
      </c>
      <c r="P281" s="9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4301011910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48</v>
      </c>
      <c r="K282" s="32" t="s">
        <v>121</v>
      </c>
      <c r="L282" s="32"/>
      <c r="M282" s="33" t="s">
        <v>153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4301011853</v>
      </c>
      <c r="D283" s="777">
        <v>4680115885851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124</v>
      </c>
      <c r="N283" s="33"/>
      <c r="O283" s="32">
        <v>55</v>
      </c>
      <c r="P283" s="9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4301011313</v>
      </c>
      <c r="D284" s="777">
        <v>4607091385984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124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4301011852</v>
      </c>
      <c r="D285" s="777">
        <v>4680115885844</v>
      </c>
      <c r="E285" s="778"/>
      <c r="F285" s="772">
        <v>0.4</v>
      </c>
      <c r="G285" s="32">
        <v>10</v>
      </c>
      <c r="H285" s="772">
        <v>4</v>
      </c>
      <c r="I285" s="772">
        <v>4.21</v>
      </c>
      <c r="J285" s="32">
        <v>132</v>
      </c>
      <c r="K285" s="32" t="s">
        <v>76</v>
      </c>
      <c r="L285" s="32"/>
      <c r="M285" s="33" t="s">
        <v>124</v>
      </c>
      <c r="N285" s="33"/>
      <c r="O285" s="32">
        <v>55</v>
      </c>
      <c r="P285" s="9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4301011319</v>
      </c>
      <c r="D286" s="777">
        <v>4607091387469</v>
      </c>
      <c r="E286" s="778"/>
      <c r="F286" s="772">
        <v>0.5</v>
      </c>
      <c r="G286" s="32">
        <v>10</v>
      </c>
      <c r="H286" s="772">
        <v>5</v>
      </c>
      <c r="I286" s="772">
        <v>5.21</v>
      </c>
      <c r="J286" s="32">
        <v>132</v>
      </c>
      <c r="K286" s="32" t="s">
        <v>76</v>
      </c>
      <c r="L286" s="32"/>
      <c r="M286" s="33" t="s">
        <v>124</v>
      </c>
      <c r="N286" s="33"/>
      <c r="O286" s="32">
        <v>55</v>
      </c>
      <c r="P286" s="8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4301011851</v>
      </c>
      <c r="D287" s="777">
        <v>4680115885820</v>
      </c>
      <c r="E287" s="778"/>
      <c r="F287" s="772">
        <v>0.4</v>
      </c>
      <c r="G287" s="32">
        <v>10</v>
      </c>
      <c r="H287" s="772">
        <v>4</v>
      </c>
      <c r="I287" s="772">
        <v>4.21</v>
      </c>
      <c r="J287" s="32">
        <v>132</v>
      </c>
      <c r="K287" s="32" t="s">
        <v>76</v>
      </c>
      <c r="L287" s="32"/>
      <c r="M287" s="33" t="s">
        <v>124</v>
      </c>
      <c r="N287" s="33"/>
      <c r="O287" s="32">
        <v>55</v>
      </c>
      <c r="P287" s="9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498</v>
      </c>
      <c r="B288" s="54" t="s">
        <v>499</v>
      </c>
      <c r="C288" s="31">
        <v>4301011316</v>
      </c>
      <c r="D288" s="777">
        <v>4607091387438</v>
      </c>
      <c r="E288" s="778"/>
      <c r="F288" s="772">
        <v>0.5</v>
      </c>
      <c r="G288" s="32">
        <v>10</v>
      </c>
      <c r="H288" s="772">
        <v>5</v>
      </c>
      <c r="I288" s="772">
        <v>5.21</v>
      </c>
      <c r="J288" s="32">
        <v>132</v>
      </c>
      <c r="K288" s="32" t="s">
        <v>76</v>
      </c>
      <c r="L288" s="32"/>
      <c r="M288" s="33" t="s">
        <v>124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802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6"/>
      <c r="AB292" s="766"/>
      <c r="AC292" s="766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124</v>
      </c>
      <c r="N293" s="33"/>
      <c r="O293" s="32">
        <v>31</v>
      </c>
      <c r="P293" s="11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802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6"/>
      <c r="AB297" s="766"/>
      <c r="AC297" s="766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80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802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6"/>
      <c r="AB304" s="766"/>
      <c r="AC304" s="766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80</v>
      </c>
      <c r="N305" s="33"/>
      <c r="O305" s="32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80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133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802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6"/>
      <c r="AB314" s="766"/>
      <c r="AC314" s="766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80</v>
      </c>
      <c r="N315" s="33"/>
      <c r="O315" s="32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6"/>
      <c r="AB318" s="766"/>
      <c r="AC318" s="766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6"/>
      <c r="AB322" s="766"/>
      <c r="AC322" s="766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802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6"/>
      <c r="AB327" s="766"/>
      <c r="AC327" s="766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124</v>
      </c>
      <c r="N328" s="33"/>
      <c r="O328" s="32">
        <v>55</v>
      </c>
      <c r="P328" s="80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6"/>
      <c r="AB331" s="766"/>
      <c r="AC331" s="766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6"/>
      <c r="AB335" s="766"/>
      <c r="AC335" s="766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80</v>
      </c>
      <c r="N336" s="33"/>
      <c r="O336" s="32">
        <v>45</v>
      </c>
      <c r="P336" s="11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80</v>
      </c>
      <c r="N337" s="33"/>
      <c r="O337" s="32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802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6"/>
      <c r="AB341" s="766"/>
      <c r="AC341" s="766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124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6"/>
      <c r="AB345" s="766"/>
      <c r="AC345" s="766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6"/>
      <c r="AB350" s="766"/>
      <c r="AC350" s="766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802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6"/>
      <c r="AB355" s="766"/>
      <c r="AC355" s="766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80</v>
      </c>
      <c r="N356" s="33"/>
      <c r="O356" s="32">
        <v>55</v>
      </c>
      <c r="P356" s="9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12</v>
      </c>
      <c r="Y356" s="774">
        <f t="shared" ref="Y356:Y364" si="71">IFERROR(IF(X356="",0,CEILING((X356/$H356),1)*$H356),"")</f>
        <v>21.6</v>
      </c>
      <c r="Z356" s="36">
        <f>IFERROR(IF(Y356=0,"",ROUNDUP(Y356/H356,0)*0.02175),"")</f>
        <v>4.3499999999999997E-2</v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12.533333333333331</v>
      </c>
      <c r="BN356" s="64">
        <f t="shared" ref="BN356:BN364" si="73">IFERROR(Y356*I356/H356,"0")</f>
        <v>22.56</v>
      </c>
      <c r="BO356" s="64">
        <f t="shared" ref="BO356:BO364" si="74">IFERROR(1/J356*(X356/H356),"0")</f>
        <v>1.9841269841269837E-2</v>
      </c>
      <c r="BP356" s="64">
        <f t="shared" ref="BP356:BP364" si="75">IFERROR(1/J356*(Y356/H356),"0")</f>
        <v>3.5714285714285712E-2</v>
      </c>
    </row>
    <row r="357" spans="1:68" ht="27" customHeight="1" x14ac:dyDescent="0.25">
      <c r="A357" s="54" t="s">
        <v>567</v>
      </c>
      <c r="B357" s="54" t="s">
        <v>568</v>
      </c>
      <c r="C357" s="31">
        <v>4301012016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56</v>
      </c>
      <c r="K357" s="32" t="s">
        <v>121</v>
      </c>
      <c r="L357" s="32" t="s">
        <v>149</v>
      </c>
      <c r="M357" s="33" t="s">
        <v>80</v>
      </c>
      <c r="N357" s="33"/>
      <c r="O357" s="32">
        <v>55</v>
      </c>
      <c r="P357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130</v>
      </c>
      <c r="Y357" s="774">
        <f t="shared" si="71"/>
        <v>140.4</v>
      </c>
      <c r="Z357" s="36">
        <f>IFERROR(IF(Y357=0,"",ROUNDUP(Y357/H357,0)*0.02175),"")</f>
        <v>0.28275</v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135.77777777777774</v>
      </c>
      <c r="BN357" s="64">
        <f t="shared" si="73"/>
        <v>146.63999999999999</v>
      </c>
      <c r="BO357" s="64">
        <f t="shared" si="74"/>
        <v>0.21494708994708991</v>
      </c>
      <c r="BP357" s="64">
        <f t="shared" si="75"/>
        <v>0.23214285714285712</v>
      </c>
    </row>
    <row r="358" spans="1:68" ht="27" customHeight="1" x14ac:dyDescent="0.25">
      <c r="A358" s="54" t="s">
        <v>567</v>
      </c>
      <c r="B358" s="54" t="s">
        <v>570</v>
      </c>
      <c r="C358" s="31">
        <v>4301011911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48</v>
      </c>
      <c r="K358" s="32" t="s">
        <v>121</v>
      </c>
      <c r="L358" s="32"/>
      <c r="M358" s="33" t="s">
        <v>153</v>
      </c>
      <c r="N358" s="33"/>
      <c r="O358" s="32">
        <v>55</v>
      </c>
      <c r="P358" s="93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IFERROR(IF(Y358=0,"",ROUNDUP(Y358/H358,0)*0.02039),"")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124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124</v>
      </c>
      <c r="N360" s="33"/>
      <c r="O360" s="32">
        <v>55</v>
      </c>
      <c r="P360" s="12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124</v>
      </c>
      <c r="N361" s="33"/>
      <c r="O361" s="32">
        <v>90</v>
      </c>
      <c r="P361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124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4301011859</v>
      </c>
      <c r="D363" s="777">
        <v>4680115885608</v>
      </c>
      <c r="E363" s="778"/>
      <c r="F363" s="772">
        <v>0.4</v>
      </c>
      <c r="G363" s="32">
        <v>10</v>
      </c>
      <c r="H363" s="772">
        <v>4</v>
      </c>
      <c r="I363" s="772">
        <v>4.21</v>
      </c>
      <c r="J363" s="32">
        <v>132</v>
      </c>
      <c r="K363" s="32" t="s">
        <v>76</v>
      </c>
      <c r="L363" s="32"/>
      <c r="M363" s="33" t="s">
        <v>124</v>
      </c>
      <c r="N363" s="33"/>
      <c r="O363" s="32">
        <v>55</v>
      </c>
      <c r="P363" s="121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585</v>
      </c>
      <c r="B364" s="54" t="s">
        <v>586</v>
      </c>
      <c r="C364" s="31">
        <v>4301011323</v>
      </c>
      <c r="D364" s="777">
        <v>4607091386011</v>
      </c>
      <c r="E364" s="778"/>
      <c r="F364" s="772">
        <v>0.5</v>
      </c>
      <c r="G364" s="32">
        <v>10</v>
      </c>
      <c r="H364" s="772">
        <v>5</v>
      </c>
      <c r="I364" s="772">
        <v>5.21</v>
      </c>
      <c r="J364" s="32">
        <v>132</v>
      </c>
      <c r="K364" s="32" t="s">
        <v>76</v>
      </c>
      <c r="L364" s="32"/>
      <c r="M364" s="33" t="s">
        <v>80</v>
      </c>
      <c r="N364" s="33"/>
      <c r="O364" s="32">
        <v>55</v>
      </c>
      <c r="P364" s="11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13.148148148148147</v>
      </c>
      <c r="Y365" s="775">
        <f>IFERROR(Y356/H356,"0")+IFERROR(Y357/H357,"0")+IFERROR(Y358/H358,"0")+IFERROR(Y359/H359,"0")+IFERROR(Y360/H360,"0")+IFERROR(Y361/H361,"0")+IFERROR(Y362/H362,"0")+IFERROR(Y363/H363,"0")+IFERROR(Y364/H364,"0")</f>
        <v>15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0.32624999999999998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142</v>
      </c>
      <c r="Y366" s="775">
        <f>IFERROR(SUM(Y356:Y364),"0")</f>
        <v>162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6"/>
      <c r="AB367" s="766"/>
      <c r="AC367" s="766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20</v>
      </c>
      <c r="Y368" s="774">
        <f>IFERROR(IF(X368="",0,CEILING((X368/$H368),1)*$H368),"")</f>
        <v>21</v>
      </c>
      <c r="Z368" s="36">
        <f>IFERROR(IF(Y368=0,"",ROUNDUP(Y368/H368,0)*0.00753),"")</f>
        <v>3.7650000000000003E-2</v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21.238095238095237</v>
      </c>
      <c r="BN368" s="64">
        <f>IFERROR(Y368*I368/H368,"0")</f>
        <v>22.299999999999997</v>
      </c>
      <c r="BO368" s="64">
        <f>IFERROR(1/J368*(X368/H368),"0")</f>
        <v>3.0525030525030524E-2</v>
      </c>
      <c r="BP368" s="64">
        <f>IFERROR(1/J368*(Y368/H368),"0")</f>
        <v>3.2051282051282048E-2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4.7619047619047619</v>
      </c>
      <c r="Y372" s="775">
        <f>IFERROR(Y368/H368,"0")+IFERROR(Y369/H369,"0")+IFERROR(Y370/H370,"0")+IFERROR(Y371/H371,"0")</f>
        <v>5</v>
      </c>
      <c r="Z372" s="775">
        <f>IFERROR(IF(Z368="",0,Z368),"0")+IFERROR(IF(Z369="",0,Z369),"0")+IFERROR(IF(Z370="",0,Z370),"0")+IFERROR(IF(Z371="",0,Z371),"0")</f>
        <v>3.7650000000000003E-2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20</v>
      </c>
      <c r="Y373" s="775">
        <f>IFERROR(SUM(Y368:Y371),"0")</f>
        <v>21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6"/>
      <c r="AB374" s="766"/>
      <c r="AC374" s="766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80</v>
      </c>
      <c r="N375" s="33"/>
      <c r="O375" s="32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120</v>
      </c>
      <c r="Y375" s="774">
        <f t="shared" ref="Y375:Y380" si="76">IFERROR(IF(X375="",0,CEILING((X375/$H375),1)*$H375),"")</f>
        <v>124.8</v>
      </c>
      <c r="Z375" s="36">
        <f>IFERROR(IF(Y375=0,"",ROUNDUP(Y375/H375,0)*0.02175),"")</f>
        <v>0.34799999999999998</v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128.5846153846154</v>
      </c>
      <c r="BN375" s="64">
        <f t="shared" ref="BN375:BN380" si="78">IFERROR(Y375*I375/H375,"0")</f>
        <v>133.72800000000001</v>
      </c>
      <c r="BO375" s="64">
        <f t="shared" ref="BO375:BO380" si="79">IFERROR(1/J375*(X375/H375),"0")</f>
        <v>0.27472527472527469</v>
      </c>
      <c r="BP375" s="64">
        <f t="shared" ref="BP375:BP380" si="80">IFERROR(1/J375*(Y375/H375),"0")</f>
        <v>0.2857142857142857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15.384615384615385</v>
      </c>
      <c r="Y381" s="775">
        <f>IFERROR(Y375/H375,"0")+IFERROR(Y376/H376,"0")+IFERROR(Y377/H377,"0")+IFERROR(Y378/H378,"0")+IFERROR(Y379/H379,"0")+IFERROR(Y380/H380,"0")</f>
        <v>16</v>
      </c>
      <c r="Z381" s="775">
        <f>IFERROR(IF(Z375="",0,Z375),"0")+IFERROR(IF(Z376="",0,Z376),"0")+IFERROR(IF(Z377="",0,Z377),"0")+IFERROR(IF(Z378="",0,Z378),"0")+IFERROR(IF(Z379="",0,Z379),"0")+IFERROR(IF(Z380="",0,Z380),"0")</f>
        <v>0.34799999999999998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120</v>
      </c>
      <c r="Y382" s="775">
        <f>IFERROR(SUM(Y375:Y380),"0")</f>
        <v>124.8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6"/>
      <c r="AB383" s="766"/>
      <c r="AC383" s="766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80</v>
      </c>
      <c r="Y385" s="774">
        <f>IFERROR(IF(X385="",0,CEILING((X385/$H385),1)*$H385),"")</f>
        <v>85.8</v>
      </c>
      <c r="Z385" s="36">
        <f>IFERROR(IF(Y385=0,"",ROUNDUP(Y385/H385,0)*0.02175),"")</f>
        <v>0.23924999999999999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85.784615384615407</v>
      </c>
      <c r="BN385" s="64">
        <f>IFERROR(Y385*I385/H385,"0")</f>
        <v>92.004000000000005</v>
      </c>
      <c r="BO385" s="64">
        <f>IFERROR(1/J385*(X385/H385),"0")</f>
        <v>0.18315018315018317</v>
      </c>
      <c r="BP385" s="64">
        <f>IFERROR(1/J385*(Y385/H385),"0")</f>
        <v>0.19642857142857142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10.256410256410257</v>
      </c>
      <c r="Y387" s="775">
        <f>IFERROR(Y384/H384,"0")+IFERROR(Y385/H385,"0")+IFERROR(Y386/H386,"0")</f>
        <v>11</v>
      </c>
      <c r="Z387" s="775">
        <f>IFERROR(IF(Z384="",0,Z384),"0")+IFERROR(IF(Z385="",0,Z385),"0")+IFERROR(IF(Z386="",0,Z386),"0")</f>
        <v>0.23924999999999999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80</v>
      </c>
      <c r="Y388" s="775">
        <f>IFERROR(SUM(Y384:Y386),"0")</f>
        <v>85.8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6"/>
      <c r="AB389" s="766"/>
      <c r="AC389" s="766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0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0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6"/>
      <c r="AB396" s="766"/>
      <c r="AC396" s="766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802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6"/>
      <c r="AB403" s="766"/>
      <c r="AC403" s="766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6"/>
      <c r="AB407" s="766"/>
      <c r="AC407" s="766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80</v>
      </c>
      <c r="N409" s="33"/>
      <c r="O409" s="32">
        <v>45</v>
      </c>
      <c r="P409" s="11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2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9" t="s">
        <v>660</v>
      </c>
      <c r="B413" s="870"/>
      <c r="C413" s="870"/>
      <c r="D413" s="870"/>
      <c r="E413" s="870"/>
      <c r="F413" s="870"/>
      <c r="G413" s="870"/>
      <c r="H413" s="870"/>
      <c r="I413" s="870"/>
      <c r="J413" s="870"/>
      <c r="K413" s="870"/>
      <c r="L413" s="870"/>
      <c r="M413" s="870"/>
      <c r="N413" s="870"/>
      <c r="O413" s="870"/>
      <c r="P413" s="870"/>
      <c r="Q413" s="870"/>
      <c r="R413" s="870"/>
      <c r="S413" s="870"/>
      <c r="T413" s="870"/>
      <c r="U413" s="870"/>
      <c r="V413" s="870"/>
      <c r="W413" s="870"/>
      <c r="X413" s="870"/>
      <c r="Y413" s="870"/>
      <c r="Z413" s="870"/>
      <c r="AA413" s="48"/>
      <c r="AB413" s="48"/>
      <c r="AC413" s="48"/>
    </row>
    <row r="414" spans="1:68" ht="16.5" customHeight="1" x14ac:dyDescent="0.25">
      <c r="A414" s="802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6"/>
      <c r="AB415" s="766"/>
      <c r="AC415" s="766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30</v>
      </c>
      <c r="Y419" s="774">
        <f t="shared" si="81"/>
        <v>30</v>
      </c>
      <c r="Z419" s="36">
        <f>IFERROR(IF(Y419=0,"",ROUNDUP(Y419/H419,0)*0.02175),"")</f>
        <v>4.3499999999999997E-2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30.96</v>
      </c>
      <c r="BN419" s="64">
        <f t="shared" si="83"/>
        <v>30.96</v>
      </c>
      <c r="BO419" s="64">
        <f t="shared" si="84"/>
        <v>4.1666666666666664E-2</v>
      </c>
      <c r="BP419" s="64">
        <f t="shared" si="85"/>
        <v>4.1666666666666664E-2</v>
      </c>
    </row>
    <row r="420" spans="1:68" ht="27" customHeight="1" x14ac:dyDescent="0.25">
      <c r="A420" s="54" t="s">
        <v>671</v>
      </c>
      <c r="B420" s="54" t="s">
        <v>672</v>
      </c>
      <c r="C420" s="31">
        <v>4301011943</v>
      </c>
      <c r="D420" s="777">
        <v>4680115884830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153</v>
      </c>
      <c r="N420" s="33"/>
      <c r="O420" s="32">
        <v>60</v>
      </c>
      <c r="P420" s="11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671</v>
      </c>
      <c r="B421" s="54" t="s">
        <v>673</v>
      </c>
      <c r="C421" s="31">
        <v>4301011867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 t="s">
        <v>149</v>
      </c>
      <c r="M421" s="33" t="s">
        <v>68</v>
      </c>
      <c r="N421" s="33"/>
      <c r="O421" s="32">
        <v>60</v>
      </c>
      <c r="P421" s="11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IFERROR(IF(Y421=0,"",ROUNDUP(Y421/H421,0)*0.02175),"")</f>
        <v/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675</v>
      </c>
      <c r="B422" s="54" t="s">
        <v>676</v>
      </c>
      <c r="C422" s="31">
        <v>4301011339</v>
      </c>
      <c r="D422" s="777">
        <v>4607091383997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124</v>
      </c>
      <c r="N423" s="33"/>
      <c r="O423" s="32">
        <v>90</v>
      </c>
      <c r="P423" s="8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4301011866</v>
      </c>
      <c r="D425" s="777">
        <v>4680115884878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686</v>
      </c>
      <c r="B426" s="54" t="s">
        <v>687</v>
      </c>
      <c r="C426" s="31">
        <v>4301011868</v>
      </c>
      <c r="D426" s="777">
        <v>4680115884861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4.3499999999999997E-2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30</v>
      </c>
      <c r="Y428" s="775">
        <f>IFERROR(SUM(Y416:Y426),"0")</f>
        <v>30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6"/>
      <c r="AB429" s="766"/>
      <c r="AC429" s="766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124</v>
      </c>
      <c r="N430" s="33"/>
      <c r="O430" s="32">
        <v>50</v>
      </c>
      <c r="P430" s="11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124</v>
      </c>
      <c r="N431" s="33"/>
      <c r="O431" s="32">
        <v>50</v>
      </c>
      <c r="P431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6"/>
      <c r="AB434" s="766"/>
      <c r="AC434" s="766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80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80</v>
      </c>
      <c r="N436" s="33"/>
      <c r="O436" s="32">
        <v>40</v>
      </c>
      <c r="P436" s="1192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6"/>
      <c r="AB439" s="766"/>
      <c r="AC439" s="766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80</v>
      </c>
      <c r="N440" s="33"/>
      <c r="O440" s="32">
        <v>30</v>
      </c>
      <c r="P440" s="1010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802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6"/>
      <c r="AB444" s="766"/>
      <c r="AC444" s="766"/>
    </row>
    <row r="445" spans="1:68" ht="27" customHeight="1" x14ac:dyDescent="0.25">
      <c r="A445" s="54" t="s">
        <v>706</v>
      </c>
      <c r="B445" s="54" t="s">
        <v>707</v>
      </c>
      <c r="C445" s="31">
        <v>4301011483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4301011873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4301011655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4301011872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4301011874</v>
      </c>
      <c r="D449" s="777">
        <v>4680115884892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68</v>
      </c>
      <c r="N449" s="33"/>
      <c r="O449" s="32">
        <v>60</v>
      </c>
      <c r="P449" s="12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4301011312</v>
      </c>
      <c r="D450" s="777">
        <v>4607091384192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124</v>
      </c>
      <c r="N450" s="33"/>
      <c r="O450" s="32">
        <v>60</v>
      </c>
      <c r="P450" s="9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6"/>
      <c r="AB455" s="766"/>
      <c r="AC455" s="766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6"/>
      <c r="AB460" s="766"/>
      <c r="AC460" s="766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80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80</v>
      </c>
      <c r="N462" s="33"/>
      <c r="O462" s="32">
        <v>40</v>
      </c>
      <c r="P462" s="1092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737</v>
      </c>
      <c r="B463" s="54" t="s">
        <v>738</v>
      </c>
      <c r="C463" s="31">
        <v>4301051634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737</v>
      </c>
      <c r="B464" s="54" t="s">
        <v>740</v>
      </c>
      <c r="C464" s="31">
        <v>4301051297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6"/>
      <c r="AB468" s="766"/>
      <c r="AC468" s="766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80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9" t="s">
        <v>749</v>
      </c>
      <c r="B472" s="870"/>
      <c r="C472" s="870"/>
      <c r="D472" s="870"/>
      <c r="E472" s="870"/>
      <c r="F472" s="870"/>
      <c r="G472" s="870"/>
      <c r="H472" s="870"/>
      <c r="I472" s="870"/>
      <c r="J472" s="870"/>
      <c r="K472" s="870"/>
      <c r="L472" s="870"/>
      <c r="M472" s="870"/>
      <c r="N472" s="870"/>
      <c r="O472" s="870"/>
      <c r="P472" s="870"/>
      <c r="Q472" s="870"/>
      <c r="R472" s="870"/>
      <c r="S472" s="870"/>
      <c r="T472" s="870"/>
      <c r="U472" s="870"/>
      <c r="V472" s="870"/>
      <c r="W472" s="870"/>
      <c r="X472" s="870"/>
      <c r="Y472" s="870"/>
      <c r="Z472" s="870"/>
      <c r="AA472" s="48"/>
      <c r="AB472" s="48"/>
      <c r="AC472" s="48"/>
    </row>
    <row r="473" spans="1:68" ht="16.5" customHeight="1" x14ac:dyDescent="0.25">
      <c r="A473" s="802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6"/>
      <c r="AB474" s="766"/>
      <c r="AC474" s="766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124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6"/>
      <c r="AB478" s="766"/>
      <c r="AC478" s="766"/>
    </row>
    <row r="479" spans="1:68" ht="27" customHeight="1" x14ac:dyDescent="0.25">
      <c r="A479" s="54" t="s">
        <v>754</v>
      </c>
      <c r="B479" s="54" t="s">
        <v>755</v>
      </c>
      <c r="C479" s="31">
        <v>4301031405</v>
      </c>
      <c r="D479" s="777">
        <v>4680115886100</v>
      </c>
      <c r="E479" s="778"/>
      <c r="F479" s="772">
        <v>0.9</v>
      </c>
      <c r="G479" s="32">
        <v>6</v>
      </c>
      <c r="H479" s="772">
        <v>5.4</v>
      </c>
      <c r="I479" s="772">
        <v>5.61</v>
      </c>
      <c r="J479" s="32">
        <v>132</v>
      </c>
      <c r="K479" s="32" t="s">
        <v>76</v>
      </c>
      <c r="L479" s="32"/>
      <c r="M479" s="33" t="s">
        <v>68</v>
      </c>
      <c r="N479" s="33"/>
      <c r="O479" s="32">
        <v>50</v>
      </c>
      <c r="P479" s="895" t="s">
        <v>756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758</v>
      </c>
      <c r="C480" s="31">
        <v>4301031322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759</v>
      </c>
      <c r="C481" s="31">
        <v>4301031355</v>
      </c>
      <c r="D481" s="777">
        <v>4607091389753</v>
      </c>
      <c r="E481" s="778"/>
      <c r="F481" s="772">
        <v>0.7</v>
      </c>
      <c r="G481" s="32">
        <v>6</v>
      </c>
      <c r="H481" s="772">
        <v>4.2</v>
      </c>
      <c r="I481" s="772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IFERROR(IF(Y481=0,"",ROUNDUP(Y481/H481,0)*0.00753),"")</f>
        <v/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4301031406</v>
      </c>
      <c r="D482" s="777">
        <v>4680115886117</v>
      </c>
      <c r="E482" s="778"/>
      <c r="F482" s="772">
        <v>0.9</v>
      </c>
      <c r="G482" s="32">
        <v>6</v>
      </c>
      <c r="H482" s="772">
        <v>5.4</v>
      </c>
      <c r="I482" s="772">
        <v>5.61</v>
      </c>
      <c r="J482" s="32">
        <v>132</v>
      </c>
      <c r="K482" s="32" t="s">
        <v>76</v>
      </c>
      <c r="L482" s="32"/>
      <c r="M482" s="33" t="s">
        <v>68</v>
      </c>
      <c r="N482" s="33"/>
      <c r="O482" s="32">
        <v>50</v>
      </c>
      <c r="P482" s="866" t="s">
        <v>762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764</v>
      </c>
      <c r="C483" s="31">
        <v>4301031323</v>
      </c>
      <c r="D483" s="777">
        <v>4607091389760</v>
      </c>
      <c r="E483" s="778"/>
      <c r="F483" s="772">
        <v>0.7</v>
      </c>
      <c r="G483" s="32">
        <v>6</v>
      </c>
      <c r="H483" s="772">
        <v>4.2</v>
      </c>
      <c r="I483" s="77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4301031374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">
        <v>778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780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782</v>
      </c>
      <c r="C492" s="31">
        <v>4301031336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3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4301031255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800</v>
      </c>
      <c r="C501" s="31">
        <v>4301031338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4301031368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9" t="s">
        <v>802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6"/>
      <c r="AB505" s="766"/>
      <c r="AC505" s="766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80</v>
      </c>
      <c r="N506" s="33"/>
      <c r="O506" s="32">
        <v>45</v>
      </c>
      <c r="P506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80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6"/>
      <c r="AB510" s="766"/>
      <c r="AC510" s="766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802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6"/>
      <c r="AB516" s="766"/>
      <c r="AC516" s="766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6"/>
      <c r="AB520" s="766"/>
      <c r="AC520" s="766"/>
    </row>
    <row r="521" spans="1:68" ht="27" customHeight="1" x14ac:dyDescent="0.25">
      <c r="A521" s="54" t="s">
        <v>821</v>
      </c>
      <c r="B521" s="54" t="s">
        <v>822</v>
      </c>
      <c r="C521" s="31">
        <v>4301031403</v>
      </c>
      <c r="D521" s="777">
        <v>4680115886094</v>
      </c>
      <c r="E521" s="778"/>
      <c r="F521" s="772">
        <v>0.9</v>
      </c>
      <c r="G521" s="32">
        <v>6</v>
      </c>
      <c r="H521" s="772">
        <v>5.4</v>
      </c>
      <c r="I521" s="772">
        <v>5.61</v>
      </c>
      <c r="J521" s="32">
        <v>132</v>
      </c>
      <c r="K521" s="32" t="s">
        <v>76</v>
      </c>
      <c r="L521" s="32"/>
      <c r="M521" s="33" t="s">
        <v>124</v>
      </c>
      <c r="N521" s="33"/>
      <c r="O521" s="32">
        <v>50</v>
      </c>
      <c r="P521" s="842" t="s">
        <v>823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825</v>
      </c>
      <c r="C522" s="31">
        <v>4301031324</v>
      </c>
      <c r="D522" s="777">
        <v>4607091389739</v>
      </c>
      <c r="E522" s="778"/>
      <c r="F522" s="772">
        <v>0.7</v>
      </c>
      <c r="G522" s="32">
        <v>6</v>
      </c>
      <c r="H522" s="772">
        <v>4.2</v>
      </c>
      <c r="I522" s="772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6"/>
      <c r="AB530" s="766"/>
      <c r="AC530" s="766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6"/>
      <c r="AB534" s="766"/>
      <c r="AC534" s="766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802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6"/>
      <c r="AB539" s="766"/>
      <c r="AC539" s="766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802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6"/>
      <c r="AB547" s="766"/>
      <c r="AC547" s="766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9" t="s">
        <v>859</v>
      </c>
      <c r="B551" s="870"/>
      <c r="C551" s="870"/>
      <c r="D551" s="870"/>
      <c r="E551" s="870"/>
      <c r="F551" s="870"/>
      <c r="G551" s="870"/>
      <c r="H551" s="870"/>
      <c r="I551" s="870"/>
      <c r="J551" s="870"/>
      <c r="K551" s="870"/>
      <c r="L551" s="870"/>
      <c r="M551" s="870"/>
      <c r="N551" s="870"/>
      <c r="O551" s="870"/>
      <c r="P551" s="870"/>
      <c r="Q551" s="870"/>
      <c r="R551" s="870"/>
      <c r="S551" s="870"/>
      <c r="T551" s="870"/>
      <c r="U551" s="870"/>
      <c r="V551" s="870"/>
      <c r="W551" s="870"/>
      <c r="X551" s="870"/>
      <c r="Y551" s="870"/>
      <c r="Z551" s="870"/>
      <c r="AA551" s="48"/>
      <c r="AB551" s="48"/>
      <c r="AC551" s="48"/>
    </row>
    <row r="552" spans="1:68" ht="16.5" customHeight="1" x14ac:dyDescent="0.25">
      <c r="A552" s="802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6"/>
      <c r="AB553" s="766"/>
      <c r="AC553" s="766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124</v>
      </c>
      <c r="N554" s="33"/>
      <c r="O554" s="32">
        <v>60</v>
      </c>
      <c r="P554" s="10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124</v>
      </c>
      <c r="N555" s="33"/>
      <c r="O555" s="32">
        <v>60</v>
      </c>
      <c r="P55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124</v>
      </c>
      <c r="N556" s="33"/>
      <c r="O556" s="32">
        <v>60</v>
      </c>
      <c r="P556" s="9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124</v>
      </c>
      <c r="N557" s="33"/>
      <c r="O557" s="32">
        <v>60</v>
      </c>
      <c r="P557" s="11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12</v>
      </c>
      <c r="Y557" s="774">
        <f t="shared" si="103"/>
        <v>15.84</v>
      </c>
      <c r="Z557" s="36">
        <f t="shared" si="104"/>
        <v>3.5880000000000002E-2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12.818181818181817</v>
      </c>
      <c r="BN557" s="64">
        <f t="shared" si="106"/>
        <v>16.919999999999998</v>
      </c>
      <c r="BO557" s="64">
        <f t="shared" si="107"/>
        <v>2.1853146853146852E-2</v>
      </c>
      <c r="BP557" s="64">
        <f t="shared" si="108"/>
        <v>2.8846153846153848E-2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80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80</v>
      </c>
      <c r="N559" s="33"/>
      <c r="O559" s="32">
        <v>60</v>
      </c>
      <c r="P559" s="10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124</v>
      </c>
      <c r="N560" s="33"/>
      <c r="O560" s="32">
        <v>60</v>
      </c>
      <c r="P560" s="11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124</v>
      </c>
      <c r="N561" s="33"/>
      <c r="O561" s="32">
        <v>60</v>
      </c>
      <c r="P561" s="10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124</v>
      </c>
      <c r="N562" s="33"/>
      <c r="O562" s="32">
        <v>60</v>
      </c>
      <c r="P562" s="80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124</v>
      </c>
      <c r="N563" s="33"/>
      <c r="O563" s="32">
        <v>60</v>
      </c>
      <c r="P563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124</v>
      </c>
      <c r="N564" s="33"/>
      <c r="O564" s="32">
        <v>60</v>
      </c>
      <c r="P564" s="10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2.2727272727272725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3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3.5880000000000002E-2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12</v>
      </c>
      <c r="Y566" s="775">
        <f>IFERROR(SUM(Y554:Y564),"0")</f>
        <v>15.84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6"/>
      <c r="AB567" s="766"/>
      <c r="AC567" s="766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124</v>
      </c>
      <c r="N568" s="33"/>
      <c r="O568" s="32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4301020364</v>
      </c>
      <c r="D569" s="777">
        <v>4680115880054</v>
      </c>
      <c r="E569" s="778"/>
      <c r="F569" s="772">
        <v>0.6</v>
      </c>
      <c r="G569" s="32">
        <v>8</v>
      </c>
      <c r="H569" s="772">
        <v>4.8</v>
      </c>
      <c r="I569" s="772">
        <v>6.96</v>
      </c>
      <c r="J569" s="32">
        <v>120</v>
      </c>
      <c r="K569" s="32" t="s">
        <v>76</v>
      </c>
      <c r="L569" s="32"/>
      <c r="M569" s="33" t="s">
        <v>124</v>
      </c>
      <c r="N569" s="33"/>
      <c r="O569" s="32">
        <v>55</v>
      </c>
      <c r="P569" s="108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4301020206</v>
      </c>
      <c r="D570" s="777">
        <v>4680115880054</v>
      </c>
      <c r="E570" s="778"/>
      <c r="F570" s="772">
        <v>0.6</v>
      </c>
      <c r="G570" s="32">
        <v>6</v>
      </c>
      <c r="H570" s="772">
        <v>3.6</v>
      </c>
      <c r="I570" s="772">
        <v>3.81</v>
      </c>
      <c r="J570" s="32">
        <v>132</v>
      </c>
      <c r="K570" s="32" t="s">
        <v>76</v>
      </c>
      <c r="L570" s="32"/>
      <c r="M570" s="33" t="s">
        <v>124</v>
      </c>
      <c r="N570" s="33"/>
      <c r="O570" s="32">
        <v>55</v>
      </c>
      <c r="P570" s="8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6"/>
      <c r="AB573" s="766"/>
      <c r="AC573" s="766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124</v>
      </c>
      <c r="N574" s="33"/>
      <c r="O574" s="32">
        <v>60</v>
      </c>
      <c r="P574" s="9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5</v>
      </c>
      <c r="Y574" s="774">
        <f t="shared" ref="Y574:Y582" si="109">IFERROR(IF(X574="",0,CEILING((X574/$H574),1)*$H574),"")</f>
        <v>5.28</v>
      </c>
      <c r="Z574" s="36">
        <f>IFERROR(IF(Y574=0,"",ROUNDUP(Y574/H574,0)*0.01196),"")</f>
        <v>1.196E-2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5.3409090909090908</v>
      </c>
      <c r="BN574" s="64">
        <f t="shared" ref="BN574:BN582" si="111">IFERROR(Y574*I574/H574,"0")</f>
        <v>5.64</v>
      </c>
      <c r="BO574" s="64">
        <f t="shared" ref="BO574:BO582" si="112">IFERROR(1/J574*(X574/H574),"0")</f>
        <v>9.1054778554778559E-3</v>
      </c>
      <c r="BP574" s="64">
        <f t="shared" ref="BP574:BP582" si="113">IFERROR(1/J574*(Y574/H574),"0")</f>
        <v>9.6153846153846159E-3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4</v>
      </c>
      <c r="Y575" s="774">
        <f t="shared" si="109"/>
        <v>5.28</v>
      </c>
      <c r="Z575" s="36">
        <f>IFERROR(IF(Y575=0,"",ROUNDUP(Y575/H575,0)*0.01196),"")</f>
        <v>1.196E-2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4.2727272727272725</v>
      </c>
      <c r="BN575" s="64">
        <f t="shared" si="111"/>
        <v>5.64</v>
      </c>
      <c r="BO575" s="64">
        <f t="shared" si="112"/>
        <v>7.2843822843822849E-3</v>
      </c>
      <c r="BP575" s="64">
        <f t="shared" si="113"/>
        <v>9.6153846153846159E-3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5</v>
      </c>
      <c r="Y576" s="774">
        <f t="shared" si="109"/>
        <v>5.28</v>
      </c>
      <c r="Z576" s="36">
        <f>IFERROR(IF(Y576=0,"",ROUNDUP(Y576/H576,0)*0.01196),"")</f>
        <v>1.196E-2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5.3409090909090908</v>
      </c>
      <c r="BN576" s="64">
        <f t="shared" si="111"/>
        <v>5.64</v>
      </c>
      <c r="BO576" s="64">
        <f t="shared" si="112"/>
        <v>9.1054778554778559E-3</v>
      </c>
      <c r="BP576" s="64">
        <f t="shared" si="113"/>
        <v>9.6153846153846159E-3</v>
      </c>
    </row>
    <row r="577" spans="1:68" ht="27" customHeight="1" x14ac:dyDescent="0.25">
      <c r="A577" s="54" t="s">
        <v>900</v>
      </c>
      <c r="B577" s="54" t="s">
        <v>901</v>
      </c>
      <c r="C577" s="31">
        <v>4301031383</v>
      </c>
      <c r="D577" s="777">
        <v>4680115882072</v>
      </c>
      <c r="E577" s="778"/>
      <c r="F577" s="772">
        <v>0.6</v>
      </c>
      <c r="G577" s="32">
        <v>8</v>
      </c>
      <c r="H577" s="772">
        <v>4.8</v>
      </c>
      <c r="I577" s="772">
        <v>6.96</v>
      </c>
      <c r="J577" s="32">
        <v>120</v>
      </c>
      <c r="K577" s="32" t="s">
        <v>76</v>
      </c>
      <c r="L577" s="32"/>
      <c r="M577" s="33" t="s">
        <v>124</v>
      </c>
      <c r="N577" s="33"/>
      <c r="O577" s="32">
        <v>60</v>
      </c>
      <c r="P577" s="11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4301031249</v>
      </c>
      <c r="D578" s="777">
        <v>4680115882072</v>
      </c>
      <c r="E578" s="778"/>
      <c r="F578" s="772">
        <v>0.6</v>
      </c>
      <c r="G578" s="32">
        <v>6</v>
      </c>
      <c r="H578" s="772">
        <v>3.6</v>
      </c>
      <c r="I578" s="772">
        <v>3.81</v>
      </c>
      <c r="J578" s="32">
        <v>132</v>
      </c>
      <c r="K578" s="32" t="s">
        <v>76</v>
      </c>
      <c r="L578" s="32"/>
      <c r="M578" s="33" t="s">
        <v>124</v>
      </c>
      <c r="N578" s="33"/>
      <c r="O578" s="32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4301031385</v>
      </c>
      <c r="D579" s="777">
        <v>4680115882102</v>
      </c>
      <c r="E579" s="778"/>
      <c r="F579" s="772">
        <v>0.6</v>
      </c>
      <c r="G579" s="32">
        <v>8</v>
      </c>
      <c r="H579" s="772">
        <v>4.8</v>
      </c>
      <c r="I579" s="772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907</v>
      </c>
      <c r="C580" s="31">
        <v>4301031251</v>
      </c>
      <c r="D580" s="777">
        <v>4680115882102</v>
      </c>
      <c r="E580" s="778"/>
      <c r="F580" s="772">
        <v>0.6</v>
      </c>
      <c r="G580" s="32">
        <v>6</v>
      </c>
      <c r="H580" s="772">
        <v>3.6</v>
      </c>
      <c r="I580" s="772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4301031384</v>
      </c>
      <c r="D581" s="777">
        <v>4680115882096</v>
      </c>
      <c r="E581" s="778"/>
      <c r="F581" s="772">
        <v>0.6</v>
      </c>
      <c r="G581" s="32">
        <v>8</v>
      </c>
      <c r="H581" s="772">
        <v>4.8</v>
      </c>
      <c r="I581" s="772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911</v>
      </c>
      <c r="C582" s="31">
        <v>4301031253</v>
      </c>
      <c r="D582" s="777">
        <v>4680115882096</v>
      </c>
      <c r="E582" s="778"/>
      <c r="F582" s="772">
        <v>0.6</v>
      </c>
      <c r="G582" s="32">
        <v>6</v>
      </c>
      <c r="H582" s="772">
        <v>3.6</v>
      </c>
      <c r="I582" s="772">
        <v>3.81</v>
      </c>
      <c r="J582" s="32">
        <v>132</v>
      </c>
      <c r="K582" s="32" t="s">
        <v>76</v>
      </c>
      <c r="L582" s="32"/>
      <c r="M582" s="33" t="s">
        <v>68</v>
      </c>
      <c r="N582" s="33"/>
      <c r="O582" s="32">
        <v>60</v>
      </c>
      <c r="P582" s="11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2.6515151515151514</v>
      </c>
      <c r="Y583" s="775">
        <f>IFERROR(Y574/H574,"0")+IFERROR(Y575/H575,"0")+IFERROR(Y576/H576,"0")+IFERROR(Y577/H577,"0")+IFERROR(Y578/H578,"0")+IFERROR(Y579/H579,"0")+IFERROR(Y580/H580,"0")+IFERROR(Y581/H581,"0")+IFERROR(Y582/H582,"0")</f>
        <v>3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3.5880000000000002E-2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14</v>
      </c>
      <c r="Y584" s="775">
        <f>IFERROR(SUM(Y574:Y582),"0")</f>
        <v>15.84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6"/>
      <c r="AB585" s="766"/>
      <c r="AC585" s="766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6"/>
      <c r="AB591" s="766"/>
      <c r="AC591" s="766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7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9" t="s">
        <v>927</v>
      </c>
      <c r="B596" s="870"/>
      <c r="C596" s="870"/>
      <c r="D596" s="870"/>
      <c r="E596" s="870"/>
      <c r="F596" s="870"/>
      <c r="G596" s="870"/>
      <c r="H596" s="870"/>
      <c r="I596" s="870"/>
      <c r="J596" s="870"/>
      <c r="K596" s="870"/>
      <c r="L596" s="870"/>
      <c r="M596" s="870"/>
      <c r="N596" s="870"/>
      <c r="O596" s="870"/>
      <c r="P596" s="870"/>
      <c r="Q596" s="870"/>
      <c r="R596" s="870"/>
      <c r="S596" s="870"/>
      <c r="T596" s="870"/>
      <c r="U596" s="870"/>
      <c r="V596" s="870"/>
      <c r="W596" s="870"/>
      <c r="X596" s="870"/>
      <c r="Y596" s="870"/>
      <c r="Z596" s="870"/>
      <c r="AA596" s="48"/>
      <c r="AB596" s="48"/>
      <c r="AC596" s="48"/>
    </row>
    <row r="597" spans="1:68" ht="16.5" customHeight="1" x14ac:dyDescent="0.25">
      <c r="A597" s="802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6"/>
      <c r="AB598" s="766"/>
      <c r="AC598" s="766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80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124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124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124</v>
      </c>
      <c r="N602" s="33"/>
      <c r="O602" s="32">
        <v>55</v>
      </c>
      <c r="P602" s="1019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80</v>
      </c>
      <c r="N603" s="33"/>
      <c r="O603" s="32">
        <v>55</v>
      </c>
      <c r="P603" s="1164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124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124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6"/>
      <c r="AB608" s="766"/>
      <c r="AC608" s="766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80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124</v>
      </c>
      <c r="N610" s="33"/>
      <c r="O610" s="32">
        <v>50</v>
      </c>
      <c r="P610" s="910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124</v>
      </c>
      <c r="N611" s="33"/>
      <c r="O611" s="32">
        <v>50</v>
      </c>
      <c r="P611" s="1011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124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6"/>
      <c r="AB615" s="766"/>
      <c r="AC615" s="766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5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9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20</v>
      </c>
      <c r="Y617" s="774">
        <f t="shared" si="119"/>
        <v>21</v>
      </c>
      <c r="Z617" s="36">
        <f>IFERROR(IF(Y617=0,"",ROUNDUP(Y617/H617,0)*0.00753),"")</f>
        <v>3.7650000000000003E-2</v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21.238095238095237</v>
      </c>
      <c r="BN617" s="64">
        <f t="shared" si="121"/>
        <v>22.299999999999997</v>
      </c>
      <c r="BO617" s="64">
        <f t="shared" si="122"/>
        <v>3.0525030525030524E-2</v>
      </c>
      <c r="BP617" s="64">
        <f t="shared" si="123"/>
        <v>3.2051282051282048E-2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4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1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4.7619047619047619</v>
      </c>
      <c r="Y623" s="775">
        <f>IFERROR(Y616/H616,"0")+IFERROR(Y617/H617,"0")+IFERROR(Y618/H618,"0")+IFERROR(Y619/H619,"0")+IFERROR(Y620/H620,"0")+IFERROR(Y621/H621,"0")+IFERROR(Y622/H622,"0")</f>
        <v>5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3.7650000000000003E-2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20</v>
      </c>
      <c r="Y624" s="775">
        <f>IFERROR(SUM(Y616:Y622),"0")</f>
        <v>21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6"/>
      <c r="AB625" s="766"/>
      <c r="AC625" s="766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80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80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4301051933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80</v>
      </c>
      <c r="N628" s="33"/>
      <c r="O628" s="32">
        <v>45</v>
      </c>
      <c r="P628" s="815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4301051510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68</v>
      </c>
      <c r="N629" s="33"/>
      <c r="O629" s="32">
        <v>30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4301051920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2.0640000000000001</v>
      </c>
      <c r="J630" s="32">
        <v>182</v>
      </c>
      <c r="K630" s="32" t="s">
        <v>186</v>
      </c>
      <c r="L630" s="32"/>
      <c r="M630" s="33" t="s">
        <v>167</v>
      </c>
      <c r="N630" s="33"/>
      <c r="O630" s="32">
        <v>45</v>
      </c>
      <c r="P630" s="1080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4301051390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2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4301051921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2.052</v>
      </c>
      <c r="J632" s="32">
        <v>182</v>
      </c>
      <c r="K632" s="32" t="s">
        <v>186</v>
      </c>
      <c r="L632" s="32"/>
      <c r="M632" s="33" t="s">
        <v>167</v>
      </c>
      <c r="N632" s="33"/>
      <c r="O632" s="32">
        <v>45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4301051448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6"/>
      <c r="AB636" s="766"/>
      <c r="AC636" s="766"/>
    </row>
    <row r="637" spans="1:68" ht="27" customHeight="1" x14ac:dyDescent="0.25">
      <c r="A637" s="54" t="s">
        <v>1015</v>
      </c>
      <c r="B637" s="54" t="s">
        <v>1016</v>
      </c>
      <c r="C637" s="31">
        <v>4301060354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80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4301060408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6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4301060355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4301060407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9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802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6"/>
      <c r="AB644" s="766"/>
      <c r="AC644" s="766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124</v>
      </c>
      <c r="N645" s="33"/>
      <c r="O645" s="32">
        <v>55</v>
      </c>
      <c r="P645" s="922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124</v>
      </c>
      <c r="N646" s="33"/>
      <c r="O646" s="32">
        <v>55</v>
      </c>
      <c r="P646" s="1110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6"/>
      <c r="AB649" s="766"/>
      <c r="AC649" s="766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124</v>
      </c>
      <c r="N650" s="33"/>
      <c r="O650" s="32">
        <v>50</v>
      </c>
      <c r="P650" s="1197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6"/>
      <c r="AB653" s="766"/>
      <c r="AC653" s="766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6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6"/>
      <c r="AB657" s="766"/>
      <c r="AC657" s="766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8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0"/>
      <c r="P661" s="821" t="s">
        <v>1048</v>
      </c>
      <c r="Q661" s="822"/>
      <c r="R661" s="822"/>
      <c r="S661" s="822"/>
      <c r="T661" s="822"/>
      <c r="U661" s="822"/>
      <c r="V661" s="823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608.4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660.48000000000013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0"/>
      <c r="P662" s="821" t="s">
        <v>1049</v>
      </c>
      <c r="Q662" s="822"/>
      <c r="R662" s="822"/>
      <c r="S662" s="822"/>
      <c r="T662" s="822"/>
      <c r="U662" s="822"/>
      <c r="V662" s="823"/>
      <c r="W662" s="37" t="s">
        <v>69</v>
      </c>
      <c r="X662" s="775">
        <f>IFERROR(SUM(BM22:BM658),"0")</f>
        <v>642.32306915306924</v>
      </c>
      <c r="Y662" s="775">
        <f>IFERROR(SUM(BN22:BN658),"0")</f>
        <v>697.21999999999991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0"/>
      <c r="P663" s="821" t="s">
        <v>1050</v>
      </c>
      <c r="Q663" s="822"/>
      <c r="R663" s="822"/>
      <c r="S663" s="822"/>
      <c r="T663" s="822"/>
      <c r="U663" s="822"/>
      <c r="V663" s="823"/>
      <c r="W663" s="37" t="s">
        <v>1051</v>
      </c>
      <c r="X663" s="38">
        <f>ROUNDUP(SUM(BO22:BO658),0)</f>
        <v>2</v>
      </c>
      <c r="Y663" s="38">
        <f>ROUNDUP(SUM(BP22:BP658),0)</f>
        <v>2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0"/>
      <c r="P664" s="821" t="s">
        <v>1052</v>
      </c>
      <c r="Q664" s="822"/>
      <c r="R664" s="822"/>
      <c r="S664" s="822"/>
      <c r="T664" s="822"/>
      <c r="U664" s="822"/>
      <c r="V664" s="823"/>
      <c r="W664" s="37" t="s">
        <v>69</v>
      </c>
      <c r="X664" s="775">
        <f>GrossWeightTotal+PalletQtyTotal*25</f>
        <v>692.32306915306924</v>
      </c>
      <c r="Y664" s="775">
        <f>GrossWeightTotalR+PalletQtyTotalR*25</f>
        <v>747.21999999999991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0"/>
      <c r="P665" s="821" t="s">
        <v>1053</v>
      </c>
      <c r="Q665" s="822"/>
      <c r="R665" s="822"/>
      <c r="S665" s="822"/>
      <c r="T665" s="822"/>
      <c r="U665" s="822"/>
      <c r="V665" s="823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72.911828911828906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79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0"/>
      <c r="P666" s="821" t="s">
        <v>1054</v>
      </c>
      <c r="Q666" s="822"/>
      <c r="R666" s="822"/>
      <c r="S666" s="822"/>
      <c r="T666" s="822"/>
      <c r="U666" s="822"/>
      <c r="V666" s="823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1.4868299999999997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65" t="s">
        <v>63</v>
      </c>
      <c r="C668" s="796" t="s">
        <v>116</v>
      </c>
      <c r="D668" s="881"/>
      <c r="E668" s="881"/>
      <c r="F668" s="881"/>
      <c r="G668" s="881"/>
      <c r="H668" s="820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20"/>
      <c r="W668" s="796" t="s">
        <v>660</v>
      </c>
      <c r="X668" s="820"/>
      <c r="Y668" s="796" t="s">
        <v>749</v>
      </c>
      <c r="Z668" s="881"/>
      <c r="AA668" s="881"/>
      <c r="AB668" s="820"/>
      <c r="AC668" s="765" t="s">
        <v>859</v>
      </c>
      <c r="AD668" s="796" t="s">
        <v>927</v>
      </c>
      <c r="AE668" s="820"/>
      <c r="AF668" s="767"/>
    </row>
    <row r="669" spans="1:68" ht="14.25" customHeight="1" thickTop="1" x14ac:dyDescent="0.2">
      <c r="A669" s="845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67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67"/>
    </row>
    <row r="670" spans="1:68" ht="13.5" customHeight="1" thickBot="1" x14ac:dyDescent="0.25">
      <c r="A670" s="846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67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67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54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113.4</v>
      </c>
      <c r="E671" s="46">
        <f>IFERROR(Y108*1,"0")+IFERROR(Y109*1,"0")+IFERROR(Y110*1,"0")+IFERROR(Y114*1,"0")+IFERROR(Y115*1,"0")+IFERROR(Y116*1,"0")+IFERROR(Y117*1,"0")+IFERROR(Y118*1,"0")+IFERROR(Y119*1,"0")</f>
        <v>16.8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67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393.6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31.680000000000003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21</v>
      </c>
      <c r="AE671" s="46">
        <f>IFERROR(Y645*1,"0")+IFERROR(Y646*1,"0")+IFERROR(Y650*1,"0")+IFERROR(Y654*1,"0")+IFERROR(Y658*1,"0")</f>
        <v>0</v>
      </c>
      <c r="AF671" s="767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D110:E110"/>
    <mergeCell ref="D408:E408"/>
    <mergeCell ref="P387:V387"/>
    <mergeCell ref="A8:C8"/>
    <mergeCell ref="P124:T124"/>
    <mergeCell ref="P385:T385"/>
    <mergeCell ref="P410:T410"/>
    <mergeCell ref="P163:V163"/>
    <mergeCell ref="D293:E293"/>
    <mergeCell ref="P360:T360"/>
    <mergeCell ref="D32:E32"/>
    <mergeCell ref="A153:Z153"/>
    <mergeCell ref="P595:V595"/>
    <mergeCell ref="D97:E97"/>
    <mergeCell ref="D268:E268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A657:Z657"/>
    <mergeCell ref="P507:T507"/>
    <mergeCell ref="P363:T363"/>
    <mergeCell ref="D17:E18"/>
    <mergeCell ref="A213:O214"/>
    <mergeCell ref="P599:T599"/>
    <mergeCell ref="A151:O152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U17:V17"/>
    <mergeCell ref="Y17:Y18"/>
    <mergeCell ref="A73:O74"/>
    <mergeCell ref="P372:V372"/>
    <mergeCell ref="P661:V661"/>
    <mergeCell ref="P71:T71"/>
    <mergeCell ref="A131:Z131"/>
    <mergeCell ref="D542:E542"/>
    <mergeCell ref="X17:X18"/>
    <mergeCell ref="P307:T307"/>
    <mergeCell ref="P58:T58"/>
    <mergeCell ref="D421:E421"/>
    <mergeCell ref="D50:E50"/>
    <mergeCell ref="A649:Z649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478:Z478"/>
    <mergeCell ref="P484:T484"/>
    <mergeCell ref="P65:T65"/>
    <mergeCell ref="D576:E576"/>
    <mergeCell ref="A589:O590"/>
    <mergeCell ref="P70:T70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521:E521"/>
    <mergeCell ref="P578:T578"/>
    <mergeCell ref="A634:O635"/>
    <mergeCell ref="D669:D67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P576:T576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D579:E579"/>
    <mergeCell ref="A597:Z597"/>
    <mergeCell ref="D397:E397"/>
    <mergeCell ref="A544:O545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Q669:Q670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08:V508"/>
    <mergeCell ref="P537:V537"/>
    <mergeCell ref="A389:Z389"/>
    <mergeCell ref="P635:V635"/>
    <mergeCell ref="A327:Z327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645:E645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F669:F67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P475:T475"/>
    <mergeCell ref="P93:T93"/>
    <mergeCell ref="A294:O295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57:T257"/>
    <mergeCell ref="D194:E194"/>
    <mergeCell ref="P173:V173"/>
    <mergeCell ref="A172:O173"/>
    <mergeCell ref="P271:V271"/>
    <mergeCell ref="P458:V458"/>
    <mergeCell ref="A277:Z277"/>
    <mergeCell ref="D446:E446"/>
    <mergeCell ref="P44:V44"/>
    <mergeCell ref="P550:V550"/>
    <mergeCell ref="D85:E85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251:T251"/>
    <mergeCell ref="A104:O105"/>
    <mergeCell ref="P512:T512"/>
    <mergeCell ref="P487:T487"/>
    <mergeCell ref="D420:E420"/>
    <mergeCell ref="P618:T618"/>
    <mergeCell ref="P605:T605"/>
    <mergeCell ref="D586:E586"/>
    <mergeCell ref="Z17:Z18"/>
    <mergeCell ref="P620:T620"/>
    <mergeCell ref="AB17:AB18"/>
    <mergeCell ref="P634:V634"/>
    <mergeCell ref="D207:E207"/>
    <mergeCell ref="D256:E256"/>
    <mergeCell ref="P120:V120"/>
    <mergeCell ref="P632:T632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P666:V666"/>
    <mergeCell ref="G669:G670"/>
    <mergeCell ref="P269:T269"/>
    <mergeCell ref="P462:T462"/>
    <mergeCell ref="D481:E481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H17:H18"/>
    <mergeCell ref="P161:T161"/>
    <mergeCell ref="P217:T217"/>
    <mergeCell ref="P332:T332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A583:O584"/>
    <mergeCell ref="P612:T61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382:V382"/>
    <mergeCell ref="P129:V129"/>
    <mergeCell ref="P101:T101"/>
    <mergeCell ref="P594:V594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43:T543"/>
    <mergeCell ref="D424:E424"/>
    <mergeCell ref="D286:E286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229:T229"/>
    <mergeCell ref="D64:E64"/>
    <mergeCell ref="A129:O130"/>
    <mergeCell ref="P143:T143"/>
    <mergeCell ref="D362:E362"/>
    <mergeCell ref="P128:T128"/>
    <mergeCell ref="D310:E310"/>
    <mergeCell ref="P364:T364"/>
    <mergeCell ref="P342:T342"/>
    <mergeCell ref="P406:V406"/>
    <mergeCell ref="D323:E323"/>
    <mergeCell ref="A136:O137"/>
    <mergeCell ref="D223:E223"/>
    <mergeCell ref="D279:E279"/>
    <mergeCell ref="D450:E450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P655:V655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C669:AC670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322:Z322"/>
    <mergeCell ref="A553:Z553"/>
    <mergeCell ref="P589:V589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C17:C18"/>
    <mergeCell ref="P195:T195"/>
    <mergeCell ref="P300:T300"/>
    <mergeCell ref="D103:E103"/>
    <mergeCell ref="P371:T371"/>
    <mergeCell ref="P431:T431"/>
    <mergeCell ref="D230:E230"/>
    <mergeCell ref="P358:T358"/>
    <mergeCell ref="A474:Z474"/>
    <mergeCell ref="P493:T493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238:V238"/>
    <mergeCell ref="P509:V509"/>
    <mergeCell ref="P264:T264"/>
    <mergeCell ref="P68:T68"/>
    <mergeCell ref="P186:V186"/>
    <mergeCell ref="A185:O186"/>
    <mergeCell ref="AD669:AD670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A17:A18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K17:K18"/>
    <mergeCell ref="A189:Z189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D1:F1"/>
    <mergeCell ref="P268:T268"/>
    <mergeCell ref="A468:Z468"/>
    <mergeCell ref="P637:T637"/>
    <mergeCell ref="A313:Z313"/>
    <mergeCell ref="K669:K670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P250:T250"/>
    <mergeCell ref="D31:E31"/>
    <mergeCell ref="P492:T492"/>
    <mergeCell ref="D621:E621"/>
    <mergeCell ref="A167:O168"/>
    <mergeCell ref="P166:T166"/>
    <mergeCell ref="P337:T337"/>
    <mergeCell ref="D380:E380"/>
    <mergeCell ref="P464:T464"/>
    <mergeCell ref="D274:E274"/>
    <mergeCell ref="D245:E245"/>
    <mergeCell ref="D445:E445"/>
    <mergeCell ref="D616:E616"/>
    <mergeCell ref="P116:T116"/>
    <mergeCell ref="A162:O163"/>
    <mergeCell ref="P32:T32"/>
    <mergeCell ref="D250:E250"/>
    <mergeCell ref="P103:T103"/>
    <mergeCell ref="I669:I670"/>
    <mergeCell ref="P97:T97"/>
    <mergeCell ref="P230:T230"/>
    <mergeCell ref="P130:V130"/>
    <mergeCell ref="D211:E211"/>
    <mergeCell ref="P286:T286"/>
    <mergeCell ref="D229:E229"/>
    <mergeCell ref="A402:Z402"/>
    <mergeCell ref="P479:T479"/>
    <mergeCell ref="P648:V648"/>
    <mergeCell ref="D77:E77"/>
    <mergeCell ref="D108:E108"/>
    <mergeCell ref="D375:E375"/>
    <mergeCell ref="P214:V214"/>
    <mergeCell ref="D622:E622"/>
    <mergeCell ref="P645:T645"/>
    <mergeCell ref="P658:T658"/>
    <mergeCell ref="P524:T524"/>
    <mergeCell ref="A42:Z42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D87:E87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P477:V477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533:V533"/>
    <mergeCell ref="D556:E556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494:E494"/>
    <mergeCell ref="P404:T404"/>
    <mergeCell ref="D543:E543"/>
    <mergeCell ref="D124:E124"/>
    <mergeCell ref="P252:T25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2024-12-10T09:20:11Z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