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2,24 ПОКОМ КИ Сочи\10-ка Сочи_Горина_Коныгин\"/>
    </mc:Choice>
  </mc:AlternateContent>
  <xr:revisionPtr revIDLastSave="0" documentId="13_ncr:1_{5EB102E9-E93F-4999-93D7-5DC23FDA74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Z274" i="1" s="1"/>
  <c r="Z275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Z53" i="1" l="1"/>
  <c r="BN53" i="1"/>
  <c r="Z83" i="1"/>
  <c r="BN83" i="1"/>
  <c r="Z161" i="1"/>
  <c r="BN161" i="1"/>
  <c r="Z229" i="1"/>
  <c r="BN229" i="1"/>
  <c r="Z364" i="1"/>
  <c r="BN364" i="1"/>
  <c r="Z431" i="1"/>
  <c r="BN431" i="1"/>
  <c r="Z563" i="1"/>
  <c r="BN563" i="1"/>
  <c r="X662" i="1"/>
  <c r="Z28" i="1"/>
  <c r="BN28" i="1"/>
  <c r="Z29" i="1"/>
  <c r="BN29" i="1"/>
  <c r="Z30" i="1"/>
  <c r="BN30" i="1"/>
  <c r="Z33" i="1"/>
  <c r="BN33" i="1"/>
  <c r="Z68" i="1"/>
  <c r="BN68" i="1"/>
  <c r="Z69" i="1"/>
  <c r="BN69" i="1"/>
  <c r="Z95" i="1"/>
  <c r="BN95" i="1"/>
  <c r="Z142" i="1"/>
  <c r="BN142" i="1"/>
  <c r="Z184" i="1"/>
  <c r="BN184" i="1"/>
  <c r="Z219" i="1"/>
  <c r="BN219" i="1"/>
  <c r="Z237" i="1"/>
  <c r="BN237" i="1"/>
  <c r="Z264" i="1"/>
  <c r="BN264" i="1"/>
  <c r="Z283" i="1"/>
  <c r="BN283" i="1"/>
  <c r="Z347" i="1"/>
  <c r="BN347" i="1"/>
  <c r="Z351" i="1"/>
  <c r="Z352" i="1" s="1"/>
  <c r="BN351" i="1"/>
  <c r="BP351" i="1"/>
  <c r="Y352" i="1"/>
  <c r="Z356" i="1"/>
  <c r="BN356" i="1"/>
  <c r="Z378" i="1"/>
  <c r="BN378" i="1"/>
  <c r="Z419" i="1"/>
  <c r="BN419" i="1"/>
  <c r="Z451" i="1"/>
  <c r="BN451" i="1"/>
  <c r="Z555" i="1"/>
  <c r="BN555" i="1"/>
  <c r="Z579" i="1"/>
  <c r="BN579" i="1"/>
  <c r="BP279" i="1"/>
  <c r="BN279" i="1"/>
  <c r="Z279" i="1"/>
  <c r="BP310" i="1"/>
  <c r="BN310" i="1"/>
  <c r="Z310" i="1"/>
  <c r="BP370" i="1"/>
  <c r="BN370" i="1"/>
  <c r="Z370" i="1"/>
  <c r="BP409" i="1"/>
  <c r="BN409" i="1"/>
  <c r="Z409" i="1"/>
  <c r="BP447" i="1"/>
  <c r="BN447" i="1"/>
  <c r="Z447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64" i="1"/>
  <c r="BN64" i="1"/>
  <c r="Z77" i="1"/>
  <c r="BN77" i="1"/>
  <c r="Z87" i="1"/>
  <c r="BN87" i="1"/>
  <c r="Y99" i="1"/>
  <c r="Z101" i="1"/>
  <c r="BN101" i="1"/>
  <c r="Z114" i="1"/>
  <c r="BN114" i="1"/>
  <c r="Z124" i="1"/>
  <c r="BN124" i="1"/>
  <c r="Z134" i="1"/>
  <c r="BN134" i="1"/>
  <c r="Y146" i="1"/>
  <c r="Z150" i="1"/>
  <c r="BN150" i="1"/>
  <c r="Z176" i="1"/>
  <c r="BN176" i="1"/>
  <c r="Z196" i="1"/>
  <c r="BN196" i="1"/>
  <c r="Z211" i="1"/>
  <c r="BN211" i="1"/>
  <c r="Y225" i="1"/>
  <c r="Z223" i="1"/>
  <c r="BN223" i="1"/>
  <c r="Z233" i="1"/>
  <c r="BN233" i="1"/>
  <c r="Z244" i="1"/>
  <c r="BN244" i="1"/>
  <c r="Z257" i="1"/>
  <c r="BN257" i="1"/>
  <c r="Z268" i="1"/>
  <c r="BN268" i="1"/>
  <c r="Y276" i="1"/>
  <c r="Y275" i="1"/>
  <c r="BP274" i="1"/>
  <c r="BN274" i="1"/>
  <c r="BP287" i="1"/>
  <c r="BN287" i="1"/>
  <c r="Z287" i="1"/>
  <c r="BP360" i="1"/>
  <c r="BN360" i="1"/>
  <c r="Z360" i="1"/>
  <c r="BP384" i="1"/>
  <c r="BN384" i="1"/>
  <c r="Z384" i="1"/>
  <c r="BP423" i="1"/>
  <c r="BN423" i="1"/>
  <c r="Z423" i="1"/>
  <c r="BP463" i="1"/>
  <c r="BN463" i="1"/>
  <c r="Z463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P103" i="1"/>
  <c r="BN103" i="1"/>
  <c r="Z103" i="1"/>
  <c r="BP116" i="1"/>
  <c r="BN116" i="1"/>
  <c r="Z116" i="1"/>
  <c r="BP126" i="1"/>
  <c r="BN126" i="1"/>
  <c r="Z126" i="1"/>
  <c r="BP140" i="1"/>
  <c r="BN140" i="1"/>
  <c r="Z140" i="1"/>
  <c r="BP155" i="1"/>
  <c r="BN155" i="1"/>
  <c r="Z155" i="1"/>
  <c r="BP178" i="1"/>
  <c r="BN178" i="1"/>
  <c r="Z178" i="1"/>
  <c r="BP198" i="1"/>
  <c r="BN198" i="1"/>
  <c r="Z198" i="1"/>
  <c r="BP217" i="1"/>
  <c r="BN217" i="1"/>
  <c r="Z217" i="1"/>
  <c r="Y239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BP110" i="1"/>
  <c r="BN110" i="1"/>
  <c r="Z110" i="1"/>
  <c r="BP119" i="1"/>
  <c r="BN119" i="1"/>
  <c r="Z119" i="1"/>
  <c r="Y136" i="1"/>
  <c r="BP132" i="1"/>
  <c r="BN132" i="1"/>
  <c r="Z132" i="1"/>
  <c r="BP144" i="1"/>
  <c r="BN144" i="1"/>
  <c r="Z144" i="1"/>
  <c r="Y167" i="1"/>
  <c r="BP165" i="1"/>
  <c r="BN165" i="1"/>
  <c r="Z165" i="1"/>
  <c r="Y192" i="1"/>
  <c r="Y191" i="1"/>
  <c r="BP190" i="1"/>
  <c r="BN190" i="1"/>
  <c r="Z190" i="1"/>
  <c r="Z191" i="1" s="1"/>
  <c r="Y202" i="1"/>
  <c r="BP194" i="1"/>
  <c r="BN194" i="1"/>
  <c r="Z194" i="1"/>
  <c r="J671" i="1"/>
  <c r="BP207" i="1"/>
  <c r="BN207" i="1"/>
  <c r="Z207" i="1"/>
  <c r="BP221" i="1"/>
  <c r="BN221" i="1"/>
  <c r="Z221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49" i="1"/>
  <c r="BN449" i="1"/>
  <c r="Z449" i="1"/>
  <c r="BP465" i="1"/>
  <c r="BN465" i="1"/>
  <c r="Z465" i="1"/>
  <c r="Y105" i="1"/>
  <c r="Y121" i="1"/>
  <c r="H671" i="1"/>
  <c r="Y180" i="1"/>
  <c r="Y213" i="1"/>
  <c r="BP479" i="1"/>
  <c r="BN479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BN149" i="1"/>
  <c r="BP149" i="1"/>
  <c r="G671" i="1"/>
  <c r="Z156" i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348" i="1" l="1"/>
  <c r="Z258" i="1"/>
  <c r="Z185" i="1"/>
  <c r="Z146" i="1"/>
  <c r="Z104" i="1"/>
  <c r="Z80" i="1"/>
  <c r="Z36" i="1"/>
  <c r="Z623" i="1"/>
  <c r="Z411" i="1"/>
  <c r="Z544" i="1"/>
  <c r="Z213" i="1"/>
  <c r="Z208" i="1"/>
  <c r="Z157" i="1"/>
  <c r="Z151" i="1"/>
  <c r="Z129" i="1"/>
  <c r="Z89" i="1"/>
  <c r="Z387" i="1"/>
  <c r="Z238" i="1"/>
  <c r="Z136" i="1"/>
  <c r="Z120" i="1"/>
  <c r="Y663" i="1"/>
  <c r="Z55" i="1"/>
  <c r="Y662" i="1"/>
  <c r="Y664" i="1" s="1"/>
  <c r="Z503" i="1"/>
  <c r="Z372" i="1"/>
  <c r="Z453" i="1"/>
  <c r="Z571" i="1"/>
  <c r="Z458" i="1"/>
  <c r="Z437" i="1"/>
  <c r="Z381" i="1"/>
  <c r="Z365" i="1"/>
  <c r="Z338" i="1"/>
  <c r="Z271" i="1"/>
  <c r="Z167" i="1"/>
  <c r="Z73" i="1"/>
  <c r="Z60" i="1"/>
  <c r="Z513" i="1"/>
  <c r="Z289" i="1"/>
  <c r="Y665" i="1"/>
  <c r="Z641" i="1"/>
  <c r="Z606" i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<sst xmlns="http://schemas.openxmlformats.org/spreadsheetml/2006/main" count="3120" uniqueCount="1074">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</sst>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5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1128" t="s">
        <v>0</v>
      </c>
      <c r="E1" s="847"/>
      <c r="F1" s="847"/>
      <c r="G1" s="12" t="s">
        <v>1</v>
      </c>
      <c r="H1" s="1128" t="s">
        <v>2</v>
      </c>
      <c r="I1" s="847"/>
      <c r="J1" s="847"/>
      <c r="K1" s="847"/>
      <c r="L1" s="847"/>
      <c r="M1" s="847"/>
      <c r="N1" s="847"/>
      <c r="O1" s="847"/>
      <c r="P1" s="847"/>
      <c r="Q1" s="847"/>
      <c r="R1" s="1189" t="s">
        <v>3</v>
      </c>
      <c r="S1" s="847"/>
      <c r="T1" s="8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1101" t="s">
        <v>8</v>
      </c>
      <c r="B5" s="820"/>
      <c r="C5" s="816"/>
      <c r="D5" s="926"/>
      <c r="E5" s="928"/>
      <c r="F5" s="863" t="s">
        <v>9</v>
      </c>
      <c r="G5" s="816"/>
      <c r="H5" s="926"/>
      <c r="I5" s="927"/>
      <c r="J5" s="927"/>
      <c r="K5" s="927"/>
      <c r="L5" s="927"/>
      <c r="M5" s="928"/>
      <c r="N5" s="58"/>
      <c r="P5" s="24" t="s">
        <v>10</v>
      </c>
      <c r="Q5" s="834">
        <v>45634</v>
      </c>
      <c r="R5" s="835"/>
      <c r="T5" s="1043" t="s">
        <v>11</v>
      </c>
      <c r="U5" s="1026"/>
      <c r="V5" s="1045" t="s">
        <v>12</v>
      </c>
      <c r="W5" s="835"/>
      <c r="AB5" s="51"/>
      <c r="AC5" s="51"/>
      <c r="AD5" s="51"/>
      <c r="AE5" s="51"/>
    </row>
    <row r="6" spans="1:32" s="770" customFormat="1" ht="24" customHeight="1" x14ac:dyDescent="0.2">
      <c r="A6" s="1101" t="s">
        <v>13</v>
      </c>
      <c r="B6" s="820"/>
      <c r="C6" s="816"/>
      <c r="D6" s="929" t="s">
        <v>14</v>
      </c>
      <c r="E6" s="930"/>
      <c r="F6" s="930"/>
      <c r="G6" s="930"/>
      <c r="H6" s="930"/>
      <c r="I6" s="930"/>
      <c r="J6" s="930"/>
      <c r="K6" s="930"/>
      <c r="L6" s="930"/>
      <c r="M6" s="835"/>
      <c r="N6" s="59"/>
      <c r="P6" s="24" t="s">
        <v>15</v>
      </c>
      <c r="Q6" s="829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1054" t="s">
        <v>16</v>
      </c>
      <c r="U6" s="1026"/>
      <c r="V6" s="943" t="s">
        <v>17</v>
      </c>
      <c r="W6" s="944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1175" t="str">
        <f>IFERROR(VLOOKUP(DeliveryAddress,Table,3,0),1)</f>
        <v>1</v>
      </c>
      <c r="E7" s="1176"/>
      <c r="F7" s="1176"/>
      <c r="G7" s="1176"/>
      <c r="H7" s="1176"/>
      <c r="I7" s="1176"/>
      <c r="J7" s="1176"/>
      <c r="K7" s="1176"/>
      <c r="L7" s="1176"/>
      <c r="M7" s="1049"/>
      <c r="N7" s="60"/>
      <c r="P7" s="24"/>
      <c r="Q7" s="42"/>
      <c r="R7" s="42"/>
      <c r="T7" s="792"/>
      <c r="U7" s="1026"/>
      <c r="V7" s="945"/>
      <c r="W7" s="946"/>
      <c r="AB7" s="51"/>
      <c r="AC7" s="51"/>
      <c r="AD7" s="51"/>
      <c r="AE7" s="51"/>
    </row>
    <row r="8" spans="1:32" s="770" customFormat="1" ht="25.5" customHeight="1" x14ac:dyDescent="0.2">
      <c r="A8" s="784" t="s">
        <v>18</v>
      </c>
      <c r="B8" s="782"/>
      <c r="C8" s="783"/>
      <c r="D8" s="1163" t="s">
        <v>19</v>
      </c>
      <c r="E8" s="1164"/>
      <c r="F8" s="1164"/>
      <c r="G8" s="1164"/>
      <c r="H8" s="1164"/>
      <c r="I8" s="1164"/>
      <c r="J8" s="1164"/>
      <c r="K8" s="1164"/>
      <c r="L8" s="1164"/>
      <c r="M8" s="1165"/>
      <c r="N8" s="61"/>
      <c r="P8" s="24" t="s">
        <v>20</v>
      </c>
      <c r="Q8" s="1048">
        <v>0.41666666666666669</v>
      </c>
      <c r="R8" s="1049"/>
      <c r="T8" s="792"/>
      <c r="U8" s="1026"/>
      <c r="V8" s="945"/>
      <c r="W8" s="946"/>
      <c r="AB8" s="51"/>
      <c r="AC8" s="51"/>
      <c r="AD8" s="51"/>
      <c r="AE8" s="51"/>
    </row>
    <row r="9" spans="1:32" s="770" customFormat="1" ht="39.950000000000003" customHeight="1" x14ac:dyDescent="0.2">
      <c r="A9" s="7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81"/>
      <c r="E9" s="882"/>
      <c r="F9" s="7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09" t="str">
        <f>IF(AND($A$9="Тип доверенности/получателя при получении в адресе перегруза:",$D$9="Разовая доверенность"),"Введите ФИО","")</f>
        <v/>
      </c>
      <c r="I9" s="882"/>
      <c r="J9" s="10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2"/>
      <c r="L9" s="882"/>
      <c r="M9" s="882"/>
      <c r="N9" s="771"/>
      <c r="P9" s="26" t="s">
        <v>21</v>
      </c>
      <c r="Q9" s="1103"/>
      <c r="R9" s="868"/>
      <c r="T9" s="792"/>
      <c r="U9" s="1026"/>
      <c r="V9" s="947"/>
      <c r="W9" s="948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7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81"/>
      <c r="E10" s="882"/>
      <c r="F10" s="7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58" t="str">
        <f>IFERROR(VLOOKUP($D$10,Proxy,2,FALSE),"")</f>
        <v/>
      </c>
      <c r="I10" s="792"/>
      <c r="J10" s="792"/>
      <c r="K10" s="792"/>
      <c r="L10" s="792"/>
      <c r="M10" s="792"/>
      <c r="N10" s="769"/>
      <c r="P10" s="26" t="s">
        <v>22</v>
      </c>
      <c r="Q10" s="1055"/>
      <c r="R10" s="1056"/>
      <c r="U10" s="24" t="s">
        <v>23</v>
      </c>
      <c r="V10" s="1182" t="s">
        <v>24</v>
      </c>
      <c r="W10" s="944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6"/>
      <c r="R11" s="835"/>
      <c r="U11" s="24" t="s">
        <v>27</v>
      </c>
      <c r="V11" s="867" t="s">
        <v>28</v>
      </c>
      <c r="W11" s="868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1024" t="s">
        <v>29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16"/>
      <c r="N12" s="62"/>
      <c r="P12" s="24" t="s">
        <v>30</v>
      </c>
      <c r="Q12" s="1048"/>
      <c r="R12" s="1049"/>
      <c r="S12" s="23"/>
      <c r="U12" s="24"/>
      <c r="V12" s="847"/>
      <c r="W12" s="792"/>
      <c r="AB12" s="51"/>
      <c r="AC12" s="51"/>
      <c r="AD12" s="51"/>
      <c r="AE12" s="51"/>
    </row>
    <row r="13" spans="1:32" s="770" customFormat="1" ht="23.25" customHeight="1" x14ac:dyDescent="0.2">
      <c r="A13" s="1024" t="s">
        <v>31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16"/>
      <c r="N13" s="62"/>
      <c r="O13" s="26"/>
      <c r="P13" s="26" t="s">
        <v>32</v>
      </c>
      <c r="Q13" s="867"/>
      <c r="R13" s="8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1024" t="s">
        <v>33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29" t="s">
        <v>34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16"/>
      <c r="N15" s="63"/>
      <c r="P15" s="1065" t="s">
        <v>35</v>
      </c>
      <c r="Q15" s="847"/>
      <c r="R15" s="847"/>
      <c r="S15" s="847"/>
      <c r="T15" s="8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6"/>
      <c r="Q16" s="1066"/>
      <c r="R16" s="1066"/>
      <c r="S16" s="1066"/>
      <c r="T16" s="10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2" t="s">
        <v>36</v>
      </c>
      <c r="B17" s="802" t="s">
        <v>37</v>
      </c>
      <c r="C17" s="1080" t="s">
        <v>38</v>
      </c>
      <c r="D17" s="802" t="s">
        <v>39</v>
      </c>
      <c r="E17" s="803"/>
      <c r="F17" s="802" t="s">
        <v>40</v>
      </c>
      <c r="G17" s="802" t="s">
        <v>41</v>
      </c>
      <c r="H17" s="802" t="s">
        <v>42</v>
      </c>
      <c r="I17" s="802" t="s">
        <v>43</v>
      </c>
      <c r="J17" s="802" t="s">
        <v>44</v>
      </c>
      <c r="K17" s="802" t="s">
        <v>45</v>
      </c>
      <c r="L17" s="802" t="s">
        <v>46</v>
      </c>
      <c r="M17" s="802" t="s">
        <v>47</v>
      </c>
      <c r="N17" s="802" t="s">
        <v>48</v>
      </c>
      <c r="O17" s="802" t="s">
        <v>49</v>
      </c>
      <c r="P17" s="802" t="s">
        <v>50</v>
      </c>
      <c r="Q17" s="1134"/>
      <c r="R17" s="1134"/>
      <c r="S17" s="1134"/>
      <c r="T17" s="803"/>
      <c r="U17" s="815" t="s">
        <v>51</v>
      </c>
      <c r="V17" s="816"/>
      <c r="W17" s="802" t="s">
        <v>52</v>
      </c>
      <c r="X17" s="802" t="s">
        <v>53</v>
      </c>
      <c r="Y17" s="817" t="s">
        <v>54</v>
      </c>
      <c r="Z17" s="970" t="s">
        <v>55</v>
      </c>
      <c r="AA17" s="857" t="s">
        <v>56</v>
      </c>
      <c r="AB17" s="857" t="s">
        <v>57</v>
      </c>
      <c r="AC17" s="857" t="s">
        <v>58</v>
      </c>
      <c r="AD17" s="857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822"/>
      <c r="B18" s="822"/>
      <c r="C18" s="822"/>
      <c r="D18" s="804"/>
      <c r="E18" s="805"/>
      <c r="F18" s="822"/>
      <c r="G18" s="822"/>
      <c r="H18" s="822"/>
      <c r="I18" s="822"/>
      <c r="J18" s="822"/>
      <c r="K18" s="822"/>
      <c r="L18" s="822"/>
      <c r="M18" s="822"/>
      <c r="N18" s="822"/>
      <c r="O18" s="822"/>
      <c r="P18" s="804"/>
      <c r="Q18" s="1135"/>
      <c r="R18" s="1135"/>
      <c r="S18" s="1135"/>
      <c r="T18" s="805"/>
      <c r="U18" s="67" t="s">
        <v>61</v>
      </c>
      <c r="V18" s="67" t="s">
        <v>62</v>
      </c>
      <c r="W18" s="822"/>
      <c r="X18" s="822"/>
      <c r="Y18" s="818"/>
      <c r="Z18" s="971"/>
      <c r="AA18" s="959"/>
      <c r="AB18" s="959"/>
      <c r="AC18" s="959"/>
      <c r="AD18" s="860"/>
      <c r="AE18" s="861"/>
      <c r="AF18" s="862"/>
      <c r="AG18" s="66"/>
      <c r="BD18" s="65"/>
    </row>
    <row r="19" spans="1:68" ht="27.75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68"/>
      <c r="AB20" s="768"/>
      <c r="AC20" s="768"/>
    </row>
    <row r="21" spans="1:68" ht="14.25" customHeight="1" x14ac:dyDescent="0.25">
      <c r="A21" s="79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9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9">
        <v>4680115885912</v>
      </c>
      <c r="E26" s="780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79">
        <v>4607091383881</v>
      </c>
      <c r="E27" s="780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58" t="s">
        <v>86</v>
      </c>
      <c r="Q29" s="786"/>
      <c r="R29" s="786"/>
      <c r="S29" s="786"/>
      <c r="T29" s="787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98" t="s">
        <v>90</v>
      </c>
      <c r="Q30" s="786"/>
      <c r="R30" s="786"/>
      <c r="S30" s="786"/>
      <c r="T30" s="787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9">
        <v>4680115881990</v>
      </c>
      <c r="E31" s="780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9">
        <v>4680115886247</v>
      </c>
      <c r="E32" s="780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4" t="s">
        <v>97</v>
      </c>
      <c r="Q32" s="786"/>
      <c r="R32" s="786"/>
      <c r="S32" s="786"/>
      <c r="T32" s="787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79">
        <v>4607091383911</v>
      </c>
      <c r="E34" s="780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9">
        <v>4607091388244</v>
      </c>
      <c r="E35" s="780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6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807"/>
      <c r="P36" s="781" t="s">
        <v>71</v>
      </c>
      <c r="Q36" s="782"/>
      <c r="R36" s="782"/>
      <c r="S36" s="782"/>
      <c r="T36" s="782"/>
      <c r="U36" s="782"/>
      <c r="V36" s="783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92"/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807"/>
      <c r="P37" s="781" t="s">
        <v>71</v>
      </c>
      <c r="Q37" s="782"/>
      <c r="R37" s="782"/>
      <c r="S37" s="782"/>
      <c r="T37" s="782"/>
      <c r="U37" s="782"/>
      <c r="V37" s="783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99" t="s">
        <v>107</v>
      </c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2"/>
      <c r="P38" s="792"/>
      <c r="Q38" s="792"/>
      <c r="R38" s="792"/>
      <c r="S38" s="792"/>
      <c r="T38" s="792"/>
      <c r="U38" s="792"/>
      <c r="V38" s="792"/>
      <c r="W38" s="792"/>
      <c r="X38" s="792"/>
      <c r="Y38" s="792"/>
      <c r="Z38" s="792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9">
        <v>4607091388503</v>
      </c>
      <c r="E39" s="780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11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6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807"/>
      <c r="P40" s="781" t="s">
        <v>71</v>
      </c>
      <c r="Q40" s="782"/>
      <c r="R40" s="782"/>
      <c r="S40" s="782"/>
      <c r="T40" s="782"/>
      <c r="U40" s="782"/>
      <c r="V40" s="783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92"/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807"/>
      <c r="P41" s="781" t="s">
        <v>71</v>
      </c>
      <c r="Q41" s="782"/>
      <c r="R41" s="782"/>
      <c r="S41" s="782"/>
      <c r="T41" s="782"/>
      <c r="U41" s="782"/>
      <c r="V41" s="783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99" t="s">
        <v>113</v>
      </c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2"/>
      <c r="P42" s="792"/>
      <c r="Q42" s="792"/>
      <c r="R42" s="792"/>
      <c r="S42" s="792"/>
      <c r="T42" s="792"/>
      <c r="U42" s="792"/>
      <c r="V42" s="792"/>
      <c r="W42" s="792"/>
      <c r="X42" s="792"/>
      <c r="Y42" s="792"/>
      <c r="Z42" s="792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9">
        <v>4607091389111</v>
      </c>
      <c r="E43" s="780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10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6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807"/>
      <c r="P44" s="781" t="s">
        <v>71</v>
      </c>
      <c r="Q44" s="782"/>
      <c r="R44" s="782"/>
      <c r="S44" s="782"/>
      <c r="T44" s="782"/>
      <c r="U44" s="782"/>
      <c r="V44" s="783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92"/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807"/>
      <c r="P45" s="781" t="s">
        <v>71</v>
      </c>
      <c r="Q45" s="782"/>
      <c r="R45" s="782"/>
      <c r="S45" s="782"/>
      <c r="T45" s="782"/>
      <c r="U45" s="782"/>
      <c r="V45" s="783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796" t="s">
        <v>116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48"/>
      <c r="AB46" s="48"/>
      <c r="AC46" s="48"/>
    </row>
    <row r="47" spans="1:68" ht="16.5" customHeight="1" x14ac:dyDescent="0.25">
      <c r="A47" s="791" t="s">
        <v>117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68"/>
      <c r="AB47" s="768"/>
      <c r="AC47" s="768"/>
    </row>
    <row r="48" spans="1:68" ht="14.25" customHeight="1" x14ac:dyDescent="0.25">
      <c r="A48" s="799" t="s">
        <v>118</v>
      </c>
      <c r="B48" s="792"/>
      <c r="C48" s="792"/>
      <c r="D48" s="792"/>
      <c r="E48" s="792"/>
      <c r="F48" s="792"/>
      <c r="G48" s="792"/>
      <c r="H48" s="792"/>
      <c r="I48" s="792"/>
      <c r="J48" s="792"/>
      <c r="K48" s="792"/>
      <c r="L48" s="792"/>
      <c r="M48" s="792"/>
      <c r="N48" s="792"/>
      <c r="O48" s="792"/>
      <c r="P48" s="792"/>
      <c r="Q48" s="792"/>
      <c r="R48" s="792"/>
      <c r="S48" s="792"/>
      <c r="T48" s="792"/>
      <c r="U48" s="792"/>
      <c r="V48" s="792"/>
      <c r="W48" s="792"/>
      <c r="X48" s="792"/>
      <c r="Y48" s="792"/>
      <c r="Z48" s="792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79">
        <v>4607091385670</v>
      </c>
      <c r="E49" s="780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9">
        <v>4607091385670</v>
      </c>
      <c r="E50" s="780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11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9">
        <v>4680115883956</v>
      </c>
      <c r="E51" s="780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10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79">
        <v>4680115882539</v>
      </c>
      <c r="E52" s="780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11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9">
        <v>4607091385687</v>
      </c>
      <c r="E53" s="780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10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6"/>
      <c r="R53" s="786"/>
      <c r="S53" s="786"/>
      <c r="T53" s="787"/>
      <c r="U53" s="34"/>
      <c r="V53" s="34"/>
      <c r="W53" s="35" t="s">
        <v>69</v>
      </c>
      <c r="X53" s="773">
        <v>210</v>
      </c>
      <c r="Y53" s="774">
        <f t="shared" si="6"/>
        <v>212</v>
      </c>
      <c r="Z53" s="36">
        <f>IFERROR(IF(Y53=0,"",ROUNDUP(Y53/H53,0)*0.00902),"")</f>
        <v>0.47806000000000004</v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221.02500000000001</v>
      </c>
      <c r="BN53" s="64">
        <f t="shared" si="8"/>
        <v>223.13</v>
      </c>
      <c r="BO53" s="64">
        <f t="shared" si="9"/>
        <v>0.39772727272727276</v>
      </c>
      <c r="BP53" s="64">
        <f t="shared" si="10"/>
        <v>0.40151515151515155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9">
        <v>4680115883949</v>
      </c>
      <c r="E54" s="780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8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807"/>
      <c r="P55" s="781" t="s">
        <v>71</v>
      </c>
      <c r="Q55" s="782"/>
      <c r="R55" s="782"/>
      <c r="S55" s="782"/>
      <c r="T55" s="782"/>
      <c r="U55" s="782"/>
      <c r="V55" s="783"/>
      <c r="W55" s="37" t="s">
        <v>72</v>
      </c>
      <c r="X55" s="775">
        <f>IFERROR(X49/H49,"0")+IFERROR(X50/H50,"0")+IFERROR(X51/H51,"0")+IFERROR(X52/H52,"0")+IFERROR(X53/H53,"0")+IFERROR(X54/H54,"0")</f>
        <v>52.5</v>
      </c>
      <c r="Y55" s="775">
        <f>IFERROR(Y49/H49,"0")+IFERROR(Y50/H50,"0")+IFERROR(Y51/H51,"0")+IFERROR(Y52/H52,"0")+IFERROR(Y53/H53,"0")+IFERROR(Y54/H54,"0")</f>
        <v>53</v>
      </c>
      <c r="Z55" s="775">
        <f>IFERROR(IF(Z49="",0,Z49),"0")+IFERROR(IF(Z50="",0,Z50),"0")+IFERROR(IF(Z51="",0,Z51),"0")+IFERROR(IF(Z52="",0,Z52),"0")+IFERROR(IF(Z53="",0,Z53),"0")+IFERROR(IF(Z54="",0,Z54),"0")</f>
        <v>0.47806000000000004</v>
      </c>
      <c r="AA55" s="776"/>
      <c r="AB55" s="776"/>
      <c r="AC55" s="776"/>
    </row>
    <row r="56" spans="1:68" x14ac:dyDescent="0.2">
      <c r="A56" s="792"/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807"/>
      <c r="P56" s="781" t="s">
        <v>71</v>
      </c>
      <c r="Q56" s="782"/>
      <c r="R56" s="782"/>
      <c r="S56" s="782"/>
      <c r="T56" s="782"/>
      <c r="U56" s="782"/>
      <c r="V56" s="783"/>
      <c r="W56" s="37" t="s">
        <v>69</v>
      </c>
      <c r="X56" s="775">
        <f>IFERROR(SUM(X49:X54),"0")</f>
        <v>210</v>
      </c>
      <c r="Y56" s="775">
        <f>IFERROR(SUM(Y49:Y54),"0")</f>
        <v>212</v>
      </c>
      <c r="Z56" s="37"/>
      <c r="AA56" s="776"/>
      <c r="AB56" s="776"/>
      <c r="AC56" s="776"/>
    </row>
    <row r="57" spans="1:68" ht="14.25" customHeight="1" x14ac:dyDescent="0.25">
      <c r="A57" s="799" t="s">
        <v>73</v>
      </c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2"/>
      <c r="P57" s="792"/>
      <c r="Q57" s="792"/>
      <c r="R57" s="792"/>
      <c r="S57" s="792"/>
      <c r="T57" s="792"/>
      <c r="U57" s="792"/>
      <c r="V57" s="792"/>
      <c r="W57" s="792"/>
      <c r="X57" s="792"/>
      <c r="Y57" s="792"/>
      <c r="Z57" s="792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9">
        <v>4680115885233</v>
      </c>
      <c r="E58" s="780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9">
        <v>4680115884915</v>
      </c>
      <c r="E59" s="780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9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73">
        <v>4</v>
      </c>
      <c r="Y59" s="774">
        <f>IFERROR(IF(X59="",0,CEILING((X59/$H59),1)*$H59),"")</f>
        <v>5.4</v>
      </c>
      <c r="Z59" s="36">
        <f>IFERROR(IF(Y59=0,"",ROUNDUP(Y59/H59,0)*0.00753),"")</f>
        <v>2.2589999999999999E-2</v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4.4444444444444446</v>
      </c>
      <c r="BN59" s="64">
        <f>IFERROR(Y59*I59/H59,"0")</f>
        <v>6</v>
      </c>
      <c r="BO59" s="64">
        <f>IFERROR(1/J59*(X59/H59),"0")</f>
        <v>1.4245014245014245E-2</v>
      </c>
      <c r="BP59" s="64">
        <f>IFERROR(1/J59*(Y59/H59),"0")</f>
        <v>1.9230769230769232E-2</v>
      </c>
    </row>
    <row r="60" spans="1:68" x14ac:dyDescent="0.2">
      <c r="A60" s="806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807"/>
      <c r="P60" s="781" t="s">
        <v>71</v>
      </c>
      <c r="Q60" s="782"/>
      <c r="R60" s="782"/>
      <c r="S60" s="782"/>
      <c r="T60" s="782"/>
      <c r="U60" s="782"/>
      <c r="V60" s="783"/>
      <c r="W60" s="37" t="s">
        <v>72</v>
      </c>
      <c r="X60" s="775">
        <f>IFERROR(X58/H58,"0")+IFERROR(X59/H59,"0")</f>
        <v>2.2222222222222223</v>
      </c>
      <c r="Y60" s="775">
        <f>IFERROR(Y58/H58,"0")+IFERROR(Y59/H59,"0")</f>
        <v>3</v>
      </c>
      <c r="Z60" s="775">
        <f>IFERROR(IF(Z58="",0,Z58),"0")+IFERROR(IF(Z59="",0,Z59),"0")</f>
        <v>2.2589999999999999E-2</v>
      </c>
      <c r="AA60" s="776"/>
      <c r="AB60" s="776"/>
      <c r="AC60" s="776"/>
    </row>
    <row r="61" spans="1:68" x14ac:dyDescent="0.2">
      <c r="A61" s="792"/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807"/>
      <c r="P61" s="781" t="s">
        <v>71</v>
      </c>
      <c r="Q61" s="782"/>
      <c r="R61" s="782"/>
      <c r="S61" s="782"/>
      <c r="T61" s="782"/>
      <c r="U61" s="782"/>
      <c r="V61" s="783"/>
      <c r="W61" s="37" t="s">
        <v>69</v>
      </c>
      <c r="X61" s="775">
        <f>IFERROR(SUM(X58:X59),"0")</f>
        <v>4</v>
      </c>
      <c r="Y61" s="775">
        <f>IFERROR(SUM(Y58:Y59),"0")</f>
        <v>5.4</v>
      </c>
      <c r="Z61" s="37"/>
      <c r="AA61" s="776"/>
      <c r="AB61" s="776"/>
      <c r="AC61" s="776"/>
    </row>
    <row r="62" spans="1:68" ht="16.5" customHeight="1" x14ac:dyDescent="0.25">
      <c r="A62" s="791" t="s">
        <v>143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68"/>
      <c r="AB62" s="768"/>
      <c r="AC62" s="768"/>
    </row>
    <row r="63" spans="1:68" ht="14.25" customHeight="1" x14ac:dyDescent="0.25">
      <c r="A63" s="799" t="s">
        <v>118</v>
      </c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2"/>
      <c r="P63" s="792"/>
      <c r="Q63" s="792"/>
      <c r="R63" s="792"/>
      <c r="S63" s="792"/>
      <c r="T63" s="792"/>
      <c r="U63" s="792"/>
      <c r="V63" s="792"/>
      <c r="W63" s="792"/>
      <c r="X63" s="792"/>
      <c r="Y63" s="792"/>
      <c r="Z63" s="792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9">
        <v>4680115885882</v>
      </c>
      <c r="E64" s="780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9">
        <v>4680115881426</v>
      </c>
      <c r="E65" s="780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8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9">
        <v>4680115881426</v>
      </c>
      <c r="E66" s="780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10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9">
        <v>4680115880283</v>
      </c>
      <c r="E67" s="780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9">
        <v>4680115882720</v>
      </c>
      <c r="E68" s="780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10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9">
        <v>4680115881525</v>
      </c>
      <c r="E69" s="780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1050" t="s">
        <v>163</v>
      </c>
      <c r="Q69" s="786"/>
      <c r="R69" s="786"/>
      <c r="S69" s="786"/>
      <c r="T69" s="787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79">
        <v>4607091382952</v>
      </c>
      <c r="E71" s="780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82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73">
        <v>25</v>
      </c>
      <c r="Y71" s="774">
        <f t="shared" si="11"/>
        <v>27</v>
      </c>
      <c r="Z71" s="36">
        <f>IFERROR(IF(Y71=0,"",ROUNDUP(Y71/H71,0)*0.00753),"")</f>
        <v>6.7769999999999997E-2</v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26.666666666666668</v>
      </c>
      <c r="BN71" s="64">
        <f t="shared" si="13"/>
        <v>28.8</v>
      </c>
      <c r="BO71" s="64">
        <f t="shared" si="14"/>
        <v>5.3418803418803423E-2</v>
      </c>
      <c r="BP71" s="64">
        <f t="shared" si="15"/>
        <v>5.7692307692307689E-2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9">
        <v>4680115881419</v>
      </c>
      <c r="E72" s="780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3">
        <v>237</v>
      </c>
      <c r="Y72" s="774">
        <f t="shared" si="11"/>
        <v>238.5</v>
      </c>
      <c r="Z72" s="36">
        <f>IFERROR(IF(Y72=0,"",ROUNDUP(Y72/H72,0)*0.00902),"")</f>
        <v>0.47806000000000004</v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248.06</v>
      </c>
      <c r="BN72" s="64">
        <f t="shared" si="13"/>
        <v>249.63</v>
      </c>
      <c r="BO72" s="64">
        <f t="shared" si="14"/>
        <v>0.39898989898989901</v>
      </c>
      <c r="BP72" s="64">
        <f t="shared" si="15"/>
        <v>0.40151515151515155</v>
      </c>
    </row>
    <row r="73" spans="1:68" x14ac:dyDescent="0.2">
      <c r="A73" s="806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807"/>
      <c r="P73" s="781" t="s">
        <v>71</v>
      </c>
      <c r="Q73" s="782"/>
      <c r="R73" s="782"/>
      <c r="S73" s="782"/>
      <c r="T73" s="782"/>
      <c r="U73" s="782"/>
      <c r="V73" s="783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61</v>
      </c>
      <c r="Y73" s="775">
        <f>IFERROR(Y64/H64,"0")+IFERROR(Y65/H65,"0")+IFERROR(Y66/H66,"0")+IFERROR(Y67/H67,"0")+IFERROR(Y68/H68,"0")+IFERROR(Y69/H69,"0")+IFERROR(Y70/H70,"0")+IFERROR(Y71/H71,"0")+IFERROR(Y72/H72,"0")</f>
        <v>62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0.54583000000000004</v>
      </c>
      <c r="AA73" s="776"/>
      <c r="AB73" s="776"/>
      <c r="AC73" s="776"/>
    </row>
    <row r="74" spans="1:68" x14ac:dyDescent="0.2">
      <c r="A74" s="792"/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807"/>
      <c r="P74" s="781" t="s">
        <v>71</v>
      </c>
      <c r="Q74" s="782"/>
      <c r="R74" s="782"/>
      <c r="S74" s="782"/>
      <c r="T74" s="782"/>
      <c r="U74" s="782"/>
      <c r="V74" s="783"/>
      <c r="W74" s="37" t="s">
        <v>69</v>
      </c>
      <c r="X74" s="775">
        <f>IFERROR(SUM(X64:X72),"0")</f>
        <v>262</v>
      </c>
      <c r="Y74" s="775">
        <f>IFERROR(SUM(Y64:Y72),"0")</f>
        <v>265.5</v>
      </c>
      <c r="Z74" s="37"/>
      <c r="AA74" s="776"/>
      <c r="AB74" s="776"/>
      <c r="AC74" s="776"/>
    </row>
    <row r="75" spans="1:68" ht="14.25" customHeight="1" x14ac:dyDescent="0.25">
      <c r="A75" s="799" t="s">
        <v>175</v>
      </c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2"/>
      <c r="P75" s="792"/>
      <c r="Q75" s="792"/>
      <c r="R75" s="792"/>
      <c r="S75" s="792"/>
      <c r="T75" s="792"/>
      <c r="U75" s="792"/>
      <c r="V75" s="792"/>
      <c r="W75" s="792"/>
      <c r="X75" s="792"/>
      <c r="Y75" s="792"/>
      <c r="Z75" s="792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9">
        <v>4680115881440</v>
      </c>
      <c r="E76" s="780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10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9">
        <v>4680115882751</v>
      </c>
      <c r="E77" s="780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9">
        <v>4680115885950</v>
      </c>
      <c r="E78" s="780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110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9">
        <v>4680115881433</v>
      </c>
      <c r="E79" s="780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3">
        <v>62</v>
      </c>
      <c r="Y79" s="774">
        <f>IFERROR(IF(X79="",0,CEILING((X79/$H79),1)*$H79),"")</f>
        <v>62.1</v>
      </c>
      <c r="Z79" s="36">
        <f>IFERROR(IF(Y79=0,"",ROUNDUP(Y79/H79,0)*0.00651),"")</f>
        <v>0.14973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66.133333333333326</v>
      </c>
      <c r="BN79" s="64">
        <f>IFERROR(Y79*I79/H79,"0")</f>
        <v>66.239999999999995</v>
      </c>
      <c r="BO79" s="64">
        <f>IFERROR(1/J79*(X79/H79),"0")</f>
        <v>0.12617012617012618</v>
      </c>
      <c r="BP79" s="64">
        <f>IFERROR(1/J79*(Y79/H79),"0")</f>
        <v>0.1263736263736264</v>
      </c>
    </row>
    <row r="80" spans="1:68" x14ac:dyDescent="0.2">
      <c r="A80" s="806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807"/>
      <c r="P80" s="781" t="s">
        <v>71</v>
      </c>
      <c r="Q80" s="782"/>
      <c r="R80" s="782"/>
      <c r="S80" s="782"/>
      <c r="T80" s="782"/>
      <c r="U80" s="782"/>
      <c r="V80" s="783"/>
      <c r="W80" s="37" t="s">
        <v>72</v>
      </c>
      <c r="X80" s="775">
        <f>IFERROR(X76/H76,"0")+IFERROR(X77/H77,"0")+IFERROR(X78/H78,"0")+IFERROR(X79/H79,"0")</f>
        <v>22.962962962962962</v>
      </c>
      <c r="Y80" s="775">
        <f>IFERROR(Y76/H76,"0")+IFERROR(Y77/H77,"0")+IFERROR(Y78/H78,"0")+IFERROR(Y79/H79,"0")</f>
        <v>23</v>
      </c>
      <c r="Z80" s="775">
        <f>IFERROR(IF(Z76="",0,Z76),"0")+IFERROR(IF(Z77="",0,Z77),"0")+IFERROR(IF(Z78="",0,Z78),"0")+IFERROR(IF(Z79="",0,Z79),"0")</f>
        <v>0.14973</v>
      </c>
      <c r="AA80" s="776"/>
      <c r="AB80" s="776"/>
      <c r="AC80" s="776"/>
    </row>
    <row r="81" spans="1:68" x14ac:dyDescent="0.2">
      <c r="A81" s="792"/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807"/>
      <c r="P81" s="781" t="s">
        <v>71</v>
      </c>
      <c r="Q81" s="782"/>
      <c r="R81" s="782"/>
      <c r="S81" s="782"/>
      <c r="T81" s="782"/>
      <c r="U81" s="782"/>
      <c r="V81" s="783"/>
      <c r="W81" s="37" t="s">
        <v>69</v>
      </c>
      <c r="X81" s="775">
        <f>IFERROR(SUM(X76:X79),"0")</f>
        <v>62</v>
      </c>
      <c r="Y81" s="775">
        <f>IFERROR(SUM(Y76:Y79),"0")</f>
        <v>62.1</v>
      </c>
      <c r="Z81" s="37"/>
      <c r="AA81" s="776"/>
      <c r="AB81" s="776"/>
      <c r="AC81" s="776"/>
    </row>
    <row r="82" spans="1:68" ht="14.25" customHeight="1" x14ac:dyDescent="0.25">
      <c r="A82" s="799" t="s">
        <v>64</v>
      </c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2"/>
      <c r="P82" s="792"/>
      <c r="Q82" s="792"/>
      <c r="R82" s="792"/>
      <c r="S82" s="792"/>
      <c r="T82" s="792"/>
      <c r="U82" s="792"/>
      <c r="V82" s="792"/>
      <c r="W82" s="792"/>
      <c r="X82" s="792"/>
      <c r="Y82" s="792"/>
      <c r="Z82" s="792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9">
        <v>4680115885066</v>
      </c>
      <c r="E83" s="780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9">
        <v>4680115885042</v>
      </c>
      <c r="E84" s="780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9">
        <v>4680115885080</v>
      </c>
      <c r="E85" s="780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9">
        <v>4680115885073</v>
      </c>
      <c r="E86" s="780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9">
        <v>4680115885059</v>
      </c>
      <c r="E87" s="780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9">
        <v>4680115885097</v>
      </c>
      <c r="E88" s="780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6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807"/>
      <c r="P89" s="781" t="s">
        <v>71</v>
      </c>
      <c r="Q89" s="782"/>
      <c r="R89" s="782"/>
      <c r="S89" s="782"/>
      <c r="T89" s="782"/>
      <c r="U89" s="782"/>
      <c r="V89" s="783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92"/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807"/>
      <c r="P90" s="781" t="s">
        <v>71</v>
      </c>
      <c r="Q90" s="782"/>
      <c r="R90" s="782"/>
      <c r="S90" s="782"/>
      <c r="T90" s="782"/>
      <c r="U90" s="782"/>
      <c r="V90" s="783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99" t="s">
        <v>73</v>
      </c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2"/>
      <c r="P91" s="792"/>
      <c r="Q91" s="792"/>
      <c r="R91" s="792"/>
      <c r="S91" s="792"/>
      <c r="T91" s="792"/>
      <c r="U91" s="792"/>
      <c r="V91" s="792"/>
      <c r="W91" s="792"/>
      <c r="X91" s="792"/>
      <c r="Y91" s="792"/>
      <c r="Z91" s="792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9">
        <v>4680115881891</v>
      </c>
      <c r="E92" s="780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11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9">
        <v>4680115885769</v>
      </c>
      <c r="E93" s="780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9">
        <v>4680115884410</v>
      </c>
      <c r="E94" s="780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11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9">
        <v>4680115885929</v>
      </c>
      <c r="E95" s="780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11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9">
        <v>4680115884403</v>
      </c>
      <c r="E96" s="780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9">
        <v>4680115884311</v>
      </c>
      <c r="E97" s="780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11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6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807"/>
      <c r="P98" s="781" t="s">
        <v>71</v>
      </c>
      <c r="Q98" s="782"/>
      <c r="R98" s="782"/>
      <c r="S98" s="782"/>
      <c r="T98" s="782"/>
      <c r="U98" s="782"/>
      <c r="V98" s="783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92"/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807"/>
      <c r="P99" s="781" t="s">
        <v>71</v>
      </c>
      <c r="Q99" s="782"/>
      <c r="R99" s="782"/>
      <c r="S99" s="782"/>
      <c r="T99" s="782"/>
      <c r="U99" s="782"/>
      <c r="V99" s="783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99" t="s">
        <v>217</v>
      </c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2"/>
      <c r="P100" s="792"/>
      <c r="Q100" s="792"/>
      <c r="R100" s="792"/>
      <c r="S100" s="792"/>
      <c r="T100" s="792"/>
      <c r="U100" s="792"/>
      <c r="V100" s="792"/>
      <c r="W100" s="792"/>
      <c r="X100" s="792"/>
      <c r="Y100" s="792"/>
      <c r="Z100" s="792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9">
        <v>4680115881532</v>
      </c>
      <c r="E101" s="780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0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9">
        <v>4680115881532</v>
      </c>
      <c r="E102" s="780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89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9">
        <v>4680115881464</v>
      </c>
      <c r="E103" s="780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11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6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807"/>
      <c r="P104" s="781" t="s">
        <v>71</v>
      </c>
      <c r="Q104" s="782"/>
      <c r="R104" s="782"/>
      <c r="S104" s="782"/>
      <c r="T104" s="782"/>
      <c r="U104" s="782"/>
      <c r="V104" s="783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92"/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807"/>
      <c r="P105" s="781" t="s">
        <v>71</v>
      </c>
      <c r="Q105" s="782"/>
      <c r="R105" s="782"/>
      <c r="S105" s="782"/>
      <c r="T105" s="782"/>
      <c r="U105" s="782"/>
      <c r="V105" s="783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1" t="s">
        <v>225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68"/>
      <c r="AB106" s="768"/>
      <c r="AC106" s="768"/>
    </row>
    <row r="107" spans="1:68" ht="14.25" customHeight="1" x14ac:dyDescent="0.25">
      <c r="A107" s="799" t="s">
        <v>118</v>
      </c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2"/>
      <c r="P107" s="792"/>
      <c r="Q107" s="792"/>
      <c r="R107" s="792"/>
      <c r="S107" s="792"/>
      <c r="T107" s="792"/>
      <c r="U107" s="792"/>
      <c r="V107" s="792"/>
      <c r="W107" s="792"/>
      <c r="X107" s="792"/>
      <c r="Y107" s="792"/>
      <c r="Z107" s="792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9">
        <v>4680115881327</v>
      </c>
      <c r="E108" s="780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9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73">
        <v>20</v>
      </c>
      <c r="Y108" s="774">
        <f>IFERROR(IF(X108="",0,CEILING((X108/$H108),1)*$H108),"")</f>
        <v>21.6</v>
      </c>
      <c r="Z108" s="36">
        <f>IFERROR(IF(Y108=0,"",ROUNDUP(Y108/H108,0)*0.02175),"")</f>
        <v>4.3499999999999997E-2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20.888888888888886</v>
      </c>
      <c r="BN108" s="64">
        <f>IFERROR(Y108*I108/H108,"0")</f>
        <v>22.56</v>
      </c>
      <c r="BO108" s="64">
        <f>IFERROR(1/J108*(X108/H108),"0")</f>
        <v>3.306878306878306E-2</v>
      </c>
      <c r="BP108" s="64">
        <f>IFERROR(1/J108*(Y108/H108),"0")</f>
        <v>3.5714285714285712E-2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9">
        <v>4680115881518</v>
      </c>
      <c r="E109" s="780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9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9">
        <v>4680115881303</v>
      </c>
      <c r="E110" s="780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8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73">
        <v>105</v>
      </c>
      <c r="Y110" s="774">
        <f>IFERROR(IF(X110="",0,CEILING((X110/$H110),1)*$H110),"")</f>
        <v>108</v>
      </c>
      <c r="Z110" s="36">
        <f>IFERROR(IF(Y110=0,"",ROUNDUP(Y110/H110,0)*0.00902),"")</f>
        <v>0.21648000000000001</v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109.9</v>
      </c>
      <c r="BN110" s="64">
        <f>IFERROR(Y110*I110/H110,"0")</f>
        <v>113.04</v>
      </c>
      <c r="BO110" s="64">
        <f>IFERROR(1/J110*(X110/H110),"0")</f>
        <v>0.17676767676767677</v>
      </c>
      <c r="BP110" s="64">
        <f>IFERROR(1/J110*(Y110/H110),"0")</f>
        <v>0.18181818181818182</v>
      </c>
    </row>
    <row r="111" spans="1:68" x14ac:dyDescent="0.2">
      <c r="A111" s="806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807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5">
        <f>IFERROR(X108/H108,"0")+IFERROR(X109/H109,"0")+IFERROR(X110/H110,"0")</f>
        <v>25.185185185185183</v>
      </c>
      <c r="Y111" s="775">
        <f>IFERROR(Y108/H108,"0")+IFERROR(Y109/H109,"0")+IFERROR(Y110/H110,"0")</f>
        <v>26</v>
      </c>
      <c r="Z111" s="775">
        <f>IFERROR(IF(Z108="",0,Z108),"0")+IFERROR(IF(Z109="",0,Z109),"0")+IFERROR(IF(Z110="",0,Z110),"0")</f>
        <v>0.25997999999999999</v>
      </c>
      <c r="AA111" s="776"/>
      <c r="AB111" s="776"/>
      <c r="AC111" s="776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807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5">
        <f>IFERROR(SUM(X108:X110),"0")</f>
        <v>125</v>
      </c>
      <c r="Y112" s="775">
        <f>IFERROR(SUM(Y108:Y110),"0")</f>
        <v>129.6</v>
      </c>
      <c r="Z112" s="37"/>
      <c r="AA112" s="776"/>
      <c r="AB112" s="776"/>
      <c r="AC112" s="776"/>
    </row>
    <row r="113" spans="1:68" ht="14.25" customHeight="1" x14ac:dyDescent="0.25">
      <c r="A113" s="799" t="s">
        <v>73</v>
      </c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2"/>
      <c r="P113" s="792"/>
      <c r="Q113" s="792"/>
      <c r="R113" s="792"/>
      <c r="S113" s="792"/>
      <c r="T113" s="792"/>
      <c r="U113" s="792"/>
      <c r="V113" s="792"/>
      <c r="W113" s="792"/>
      <c r="X113" s="792"/>
      <c r="Y113" s="792"/>
      <c r="Z113" s="792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9">
        <v>4607091386967</v>
      </c>
      <c r="E114" s="780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73">
        <v>31</v>
      </c>
      <c r="Y114" s="774">
        <f t="shared" ref="Y114:Y119" si="26">IFERROR(IF(X114="",0,CEILING((X114/$H114),1)*$H114),"")</f>
        <v>33.6</v>
      </c>
      <c r="Z114" s="36">
        <f>IFERROR(IF(Y114=0,"",ROUNDUP(Y114/H114,0)*0.02175),"")</f>
        <v>8.6999999999999994E-2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33.081428571428575</v>
      </c>
      <c r="BN114" s="64">
        <f t="shared" ref="BN114:BN119" si="28">IFERROR(Y114*I114/H114,"0")</f>
        <v>35.856000000000002</v>
      </c>
      <c r="BO114" s="64">
        <f t="shared" ref="BO114:BO119" si="29">IFERROR(1/J114*(X114/H114),"0")</f>
        <v>6.5901360544217677E-2</v>
      </c>
      <c r="BP114" s="64">
        <f t="shared" ref="BP114:BP119" si="30">IFERROR(1/J114*(Y114/H114),"0")</f>
        <v>7.1428571428571425E-2</v>
      </c>
    </row>
    <row r="115" spans="1:68" ht="27" customHeight="1" x14ac:dyDescent="0.25">
      <c r="A115" s="54" t="s">
        <v>234</v>
      </c>
      <c r="B115" s="54" t="s">
        <v>237</v>
      </c>
      <c r="C115" s="31">
        <v>4301051437</v>
      </c>
      <c r="D115" s="779">
        <v>4607091386967</v>
      </c>
      <c r="E115" s="780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9">
        <v>4607091385731</v>
      </c>
      <c r="E116" s="780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73">
        <v>79</v>
      </c>
      <c r="Y116" s="774">
        <f t="shared" si="26"/>
        <v>81</v>
      </c>
      <c r="Z116" s="36">
        <f>IFERROR(IF(Y116=0,"",ROUNDUP(Y116/H116,0)*0.00651),"")</f>
        <v>0.1953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86.373333333333321</v>
      </c>
      <c r="BN116" s="64">
        <f t="shared" si="28"/>
        <v>88.559999999999988</v>
      </c>
      <c r="BO116" s="64">
        <f t="shared" si="29"/>
        <v>0.16076516076516076</v>
      </c>
      <c r="BP116" s="64">
        <f t="shared" si="30"/>
        <v>0.16483516483516483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9">
        <v>4680115880894</v>
      </c>
      <c r="E117" s="780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11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4301051687</v>
      </c>
      <c r="D118" s="779">
        <v>4680115880214</v>
      </c>
      <c r="E118" s="780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1108" t="s">
        <v>245</v>
      </c>
      <c r="Q118" s="786"/>
      <c r="R118" s="786"/>
      <c r="S118" s="786"/>
      <c r="T118" s="787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247</v>
      </c>
      <c r="C119" s="31">
        <v>4301051439</v>
      </c>
      <c r="D119" s="779">
        <v>4680115880214</v>
      </c>
      <c r="E119" s="780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10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6"/>
      <c r="R119" s="786"/>
      <c r="S119" s="786"/>
      <c r="T119" s="787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807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5">
        <f>IFERROR(X114/H114,"0")+IFERROR(X115/H115,"0")+IFERROR(X116/H116,"0")+IFERROR(X117/H117,"0")+IFERROR(X118/H118,"0")+IFERROR(X119/H119,"0")</f>
        <v>32.949735449735449</v>
      </c>
      <c r="Y120" s="775">
        <f>IFERROR(Y114/H114,"0")+IFERROR(Y115/H115,"0")+IFERROR(Y116/H116,"0")+IFERROR(Y117/H117,"0")+IFERROR(Y118/H118,"0")+IFERROR(Y119/H119,"0")</f>
        <v>34</v>
      </c>
      <c r="Z120" s="775">
        <f>IFERROR(IF(Z114="",0,Z114),"0")+IFERROR(IF(Z115="",0,Z115),"0")+IFERROR(IF(Z116="",0,Z116),"0")+IFERROR(IF(Z117="",0,Z117),"0")+IFERROR(IF(Z118="",0,Z118),"0")+IFERROR(IF(Z119="",0,Z119),"0")</f>
        <v>0.2823</v>
      </c>
      <c r="AA120" s="776"/>
      <c r="AB120" s="776"/>
      <c r="AC120" s="776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807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5">
        <f>IFERROR(SUM(X114:X119),"0")</f>
        <v>110</v>
      </c>
      <c r="Y121" s="775">
        <f>IFERROR(SUM(Y114:Y119),"0")</f>
        <v>114.6</v>
      </c>
      <c r="Z121" s="37"/>
      <c r="AA121" s="776"/>
      <c r="AB121" s="776"/>
      <c r="AC121" s="776"/>
    </row>
    <row r="122" spans="1:68" ht="16.5" customHeight="1" x14ac:dyDescent="0.25">
      <c r="A122" s="791" t="s">
        <v>249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68"/>
      <c r="AB122" s="768"/>
      <c r="AC122" s="768"/>
    </row>
    <row r="123" spans="1:68" ht="14.25" customHeight="1" x14ac:dyDescent="0.25">
      <c r="A123" s="799" t="s">
        <v>118</v>
      </c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2"/>
      <c r="P123" s="792"/>
      <c r="Q123" s="792"/>
      <c r="R123" s="792"/>
      <c r="S123" s="792"/>
      <c r="T123" s="792"/>
      <c r="U123" s="792"/>
      <c r="V123" s="792"/>
      <c r="W123" s="792"/>
      <c r="X123" s="792"/>
      <c r="Y123" s="792"/>
      <c r="Z123" s="792"/>
      <c r="AA123" s="766"/>
      <c r="AB123" s="766"/>
      <c r="AC123" s="766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9">
        <v>4680115882133</v>
      </c>
      <c r="E124" s="780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7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250</v>
      </c>
      <c r="B125" s="54" t="s">
        <v>253</v>
      </c>
      <c r="C125" s="31">
        <v>4301011514</v>
      </c>
      <c r="D125" s="779">
        <v>4680115882133</v>
      </c>
      <c r="E125" s="780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9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9">
        <v>4680115880269</v>
      </c>
      <c r="E126" s="780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7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9">
        <v>4680115880429</v>
      </c>
      <c r="E127" s="780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8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73">
        <v>89</v>
      </c>
      <c r="Y127" s="774">
        <f>IFERROR(IF(X127="",0,CEILING((X127/$H127),1)*$H127),"")</f>
        <v>90</v>
      </c>
      <c r="Z127" s="36">
        <f>IFERROR(IF(Y127=0,"",ROUNDUP(Y127/H127,0)*0.00902),"")</f>
        <v>0.1804</v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93.153333333333336</v>
      </c>
      <c r="BN127" s="64">
        <f>IFERROR(Y127*I127/H127,"0")</f>
        <v>94.199999999999989</v>
      </c>
      <c r="BO127" s="64">
        <f>IFERROR(1/J127*(X127/H127),"0")</f>
        <v>0.14983164983164984</v>
      </c>
      <c r="BP127" s="64">
        <f>IFERROR(1/J127*(Y127/H127),"0")</f>
        <v>0.15151515151515152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9">
        <v>4680115881457</v>
      </c>
      <c r="E128" s="780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0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807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5">
        <f>IFERROR(X124/H124,"0")+IFERROR(X125/H125,"0")+IFERROR(X126/H126,"0")+IFERROR(X127/H127,"0")+IFERROR(X128/H128,"0")</f>
        <v>19.777777777777779</v>
      </c>
      <c r="Y129" s="775">
        <f>IFERROR(Y124/H124,"0")+IFERROR(Y125/H125,"0")+IFERROR(Y126/H126,"0")+IFERROR(Y127/H127,"0")+IFERROR(Y128/H128,"0")</f>
        <v>20</v>
      </c>
      <c r="Z129" s="775">
        <f>IFERROR(IF(Z124="",0,Z124),"0")+IFERROR(IF(Z125="",0,Z125),"0")+IFERROR(IF(Z126="",0,Z126),"0")+IFERROR(IF(Z127="",0,Z127),"0")+IFERROR(IF(Z128="",0,Z128),"0")</f>
        <v>0.1804</v>
      </c>
      <c r="AA129" s="776"/>
      <c r="AB129" s="776"/>
      <c r="AC129" s="776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807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5">
        <f>IFERROR(SUM(X124:X128),"0")</f>
        <v>89</v>
      </c>
      <c r="Y130" s="775">
        <f>IFERROR(SUM(Y124:Y128),"0")</f>
        <v>90</v>
      </c>
      <c r="Z130" s="37"/>
      <c r="AA130" s="776"/>
      <c r="AB130" s="776"/>
      <c r="AC130" s="776"/>
    </row>
    <row r="131" spans="1:68" ht="14.25" customHeight="1" x14ac:dyDescent="0.25">
      <c r="A131" s="799" t="s">
        <v>175</v>
      </c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2"/>
      <c r="P131" s="792"/>
      <c r="Q131" s="792"/>
      <c r="R131" s="792"/>
      <c r="S131" s="792"/>
      <c r="T131" s="792"/>
      <c r="U131" s="792"/>
      <c r="V131" s="792"/>
      <c r="W131" s="792"/>
      <c r="X131" s="792"/>
      <c r="Y131" s="792"/>
      <c r="Z131" s="792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9">
        <v>4680115881488</v>
      </c>
      <c r="E132" s="780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10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79">
        <v>4680115882775</v>
      </c>
      <c r="E133" s="780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79">
        <v>4680115882775</v>
      </c>
      <c r="E134" s="780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8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9">
        <v>4680115880658</v>
      </c>
      <c r="E135" s="780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8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6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807"/>
      <c r="P136" s="781" t="s">
        <v>71</v>
      </c>
      <c r="Q136" s="782"/>
      <c r="R136" s="782"/>
      <c r="S136" s="782"/>
      <c r="T136" s="782"/>
      <c r="U136" s="782"/>
      <c r="V136" s="783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807"/>
      <c r="P137" s="781" t="s">
        <v>71</v>
      </c>
      <c r="Q137" s="782"/>
      <c r="R137" s="782"/>
      <c r="S137" s="782"/>
      <c r="T137" s="782"/>
      <c r="U137" s="782"/>
      <c r="V137" s="783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99" t="s">
        <v>73</v>
      </c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2"/>
      <c r="P138" s="792"/>
      <c r="Q138" s="792"/>
      <c r="R138" s="792"/>
      <c r="S138" s="792"/>
      <c r="T138" s="792"/>
      <c r="U138" s="792"/>
      <c r="V138" s="792"/>
      <c r="W138" s="792"/>
      <c r="X138" s="792"/>
      <c r="Y138" s="792"/>
      <c r="Z138" s="792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9">
        <v>4607091385168</v>
      </c>
      <c r="E139" s="780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9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customHeight="1" x14ac:dyDescent="0.25">
      <c r="A140" s="54" t="s">
        <v>270</v>
      </c>
      <c r="B140" s="54" t="s">
        <v>273</v>
      </c>
      <c r="C140" s="31">
        <v>4301051360</v>
      </c>
      <c r="D140" s="779">
        <v>4607091385168</v>
      </c>
      <c r="E140" s="780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10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9">
        <v>4680115884540</v>
      </c>
      <c r="E141" s="780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9">
        <v>4607091383256</v>
      </c>
      <c r="E142" s="780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11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9">
        <v>4607091385748</v>
      </c>
      <c r="E143" s="780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73">
        <v>76</v>
      </c>
      <c r="Y143" s="774">
        <f t="shared" si="31"/>
        <v>78.300000000000011</v>
      </c>
      <c r="Z143" s="36">
        <f>IFERROR(IF(Y143=0,"",ROUNDUP(Y143/H143,0)*0.00651),"")</f>
        <v>0.18879000000000001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83.093333333333334</v>
      </c>
      <c r="BN143" s="64">
        <f t="shared" si="33"/>
        <v>85.608000000000004</v>
      </c>
      <c r="BO143" s="64">
        <f t="shared" si="34"/>
        <v>0.15466015466015465</v>
      </c>
      <c r="BP143" s="64">
        <f t="shared" si="35"/>
        <v>0.15934065934065939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9">
        <v>4680115884533</v>
      </c>
      <c r="E144" s="780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12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9">
        <v>4680115882645</v>
      </c>
      <c r="E145" s="780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807"/>
      <c r="P146" s="781" t="s">
        <v>71</v>
      </c>
      <c r="Q146" s="782"/>
      <c r="R146" s="782"/>
      <c r="S146" s="782"/>
      <c r="T146" s="782"/>
      <c r="U146" s="782"/>
      <c r="V146" s="783"/>
      <c r="W146" s="37" t="s">
        <v>72</v>
      </c>
      <c r="X146" s="775">
        <f>IFERROR(X139/H139,"0")+IFERROR(X140/H140,"0")+IFERROR(X141/H141,"0")+IFERROR(X142/H142,"0")+IFERROR(X143/H143,"0")+IFERROR(X144/H144,"0")+IFERROR(X145/H145,"0")</f>
        <v>28.148148148148145</v>
      </c>
      <c r="Y146" s="775">
        <f>IFERROR(Y139/H139,"0")+IFERROR(Y140/H140,"0")+IFERROR(Y141/H141,"0")+IFERROR(Y142/H142,"0")+IFERROR(Y143/H143,"0")+IFERROR(Y144/H144,"0")+IFERROR(Y145/H145,"0")</f>
        <v>29.000000000000004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0.18879000000000001</v>
      </c>
      <c r="AA146" s="776"/>
      <c r="AB146" s="776"/>
      <c r="AC146" s="776"/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807"/>
      <c r="P147" s="781" t="s">
        <v>71</v>
      </c>
      <c r="Q147" s="782"/>
      <c r="R147" s="782"/>
      <c r="S147" s="782"/>
      <c r="T147" s="782"/>
      <c r="U147" s="782"/>
      <c r="V147" s="783"/>
      <c r="W147" s="37" t="s">
        <v>69</v>
      </c>
      <c r="X147" s="775">
        <f>IFERROR(SUM(X139:X145),"0")</f>
        <v>76</v>
      </c>
      <c r="Y147" s="775">
        <f>IFERROR(SUM(Y139:Y145),"0")</f>
        <v>78.300000000000011</v>
      </c>
      <c r="Z147" s="37"/>
      <c r="AA147" s="776"/>
      <c r="AB147" s="776"/>
      <c r="AC147" s="776"/>
    </row>
    <row r="148" spans="1:68" ht="14.25" customHeight="1" x14ac:dyDescent="0.25">
      <c r="A148" s="799" t="s">
        <v>217</v>
      </c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2"/>
      <c r="P148" s="792"/>
      <c r="Q148" s="792"/>
      <c r="R148" s="792"/>
      <c r="S148" s="792"/>
      <c r="T148" s="792"/>
      <c r="U148" s="792"/>
      <c r="V148" s="792"/>
      <c r="W148" s="792"/>
      <c r="X148" s="792"/>
      <c r="Y148" s="792"/>
      <c r="Z148" s="792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9">
        <v>4680115882652</v>
      </c>
      <c r="E149" s="780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8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9">
        <v>4680115880238</v>
      </c>
      <c r="E150" s="780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806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807"/>
      <c r="P151" s="781" t="s">
        <v>71</v>
      </c>
      <c r="Q151" s="782"/>
      <c r="R151" s="782"/>
      <c r="S151" s="782"/>
      <c r="T151" s="782"/>
      <c r="U151" s="782"/>
      <c r="V151" s="783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807"/>
      <c r="P152" s="781" t="s">
        <v>71</v>
      </c>
      <c r="Q152" s="782"/>
      <c r="R152" s="782"/>
      <c r="S152" s="782"/>
      <c r="T152" s="782"/>
      <c r="U152" s="782"/>
      <c r="V152" s="783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1" t="s">
        <v>295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68"/>
      <c r="AB153" s="768"/>
      <c r="AC153" s="768"/>
    </row>
    <row r="154" spans="1:68" ht="14.25" customHeight="1" x14ac:dyDescent="0.25">
      <c r="A154" s="799" t="s">
        <v>118</v>
      </c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2"/>
      <c r="P154" s="792"/>
      <c r="Q154" s="792"/>
      <c r="R154" s="792"/>
      <c r="S154" s="792"/>
      <c r="T154" s="792"/>
      <c r="U154" s="792"/>
      <c r="V154" s="792"/>
      <c r="W154" s="792"/>
      <c r="X154" s="792"/>
      <c r="Y154" s="792"/>
      <c r="Z154" s="792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9">
        <v>4680115882577</v>
      </c>
      <c r="E155" s="780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12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6"/>
      <c r="R155" s="786"/>
      <c r="S155" s="786"/>
      <c r="T155" s="787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9">
        <v>4680115882577</v>
      </c>
      <c r="E156" s="780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9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6"/>
      <c r="R156" s="786"/>
      <c r="S156" s="786"/>
      <c r="T156" s="787"/>
      <c r="U156" s="34"/>
      <c r="V156" s="34"/>
      <c r="W156" s="35" t="s">
        <v>69</v>
      </c>
      <c r="X156" s="773">
        <v>44</v>
      </c>
      <c r="Y156" s="774">
        <f>IFERROR(IF(X156="",0,CEILING((X156/$H156),1)*$H156),"")</f>
        <v>44.800000000000004</v>
      </c>
      <c r="Z156" s="36">
        <f>IFERROR(IF(Y156=0,"",ROUNDUP(Y156/H156,0)*0.00753),"")</f>
        <v>0.10542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46.749999999999993</v>
      </c>
      <c r="BN156" s="64">
        <f>IFERROR(Y156*I156/H156,"0")</f>
        <v>47.6</v>
      </c>
      <c r="BO156" s="64">
        <f>IFERROR(1/J156*(X156/H156),"0")</f>
        <v>8.8141025641025633E-2</v>
      </c>
      <c r="BP156" s="64">
        <f>IFERROR(1/J156*(Y156/H156),"0")</f>
        <v>8.9743589743589744E-2</v>
      </c>
    </row>
    <row r="157" spans="1:68" x14ac:dyDescent="0.2">
      <c r="A157" s="806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807"/>
      <c r="P157" s="781" t="s">
        <v>71</v>
      </c>
      <c r="Q157" s="782"/>
      <c r="R157" s="782"/>
      <c r="S157" s="782"/>
      <c r="T157" s="782"/>
      <c r="U157" s="782"/>
      <c r="V157" s="783"/>
      <c r="W157" s="37" t="s">
        <v>72</v>
      </c>
      <c r="X157" s="775">
        <f>IFERROR(X155/H155,"0")+IFERROR(X156/H156,"0")</f>
        <v>13.75</v>
      </c>
      <c r="Y157" s="775">
        <f>IFERROR(Y155/H155,"0")+IFERROR(Y156/H156,"0")</f>
        <v>14</v>
      </c>
      <c r="Z157" s="775">
        <f>IFERROR(IF(Z155="",0,Z155),"0")+IFERROR(IF(Z156="",0,Z156),"0")</f>
        <v>0.10542</v>
      </c>
      <c r="AA157" s="776"/>
      <c r="AB157" s="776"/>
      <c r="AC157" s="776"/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807"/>
      <c r="P158" s="781" t="s">
        <v>71</v>
      </c>
      <c r="Q158" s="782"/>
      <c r="R158" s="782"/>
      <c r="S158" s="782"/>
      <c r="T158" s="782"/>
      <c r="U158" s="782"/>
      <c r="V158" s="783"/>
      <c r="W158" s="37" t="s">
        <v>69</v>
      </c>
      <c r="X158" s="775">
        <f>IFERROR(SUM(X155:X156),"0")</f>
        <v>44</v>
      </c>
      <c r="Y158" s="775">
        <f>IFERROR(SUM(Y155:Y156),"0")</f>
        <v>44.800000000000004</v>
      </c>
      <c r="Z158" s="37"/>
      <c r="AA158" s="776"/>
      <c r="AB158" s="776"/>
      <c r="AC158" s="776"/>
    </row>
    <row r="159" spans="1:68" ht="14.25" customHeight="1" x14ac:dyDescent="0.25">
      <c r="A159" s="799" t="s">
        <v>64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9">
        <v>4680115883444</v>
      </c>
      <c r="E160" s="780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11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6"/>
      <c r="R160" s="786"/>
      <c r="S160" s="786"/>
      <c r="T160" s="787"/>
      <c r="U160" s="34"/>
      <c r="V160" s="34"/>
      <c r="W160" s="35" t="s">
        <v>69</v>
      </c>
      <c r="X160" s="773">
        <v>12</v>
      </c>
      <c r="Y160" s="774">
        <f>IFERROR(IF(X160="",0,CEILING((X160/$H160),1)*$H160),"")</f>
        <v>14</v>
      </c>
      <c r="Z160" s="36">
        <f>IFERROR(IF(Y160=0,"",ROUNDUP(Y160/H160,0)*0.00753),"")</f>
        <v>3.7650000000000003E-2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13.234285714285715</v>
      </c>
      <c r="BN160" s="64">
        <f>IFERROR(Y160*I160/H160,"0")</f>
        <v>15.440000000000001</v>
      </c>
      <c r="BO160" s="64">
        <f>IFERROR(1/J160*(X160/H160),"0")</f>
        <v>2.7472527472527472E-2</v>
      </c>
      <c r="BP160" s="64">
        <f>IFERROR(1/J160*(Y160/H160),"0")</f>
        <v>3.2051282051282048E-2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9">
        <v>4680115883444</v>
      </c>
      <c r="E161" s="780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6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807"/>
      <c r="P162" s="781" t="s">
        <v>71</v>
      </c>
      <c r="Q162" s="782"/>
      <c r="R162" s="782"/>
      <c r="S162" s="782"/>
      <c r="T162" s="782"/>
      <c r="U162" s="782"/>
      <c r="V162" s="783"/>
      <c r="W162" s="37" t="s">
        <v>72</v>
      </c>
      <c r="X162" s="775">
        <f>IFERROR(X160/H160,"0")+IFERROR(X161/H161,"0")</f>
        <v>4.2857142857142856</v>
      </c>
      <c r="Y162" s="775">
        <f>IFERROR(Y160/H160,"0")+IFERROR(Y161/H161,"0")</f>
        <v>5</v>
      </c>
      <c r="Z162" s="775">
        <f>IFERROR(IF(Z160="",0,Z160),"0")+IFERROR(IF(Z161="",0,Z161),"0")</f>
        <v>3.7650000000000003E-2</v>
      </c>
      <c r="AA162" s="776"/>
      <c r="AB162" s="776"/>
      <c r="AC162" s="776"/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807"/>
      <c r="P163" s="781" t="s">
        <v>71</v>
      </c>
      <c r="Q163" s="782"/>
      <c r="R163" s="782"/>
      <c r="S163" s="782"/>
      <c r="T163" s="782"/>
      <c r="U163" s="782"/>
      <c r="V163" s="783"/>
      <c r="W163" s="37" t="s">
        <v>69</v>
      </c>
      <c r="X163" s="775">
        <f>IFERROR(SUM(X160:X161),"0")</f>
        <v>12</v>
      </c>
      <c r="Y163" s="775">
        <f>IFERROR(SUM(Y160:Y161),"0")</f>
        <v>14</v>
      </c>
      <c r="Z163" s="37"/>
      <c r="AA163" s="776"/>
      <c r="AB163" s="776"/>
      <c r="AC163" s="776"/>
    </row>
    <row r="164" spans="1:68" ht="14.25" customHeight="1" x14ac:dyDescent="0.25">
      <c r="A164" s="799" t="s">
        <v>73</v>
      </c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2"/>
      <c r="P164" s="792"/>
      <c r="Q164" s="792"/>
      <c r="R164" s="792"/>
      <c r="S164" s="792"/>
      <c r="T164" s="792"/>
      <c r="U164" s="792"/>
      <c r="V164" s="792"/>
      <c r="W164" s="792"/>
      <c r="X164" s="792"/>
      <c r="Y164" s="792"/>
      <c r="Z164" s="792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9">
        <v>4680115882584</v>
      </c>
      <c r="E165" s="780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11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6"/>
      <c r="R165" s="786"/>
      <c r="S165" s="786"/>
      <c r="T165" s="787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9">
        <v>4680115882584</v>
      </c>
      <c r="E166" s="780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11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6"/>
      <c r="R166" s="786"/>
      <c r="S166" s="786"/>
      <c r="T166" s="787"/>
      <c r="U166" s="34"/>
      <c r="V166" s="34"/>
      <c r="W166" s="35" t="s">
        <v>69</v>
      </c>
      <c r="X166" s="773">
        <v>16</v>
      </c>
      <c r="Y166" s="774">
        <f>IFERROR(IF(X166="",0,CEILING((X166/$H166),1)*$H166),"")</f>
        <v>18.48</v>
      </c>
      <c r="Z166" s="36">
        <f>IFERROR(IF(Y166=0,"",ROUNDUP(Y166/H166,0)*0.00753),"")</f>
        <v>5.271E-2</v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17.745454545454542</v>
      </c>
      <c r="BN166" s="64">
        <f>IFERROR(Y166*I166/H166,"0")</f>
        <v>20.495999999999999</v>
      </c>
      <c r="BO166" s="64">
        <f>IFERROR(1/J166*(X166/H166),"0")</f>
        <v>3.8850038850038848E-2</v>
      </c>
      <c r="BP166" s="64">
        <f>IFERROR(1/J166*(Y166/H166),"0")</f>
        <v>4.4871794871794872E-2</v>
      </c>
    </row>
    <row r="167" spans="1:68" x14ac:dyDescent="0.2">
      <c r="A167" s="806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807"/>
      <c r="P167" s="781" t="s">
        <v>71</v>
      </c>
      <c r="Q167" s="782"/>
      <c r="R167" s="782"/>
      <c r="S167" s="782"/>
      <c r="T167" s="782"/>
      <c r="U167" s="782"/>
      <c r="V167" s="783"/>
      <c r="W167" s="37" t="s">
        <v>72</v>
      </c>
      <c r="X167" s="775">
        <f>IFERROR(X165/H165,"0")+IFERROR(X166/H166,"0")</f>
        <v>6.0606060606060606</v>
      </c>
      <c r="Y167" s="775">
        <f>IFERROR(Y165/H165,"0")+IFERROR(Y166/H166,"0")</f>
        <v>7</v>
      </c>
      <c r="Z167" s="775">
        <f>IFERROR(IF(Z165="",0,Z165),"0")+IFERROR(IF(Z166="",0,Z166),"0")</f>
        <v>5.271E-2</v>
      </c>
      <c r="AA167" s="776"/>
      <c r="AB167" s="776"/>
      <c r="AC167" s="776"/>
    </row>
    <row r="168" spans="1:68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807"/>
      <c r="P168" s="781" t="s">
        <v>71</v>
      </c>
      <c r="Q168" s="782"/>
      <c r="R168" s="782"/>
      <c r="S168" s="782"/>
      <c r="T168" s="782"/>
      <c r="U168" s="782"/>
      <c r="V168" s="783"/>
      <c r="W168" s="37" t="s">
        <v>69</v>
      </c>
      <c r="X168" s="775">
        <f>IFERROR(SUM(X165:X166),"0")</f>
        <v>16</v>
      </c>
      <c r="Y168" s="775">
        <f>IFERROR(SUM(Y165:Y166),"0")</f>
        <v>18.48</v>
      </c>
      <c r="Z168" s="37"/>
      <c r="AA168" s="776"/>
      <c r="AB168" s="776"/>
      <c r="AC168" s="776"/>
    </row>
    <row r="169" spans="1:68" ht="16.5" customHeight="1" x14ac:dyDescent="0.25">
      <c r="A169" s="791" t="s">
        <v>116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68"/>
      <c r="AB169" s="768"/>
      <c r="AC169" s="768"/>
    </row>
    <row r="170" spans="1:68" ht="14.25" customHeight="1" x14ac:dyDescent="0.25">
      <c r="A170" s="799" t="s">
        <v>118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9">
        <v>4607091384604</v>
      </c>
      <c r="E171" s="780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6"/>
      <c r="R171" s="786"/>
      <c r="S171" s="786"/>
      <c r="T171" s="787"/>
      <c r="U171" s="34"/>
      <c r="V171" s="34"/>
      <c r="W171" s="35" t="s">
        <v>69</v>
      </c>
      <c r="X171" s="773">
        <v>79</v>
      </c>
      <c r="Y171" s="774">
        <f>IFERROR(IF(X171="",0,CEILING((X171/$H171),1)*$H171),"")</f>
        <v>80</v>
      </c>
      <c r="Z171" s="36">
        <f>IFERROR(IF(Y171=0,"",ROUNDUP(Y171/H171,0)*0.00902),"")</f>
        <v>0.1804</v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83.147499999999994</v>
      </c>
      <c r="BN171" s="64">
        <f>IFERROR(Y171*I171/H171,"0")</f>
        <v>84.2</v>
      </c>
      <c r="BO171" s="64">
        <f>IFERROR(1/J171*(X171/H171),"0")</f>
        <v>0.14962121212121213</v>
      </c>
      <c r="BP171" s="64">
        <f>IFERROR(1/J171*(Y171/H171),"0")</f>
        <v>0.15151515151515152</v>
      </c>
    </row>
    <row r="172" spans="1:68" x14ac:dyDescent="0.2">
      <c r="A172" s="806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807"/>
      <c r="P172" s="781" t="s">
        <v>71</v>
      </c>
      <c r="Q172" s="782"/>
      <c r="R172" s="782"/>
      <c r="S172" s="782"/>
      <c r="T172" s="782"/>
      <c r="U172" s="782"/>
      <c r="V172" s="783"/>
      <c r="W172" s="37" t="s">
        <v>72</v>
      </c>
      <c r="X172" s="775">
        <f>IFERROR(X171/H171,"0")</f>
        <v>19.75</v>
      </c>
      <c r="Y172" s="775">
        <f>IFERROR(Y171/H171,"0")</f>
        <v>20</v>
      </c>
      <c r="Z172" s="775">
        <f>IFERROR(IF(Z171="",0,Z171),"0")</f>
        <v>0.1804</v>
      </c>
      <c r="AA172" s="776"/>
      <c r="AB172" s="776"/>
      <c r="AC172" s="776"/>
    </row>
    <row r="173" spans="1:68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807"/>
      <c r="P173" s="781" t="s">
        <v>71</v>
      </c>
      <c r="Q173" s="782"/>
      <c r="R173" s="782"/>
      <c r="S173" s="782"/>
      <c r="T173" s="782"/>
      <c r="U173" s="782"/>
      <c r="V173" s="783"/>
      <c r="W173" s="37" t="s">
        <v>69</v>
      </c>
      <c r="X173" s="775">
        <f>IFERROR(SUM(X171:X171),"0")</f>
        <v>79</v>
      </c>
      <c r="Y173" s="775">
        <f>IFERROR(SUM(Y171:Y171),"0")</f>
        <v>80</v>
      </c>
      <c r="Z173" s="37"/>
      <c r="AA173" s="776"/>
      <c r="AB173" s="776"/>
      <c r="AC173" s="776"/>
    </row>
    <row r="174" spans="1:68" ht="14.25" customHeight="1" x14ac:dyDescent="0.25">
      <c r="A174" s="799" t="s">
        <v>64</v>
      </c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2"/>
      <c r="P174" s="792"/>
      <c r="Q174" s="792"/>
      <c r="R174" s="792"/>
      <c r="S174" s="792"/>
      <c r="T174" s="792"/>
      <c r="U174" s="792"/>
      <c r="V174" s="792"/>
      <c r="W174" s="792"/>
      <c r="X174" s="792"/>
      <c r="Y174" s="792"/>
      <c r="Z174" s="792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9">
        <v>4607091387667</v>
      </c>
      <c r="E175" s="780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9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6"/>
      <c r="R175" s="786"/>
      <c r="S175" s="786"/>
      <c r="T175" s="787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9">
        <v>4607091387636</v>
      </c>
      <c r="E176" s="780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6"/>
      <c r="R176" s="786"/>
      <c r="S176" s="786"/>
      <c r="T176" s="787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9">
        <v>4607091382426</v>
      </c>
      <c r="E177" s="780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9">
        <v>4607091386547</v>
      </c>
      <c r="E178" s="780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9">
        <v>4607091382464</v>
      </c>
      <c r="E179" s="780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6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807"/>
      <c r="P180" s="781" t="s">
        <v>71</v>
      </c>
      <c r="Q180" s="782"/>
      <c r="R180" s="782"/>
      <c r="S180" s="782"/>
      <c r="T180" s="782"/>
      <c r="U180" s="782"/>
      <c r="V180" s="783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807"/>
      <c r="P181" s="781" t="s">
        <v>71</v>
      </c>
      <c r="Q181" s="782"/>
      <c r="R181" s="782"/>
      <c r="S181" s="782"/>
      <c r="T181" s="782"/>
      <c r="U181" s="782"/>
      <c r="V181" s="783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99" t="s">
        <v>73</v>
      </c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2"/>
      <c r="P182" s="792"/>
      <c r="Q182" s="792"/>
      <c r="R182" s="792"/>
      <c r="S182" s="792"/>
      <c r="T182" s="792"/>
      <c r="U182" s="792"/>
      <c r="V182" s="792"/>
      <c r="W182" s="792"/>
      <c r="X182" s="792"/>
      <c r="Y182" s="792"/>
      <c r="Z182" s="792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9">
        <v>4607091386264</v>
      </c>
      <c r="E183" s="780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6"/>
      <c r="R183" s="786"/>
      <c r="S183" s="786"/>
      <c r="T183" s="787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9">
        <v>4607091385427</v>
      </c>
      <c r="E184" s="780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1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6"/>
      <c r="R184" s="786"/>
      <c r="S184" s="786"/>
      <c r="T184" s="787"/>
      <c r="U184" s="34"/>
      <c r="V184" s="34"/>
      <c r="W184" s="35" t="s">
        <v>69</v>
      </c>
      <c r="X184" s="773">
        <v>21</v>
      </c>
      <c r="Y184" s="774">
        <f>IFERROR(IF(X184="",0,CEILING((X184/$H184),1)*$H184),"")</f>
        <v>21</v>
      </c>
      <c r="Z184" s="36">
        <f>IFERROR(IF(Y184=0,"",ROUNDUP(Y184/H184,0)*0.00753),"")</f>
        <v>5.271E-2</v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22.903999999999996</v>
      </c>
      <c r="BN184" s="64">
        <f>IFERROR(Y184*I184/H184,"0")</f>
        <v>22.903999999999996</v>
      </c>
      <c r="BO184" s="64">
        <f>IFERROR(1/J184*(X184/H184),"0")</f>
        <v>4.4871794871794872E-2</v>
      </c>
      <c r="BP184" s="64">
        <f>IFERROR(1/J184*(Y184/H184),"0")</f>
        <v>4.4871794871794872E-2</v>
      </c>
    </row>
    <row r="185" spans="1:68" x14ac:dyDescent="0.2">
      <c r="A185" s="806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807"/>
      <c r="P185" s="781" t="s">
        <v>71</v>
      </c>
      <c r="Q185" s="782"/>
      <c r="R185" s="782"/>
      <c r="S185" s="782"/>
      <c r="T185" s="782"/>
      <c r="U185" s="782"/>
      <c r="V185" s="783"/>
      <c r="W185" s="37" t="s">
        <v>72</v>
      </c>
      <c r="X185" s="775">
        <f>IFERROR(X183/H183,"0")+IFERROR(X184/H184,"0")</f>
        <v>7</v>
      </c>
      <c r="Y185" s="775">
        <f>IFERROR(Y183/H183,"0")+IFERROR(Y184/H184,"0")</f>
        <v>7</v>
      </c>
      <c r="Z185" s="775">
        <f>IFERROR(IF(Z183="",0,Z183),"0")+IFERROR(IF(Z184="",0,Z184),"0")</f>
        <v>5.271E-2</v>
      </c>
      <c r="AA185" s="776"/>
      <c r="AB185" s="776"/>
      <c r="AC185" s="776"/>
    </row>
    <row r="186" spans="1:68" x14ac:dyDescent="0.2">
      <c r="A186" s="792"/>
      <c r="B186" s="792"/>
      <c r="C186" s="792"/>
      <c r="D186" s="792"/>
      <c r="E186" s="792"/>
      <c r="F186" s="792"/>
      <c r="G186" s="792"/>
      <c r="H186" s="792"/>
      <c r="I186" s="792"/>
      <c r="J186" s="792"/>
      <c r="K186" s="792"/>
      <c r="L186" s="792"/>
      <c r="M186" s="792"/>
      <c r="N186" s="792"/>
      <c r="O186" s="807"/>
      <c r="P186" s="781" t="s">
        <v>71</v>
      </c>
      <c r="Q186" s="782"/>
      <c r="R186" s="782"/>
      <c r="S186" s="782"/>
      <c r="T186" s="782"/>
      <c r="U186" s="782"/>
      <c r="V186" s="783"/>
      <c r="W186" s="37" t="s">
        <v>69</v>
      </c>
      <c r="X186" s="775">
        <f>IFERROR(SUM(X183:X184),"0")</f>
        <v>21</v>
      </c>
      <c r="Y186" s="775">
        <f>IFERROR(SUM(Y183:Y184),"0")</f>
        <v>21</v>
      </c>
      <c r="Z186" s="37"/>
      <c r="AA186" s="776"/>
      <c r="AB186" s="776"/>
      <c r="AC186" s="776"/>
    </row>
    <row r="187" spans="1:68" ht="27.75" customHeight="1" x14ac:dyDescent="0.2">
      <c r="A187" s="796" t="s">
        <v>329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48"/>
      <c r="AB187" s="48"/>
      <c r="AC187" s="48"/>
    </row>
    <row r="188" spans="1:68" ht="16.5" customHeight="1" x14ac:dyDescent="0.25">
      <c r="A188" s="791" t="s">
        <v>330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68"/>
      <c r="AB188" s="768"/>
      <c r="AC188" s="768"/>
    </row>
    <row r="189" spans="1:68" ht="14.25" customHeight="1" x14ac:dyDescent="0.25">
      <c r="A189" s="799" t="s">
        <v>175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9">
        <v>4680115886223</v>
      </c>
      <c r="E190" s="780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6"/>
      <c r="R190" s="786"/>
      <c r="S190" s="786"/>
      <c r="T190" s="787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6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807"/>
      <c r="P191" s="781" t="s">
        <v>71</v>
      </c>
      <c r="Q191" s="782"/>
      <c r="R191" s="782"/>
      <c r="S191" s="782"/>
      <c r="T191" s="782"/>
      <c r="U191" s="782"/>
      <c r="V191" s="783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92"/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807"/>
      <c r="P192" s="781" t="s">
        <v>71</v>
      </c>
      <c r="Q192" s="782"/>
      <c r="R192" s="782"/>
      <c r="S192" s="782"/>
      <c r="T192" s="782"/>
      <c r="U192" s="782"/>
      <c r="V192" s="783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99" t="s">
        <v>64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9">
        <v>4680115880993</v>
      </c>
      <c r="E194" s="780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1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6"/>
      <c r="R194" s="786"/>
      <c r="S194" s="786"/>
      <c r="T194" s="787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9">
        <v>4680115881761</v>
      </c>
      <c r="E195" s="780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6"/>
      <c r="R195" s="786"/>
      <c r="S195" s="786"/>
      <c r="T195" s="787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9">
        <v>4680115881563</v>
      </c>
      <c r="E196" s="780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6"/>
      <c r="R196" s="786"/>
      <c r="S196" s="786"/>
      <c r="T196" s="787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9">
        <v>4680115880986</v>
      </c>
      <c r="E197" s="780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6"/>
      <c r="R197" s="786"/>
      <c r="S197" s="786"/>
      <c r="T197" s="787"/>
      <c r="U197" s="34"/>
      <c r="V197" s="34"/>
      <c r="W197" s="35" t="s">
        <v>69</v>
      </c>
      <c r="X197" s="773">
        <v>21</v>
      </c>
      <c r="Y197" s="774">
        <f t="shared" si="36"/>
        <v>21</v>
      </c>
      <c r="Z197" s="36">
        <f>IFERROR(IF(Y197=0,"",ROUNDUP(Y197/H197,0)*0.00502),"")</f>
        <v>5.0200000000000002E-2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22.299999999999997</v>
      </c>
      <c r="BN197" s="64">
        <f t="shared" si="38"/>
        <v>22.299999999999997</v>
      </c>
      <c r="BO197" s="64">
        <f t="shared" si="39"/>
        <v>4.2735042735042736E-2</v>
      </c>
      <c r="BP197" s="64">
        <f t="shared" si="40"/>
        <v>4.2735042735042736E-2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9">
        <v>4680115881785</v>
      </c>
      <c r="E198" s="780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9">
        <v>4680115881679</v>
      </c>
      <c r="E199" s="780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6"/>
      <c r="R199" s="786"/>
      <c r="S199" s="786"/>
      <c r="T199" s="787"/>
      <c r="U199" s="34"/>
      <c r="V199" s="34"/>
      <c r="W199" s="35" t="s">
        <v>69</v>
      </c>
      <c r="X199" s="773">
        <v>16</v>
      </c>
      <c r="Y199" s="774">
        <f t="shared" si="36"/>
        <v>16.8</v>
      </c>
      <c r="Z199" s="36">
        <f>IFERROR(IF(Y199=0,"",ROUNDUP(Y199/H199,0)*0.00502),"")</f>
        <v>4.0160000000000001E-2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16.761904761904763</v>
      </c>
      <c r="BN199" s="64">
        <f t="shared" si="38"/>
        <v>17.600000000000001</v>
      </c>
      <c r="BO199" s="64">
        <f t="shared" si="39"/>
        <v>3.2560032560032565E-2</v>
      </c>
      <c r="BP199" s="64">
        <f t="shared" si="40"/>
        <v>3.4188034188034191E-2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9">
        <v>4680115880191</v>
      </c>
      <c r="E200" s="780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9">
        <v>4680115883963</v>
      </c>
      <c r="E201" s="780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6"/>
      <c r="R201" s="786"/>
      <c r="S201" s="786"/>
      <c r="T201" s="787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6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807"/>
      <c r="P202" s="781" t="s">
        <v>71</v>
      </c>
      <c r="Q202" s="782"/>
      <c r="R202" s="782"/>
      <c r="S202" s="782"/>
      <c r="T202" s="782"/>
      <c r="U202" s="782"/>
      <c r="V202" s="783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17.61904761904762</v>
      </c>
      <c r="Y202" s="775">
        <f>IFERROR(Y194/H194,"0")+IFERROR(Y195/H195,"0")+IFERROR(Y196/H196,"0")+IFERROR(Y197/H197,"0")+IFERROR(Y198/H198,"0")+IFERROR(Y199/H199,"0")+IFERROR(Y200/H200,"0")+IFERROR(Y201/H201,"0")</f>
        <v>18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9.0359999999999996E-2</v>
      </c>
      <c r="AA202" s="776"/>
      <c r="AB202" s="776"/>
      <c r="AC202" s="776"/>
    </row>
    <row r="203" spans="1:68" x14ac:dyDescent="0.2">
      <c r="A203" s="792"/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807"/>
      <c r="P203" s="781" t="s">
        <v>71</v>
      </c>
      <c r="Q203" s="782"/>
      <c r="R203" s="782"/>
      <c r="S203" s="782"/>
      <c r="T203" s="782"/>
      <c r="U203" s="782"/>
      <c r="V203" s="783"/>
      <c r="W203" s="37" t="s">
        <v>69</v>
      </c>
      <c r="X203" s="775">
        <f>IFERROR(SUM(X194:X201),"0")</f>
        <v>37</v>
      </c>
      <c r="Y203" s="775">
        <f>IFERROR(SUM(Y194:Y201),"0")</f>
        <v>37.799999999999997</v>
      </c>
      <c r="Z203" s="37"/>
      <c r="AA203" s="776"/>
      <c r="AB203" s="776"/>
      <c r="AC203" s="776"/>
    </row>
    <row r="204" spans="1:68" ht="16.5" customHeight="1" x14ac:dyDescent="0.25">
      <c r="A204" s="791" t="s">
        <v>354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68"/>
      <c r="AB204" s="768"/>
      <c r="AC204" s="768"/>
    </row>
    <row r="205" spans="1:68" ht="14.25" customHeight="1" x14ac:dyDescent="0.25">
      <c r="A205" s="799" t="s">
        <v>118</v>
      </c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2"/>
      <c r="P205" s="792"/>
      <c r="Q205" s="792"/>
      <c r="R205" s="792"/>
      <c r="S205" s="792"/>
      <c r="T205" s="792"/>
      <c r="U205" s="792"/>
      <c r="V205" s="792"/>
      <c r="W205" s="792"/>
      <c r="X205" s="792"/>
      <c r="Y205" s="792"/>
      <c r="Z205" s="792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9">
        <v>4680115881402</v>
      </c>
      <c r="E206" s="780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6"/>
      <c r="R206" s="786"/>
      <c r="S206" s="786"/>
      <c r="T206" s="787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9">
        <v>4680115881396</v>
      </c>
      <c r="E207" s="780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6"/>
      <c r="R207" s="786"/>
      <c r="S207" s="786"/>
      <c r="T207" s="787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6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807"/>
      <c r="P208" s="781" t="s">
        <v>71</v>
      </c>
      <c r="Q208" s="782"/>
      <c r="R208" s="782"/>
      <c r="S208" s="782"/>
      <c r="T208" s="782"/>
      <c r="U208" s="782"/>
      <c r="V208" s="783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92"/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807"/>
      <c r="P209" s="781" t="s">
        <v>71</v>
      </c>
      <c r="Q209" s="782"/>
      <c r="R209" s="782"/>
      <c r="S209" s="782"/>
      <c r="T209" s="782"/>
      <c r="U209" s="782"/>
      <c r="V209" s="783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99" t="s">
        <v>175</v>
      </c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2"/>
      <c r="P210" s="792"/>
      <c r="Q210" s="792"/>
      <c r="R210" s="792"/>
      <c r="S210" s="792"/>
      <c r="T210" s="792"/>
      <c r="U210" s="792"/>
      <c r="V210" s="792"/>
      <c r="W210" s="792"/>
      <c r="X210" s="792"/>
      <c r="Y210" s="792"/>
      <c r="Z210" s="792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9">
        <v>4680115882935</v>
      </c>
      <c r="E211" s="780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6"/>
      <c r="R211" s="786"/>
      <c r="S211" s="786"/>
      <c r="T211" s="787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9">
        <v>4680115880764</v>
      </c>
      <c r="E212" s="780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9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6"/>
      <c r="R212" s="786"/>
      <c r="S212" s="786"/>
      <c r="T212" s="787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6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81" t="s">
        <v>71</v>
      </c>
      <c r="Q213" s="782"/>
      <c r="R213" s="782"/>
      <c r="S213" s="782"/>
      <c r="T213" s="782"/>
      <c r="U213" s="782"/>
      <c r="V213" s="783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92"/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807"/>
      <c r="P214" s="781" t="s">
        <v>71</v>
      </c>
      <c r="Q214" s="782"/>
      <c r="R214" s="782"/>
      <c r="S214" s="782"/>
      <c r="T214" s="782"/>
      <c r="U214" s="782"/>
      <c r="V214" s="783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99" t="s">
        <v>64</v>
      </c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2"/>
      <c r="P215" s="792"/>
      <c r="Q215" s="792"/>
      <c r="R215" s="792"/>
      <c r="S215" s="792"/>
      <c r="T215" s="792"/>
      <c r="U215" s="792"/>
      <c r="V215" s="792"/>
      <c r="W215" s="792"/>
      <c r="X215" s="792"/>
      <c r="Y215" s="792"/>
      <c r="Z215" s="792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9">
        <v>4680115882683</v>
      </c>
      <c r="E216" s="780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6"/>
      <c r="R216" s="786"/>
      <c r="S216" s="786"/>
      <c r="T216" s="787"/>
      <c r="U216" s="34"/>
      <c r="V216" s="34"/>
      <c r="W216" s="35" t="s">
        <v>69</v>
      </c>
      <c r="X216" s="773">
        <v>48</v>
      </c>
      <c r="Y216" s="774">
        <f t="shared" ref="Y216:Y223" si="41">IFERROR(IF(X216="",0,CEILING((X216/$H216),1)*$H216),"")</f>
        <v>48.6</v>
      </c>
      <c r="Z216" s="36">
        <f>IFERROR(IF(Y216=0,"",ROUNDUP(Y216/H216,0)*0.00902),"")</f>
        <v>8.1180000000000002E-2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49.866666666666667</v>
      </c>
      <c r="BN216" s="64">
        <f t="shared" ref="BN216:BN223" si="43">IFERROR(Y216*I216/H216,"0")</f>
        <v>50.49</v>
      </c>
      <c r="BO216" s="64">
        <f t="shared" ref="BO216:BO223" si="44">IFERROR(1/J216*(X216/H216),"0")</f>
        <v>6.7340067340067325E-2</v>
      </c>
      <c r="BP216" s="64">
        <f t="shared" ref="BP216:BP223" si="45">IFERROR(1/J216*(Y216/H216),"0")</f>
        <v>6.8181818181818177E-2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9">
        <v>4680115882690</v>
      </c>
      <c r="E217" s="780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6"/>
      <c r="R217" s="786"/>
      <c r="S217" s="786"/>
      <c r="T217" s="787"/>
      <c r="U217" s="34"/>
      <c r="V217" s="34"/>
      <c r="W217" s="35" t="s">
        <v>69</v>
      </c>
      <c r="X217" s="773">
        <v>20</v>
      </c>
      <c r="Y217" s="774">
        <f t="shared" si="41"/>
        <v>21.6</v>
      </c>
      <c r="Z217" s="36">
        <f>IFERROR(IF(Y217=0,"",ROUNDUP(Y217/H217,0)*0.00902),"")</f>
        <v>3.6080000000000001E-2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20.777777777777779</v>
      </c>
      <c r="BN217" s="64">
        <f t="shared" si="43"/>
        <v>22.44</v>
      </c>
      <c r="BO217" s="64">
        <f t="shared" si="44"/>
        <v>2.8058361391694722E-2</v>
      </c>
      <c r="BP217" s="64">
        <f t="shared" si="45"/>
        <v>3.0303030303030304E-2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9">
        <v>4680115882669</v>
      </c>
      <c r="E218" s="780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9">
        <v>4680115882676</v>
      </c>
      <c r="E219" s="780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9">
        <v>4680115884014</v>
      </c>
      <c r="E220" s="780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9">
        <v>4680115884007</v>
      </c>
      <c r="E221" s="780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73">
        <v>25</v>
      </c>
      <c r="Y221" s="774">
        <f t="shared" si="41"/>
        <v>25.2</v>
      </c>
      <c r="Z221" s="36">
        <f>IFERROR(IF(Y221=0,"",ROUNDUP(Y221/H221,0)*0.00502),"")</f>
        <v>7.0280000000000009E-2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26.388888888888889</v>
      </c>
      <c r="BN221" s="64">
        <f t="shared" si="43"/>
        <v>26.599999999999998</v>
      </c>
      <c r="BO221" s="64">
        <f t="shared" si="44"/>
        <v>5.9354226020892693E-2</v>
      </c>
      <c r="BP221" s="64">
        <f t="shared" si="45"/>
        <v>5.9829059829059839E-2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9">
        <v>4680115884038</v>
      </c>
      <c r="E222" s="780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9">
        <v>4680115884021</v>
      </c>
      <c r="E223" s="780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806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807"/>
      <c r="P224" s="781" t="s">
        <v>71</v>
      </c>
      <c r="Q224" s="782"/>
      <c r="R224" s="782"/>
      <c r="S224" s="782"/>
      <c r="T224" s="782"/>
      <c r="U224" s="782"/>
      <c r="V224" s="783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26.481481481481481</v>
      </c>
      <c r="Y224" s="775">
        <f>IFERROR(Y216/H216,"0")+IFERROR(Y217/H217,"0")+IFERROR(Y218/H218,"0")+IFERROR(Y219/H219,"0")+IFERROR(Y220/H220,"0")+IFERROR(Y221/H221,"0")+IFERROR(Y222/H222,"0")+IFERROR(Y223/H223,"0")</f>
        <v>27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0.18754000000000001</v>
      </c>
      <c r="AA224" s="776"/>
      <c r="AB224" s="776"/>
      <c r="AC224" s="776"/>
    </row>
    <row r="225" spans="1:68" x14ac:dyDescent="0.2">
      <c r="A225" s="792"/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807"/>
      <c r="P225" s="781" t="s">
        <v>71</v>
      </c>
      <c r="Q225" s="782"/>
      <c r="R225" s="782"/>
      <c r="S225" s="782"/>
      <c r="T225" s="782"/>
      <c r="U225" s="782"/>
      <c r="V225" s="783"/>
      <c r="W225" s="37" t="s">
        <v>69</v>
      </c>
      <c r="X225" s="775">
        <f>IFERROR(SUM(X216:X223),"0")</f>
        <v>93</v>
      </c>
      <c r="Y225" s="775">
        <f>IFERROR(SUM(Y216:Y223),"0")</f>
        <v>95.4</v>
      </c>
      <c r="Z225" s="37"/>
      <c r="AA225" s="776"/>
      <c r="AB225" s="776"/>
      <c r="AC225" s="776"/>
    </row>
    <row r="226" spans="1:68" ht="14.25" customHeight="1" x14ac:dyDescent="0.25">
      <c r="A226" s="799" t="s">
        <v>73</v>
      </c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2"/>
      <c r="P226" s="792"/>
      <c r="Q226" s="792"/>
      <c r="R226" s="792"/>
      <c r="S226" s="792"/>
      <c r="T226" s="792"/>
      <c r="U226" s="792"/>
      <c r="V226" s="792"/>
      <c r="W226" s="792"/>
      <c r="X226" s="792"/>
      <c r="Y226" s="792"/>
      <c r="Z226" s="792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9">
        <v>4680115881594</v>
      </c>
      <c r="E227" s="780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6"/>
      <c r="R227" s="786"/>
      <c r="S227" s="786"/>
      <c r="T227" s="787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9">
        <v>4680115880962</v>
      </c>
      <c r="E228" s="780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82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6"/>
      <c r="R228" s="786"/>
      <c r="S228" s="786"/>
      <c r="T228" s="787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9">
        <v>4680115881617</v>
      </c>
      <c r="E229" s="780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6"/>
      <c r="R229" s="786"/>
      <c r="S229" s="786"/>
      <c r="T229" s="787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9">
        <v>4680115880573</v>
      </c>
      <c r="E230" s="780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9">
        <v>4680115882195</v>
      </c>
      <c r="E231" s="780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12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6"/>
      <c r="R231" s="786"/>
      <c r="S231" s="786"/>
      <c r="T231" s="787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9">
        <v>4680115882607</v>
      </c>
      <c r="E232" s="780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9">
        <v>4680115880092</v>
      </c>
      <c r="E233" s="780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3">
        <v>65</v>
      </c>
      <c r="Y233" s="774">
        <f t="shared" si="46"/>
        <v>67.2</v>
      </c>
      <c r="Z233" s="36">
        <f>IFERROR(IF(Y233=0,"",ROUNDUP(Y233/H233,0)*0.00753),"")</f>
        <v>0.21084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72.366666666666674</v>
      </c>
      <c r="BN233" s="64">
        <f t="shared" si="48"/>
        <v>74.816000000000003</v>
      </c>
      <c r="BO233" s="64">
        <f t="shared" si="49"/>
        <v>0.17361111111111113</v>
      </c>
      <c r="BP233" s="64">
        <f t="shared" si="50"/>
        <v>0.17948717948717952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9">
        <v>4680115880221</v>
      </c>
      <c r="E234" s="780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73">
        <v>45</v>
      </c>
      <c r="Y234" s="774">
        <f t="shared" si="46"/>
        <v>45.6</v>
      </c>
      <c r="Z234" s="36">
        <f>IFERROR(IF(Y234=0,"",ROUNDUP(Y234/H234,0)*0.00753),"")</f>
        <v>0.14307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50.100000000000009</v>
      </c>
      <c r="BN234" s="64">
        <f t="shared" si="48"/>
        <v>50.768000000000008</v>
      </c>
      <c r="BO234" s="64">
        <f t="shared" si="49"/>
        <v>0.12019230769230768</v>
      </c>
      <c r="BP234" s="64">
        <f t="shared" si="50"/>
        <v>0.12179487179487179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9">
        <v>4680115882942</v>
      </c>
      <c r="E235" s="780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9">
        <v>4680115880504</v>
      </c>
      <c r="E236" s="780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6"/>
      <c r="R236" s="786"/>
      <c r="S236" s="786"/>
      <c r="T236" s="787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9">
        <v>4680115882164</v>
      </c>
      <c r="E237" s="780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11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806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807"/>
      <c r="P238" s="781" t="s">
        <v>71</v>
      </c>
      <c r="Q238" s="782"/>
      <c r="R238" s="782"/>
      <c r="S238" s="782"/>
      <c r="T238" s="782"/>
      <c r="U238" s="782"/>
      <c r="V238" s="783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45.833333333333336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47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0.35391</v>
      </c>
      <c r="AA238" s="776"/>
      <c r="AB238" s="776"/>
      <c r="AC238" s="776"/>
    </row>
    <row r="239" spans="1:68" x14ac:dyDescent="0.2">
      <c r="A239" s="792"/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807"/>
      <c r="P239" s="781" t="s">
        <v>71</v>
      </c>
      <c r="Q239" s="782"/>
      <c r="R239" s="782"/>
      <c r="S239" s="782"/>
      <c r="T239" s="782"/>
      <c r="U239" s="782"/>
      <c r="V239" s="783"/>
      <c r="W239" s="37" t="s">
        <v>69</v>
      </c>
      <c r="X239" s="775">
        <f>IFERROR(SUM(X227:X237),"0")</f>
        <v>110</v>
      </c>
      <c r="Y239" s="775">
        <f>IFERROR(SUM(Y227:Y237),"0")</f>
        <v>112.80000000000001</v>
      </c>
      <c r="Z239" s="37"/>
      <c r="AA239" s="776"/>
      <c r="AB239" s="776"/>
      <c r="AC239" s="776"/>
    </row>
    <row r="240" spans="1:68" ht="14.25" customHeight="1" x14ac:dyDescent="0.25">
      <c r="A240" s="799" t="s">
        <v>217</v>
      </c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2"/>
      <c r="P240" s="792"/>
      <c r="Q240" s="792"/>
      <c r="R240" s="792"/>
      <c r="S240" s="792"/>
      <c r="T240" s="792"/>
      <c r="U240" s="792"/>
      <c r="V240" s="792"/>
      <c r="W240" s="792"/>
      <c r="X240" s="792"/>
      <c r="Y240" s="792"/>
      <c r="Z240" s="792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9">
        <v>4680115882874</v>
      </c>
      <c r="E241" s="780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9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6"/>
      <c r="R241" s="786"/>
      <c r="S241" s="786"/>
      <c r="T241" s="787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9">
        <v>4680115882874</v>
      </c>
      <c r="E242" s="780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6"/>
      <c r="R242" s="786"/>
      <c r="S242" s="786"/>
      <c r="T242" s="787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9">
        <v>4680115884434</v>
      </c>
      <c r="E243" s="780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8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73">
        <v>5</v>
      </c>
      <c r="Y243" s="774">
        <f>IFERROR(IF(X243="",0,CEILING((X243/$H243),1)*$H243),"")</f>
        <v>6.4</v>
      </c>
      <c r="Z243" s="36">
        <f>IFERROR(IF(Y243=0,"",ROUNDUP(Y243/H243,0)*0.00902),"")</f>
        <v>1.804E-2</v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5.4156250000000004</v>
      </c>
      <c r="BN243" s="64">
        <f>IFERROR(Y243*I243/H243,"0")</f>
        <v>6.9320000000000004</v>
      </c>
      <c r="BO243" s="64">
        <f>IFERROR(1/J243*(X243/H243),"0")</f>
        <v>1.1837121212121212E-2</v>
      </c>
      <c r="BP243" s="64">
        <f>IFERROR(1/J243*(Y243/H243),"0")</f>
        <v>1.5151515151515152E-2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9">
        <v>4680115880818</v>
      </c>
      <c r="E244" s="780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12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9">
        <v>4680115880801</v>
      </c>
      <c r="E245" s="780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10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73">
        <v>5</v>
      </c>
      <c r="Y245" s="774">
        <f>IFERROR(IF(X245="",0,CEILING((X245/$H245),1)*$H245),"")</f>
        <v>7.1999999999999993</v>
      </c>
      <c r="Z245" s="36">
        <f>IFERROR(IF(Y245=0,"",ROUNDUP(Y245/H245,0)*0.00651),"")</f>
        <v>1.9529999999999999E-2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5.5250000000000012</v>
      </c>
      <c r="BN245" s="64">
        <f>IFERROR(Y245*I245/H245,"0")</f>
        <v>7.9560000000000004</v>
      </c>
      <c r="BO245" s="64">
        <f>IFERROR(1/J245*(X245/H245),"0")</f>
        <v>1.1446886446886448E-2</v>
      </c>
      <c r="BP245" s="64">
        <f>IFERROR(1/J245*(Y245/H245),"0")</f>
        <v>1.6483516483516484E-2</v>
      </c>
    </row>
    <row r="246" spans="1:68" x14ac:dyDescent="0.2">
      <c r="A246" s="806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807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5">
        <f>IFERROR(X241/H241,"0")+IFERROR(X242/H242,"0")+IFERROR(X243/H243,"0")+IFERROR(X244/H244,"0")+IFERROR(X245/H245,"0")</f>
        <v>3.6458333333333335</v>
      </c>
      <c r="Y246" s="775">
        <f>IFERROR(Y241/H241,"0")+IFERROR(Y242/H242,"0")+IFERROR(Y243/H243,"0")+IFERROR(Y244/H244,"0")+IFERROR(Y245/H245,"0")</f>
        <v>5</v>
      </c>
      <c r="Z246" s="775">
        <f>IFERROR(IF(Z241="",0,Z241),"0")+IFERROR(IF(Z242="",0,Z242),"0")+IFERROR(IF(Z243="",0,Z243),"0")+IFERROR(IF(Z244="",0,Z244),"0")+IFERROR(IF(Z245="",0,Z245),"0")</f>
        <v>3.7569999999999999E-2</v>
      </c>
      <c r="AA246" s="776"/>
      <c r="AB246" s="776"/>
      <c r="AC246" s="776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807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5">
        <f>IFERROR(SUM(X241:X245),"0")</f>
        <v>10</v>
      </c>
      <c r="Y247" s="775">
        <f>IFERROR(SUM(Y241:Y245),"0")</f>
        <v>13.6</v>
      </c>
      <c r="Z247" s="37"/>
      <c r="AA247" s="776"/>
      <c r="AB247" s="776"/>
      <c r="AC247" s="776"/>
    </row>
    <row r="248" spans="1:68" ht="16.5" customHeight="1" x14ac:dyDescent="0.25">
      <c r="A248" s="791" t="s">
        <v>429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68"/>
      <c r="AB248" s="768"/>
      <c r="AC248" s="768"/>
    </row>
    <row r="249" spans="1:68" ht="14.25" customHeight="1" x14ac:dyDescent="0.25">
      <c r="A249" s="799" t="s">
        <v>118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4301011717</v>
      </c>
      <c r="D250" s="779">
        <v>4680115884274</v>
      </c>
      <c r="E250" s="780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11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6"/>
      <c r="R250" s="786"/>
      <c r="S250" s="786"/>
      <c r="T250" s="787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4301011945</v>
      </c>
      <c r="D251" s="779">
        <v>4680115884274</v>
      </c>
      <c r="E251" s="780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9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6"/>
      <c r="R251" s="786"/>
      <c r="S251" s="786"/>
      <c r="T251" s="787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9">
        <v>4680115884298</v>
      </c>
      <c r="E252" s="780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12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4301011733</v>
      </c>
      <c r="D253" s="779">
        <v>4680115884250</v>
      </c>
      <c r="E253" s="780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8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1">
        <v>4301011944</v>
      </c>
      <c r="D254" s="779">
        <v>4680115884250</v>
      </c>
      <c r="E254" s="780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9">
        <v>4680115884281</v>
      </c>
      <c r="E255" s="780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11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9">
        <v>4680115884199</v>
      </c>
      <c r="E256" s="780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94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9">
        <v>4680115884267</v>
      </c>
      <c r="E257" s="780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9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806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807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807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1" t="s">
        <v>450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68"/>
      <c r="AB260" s="768"/>
      <c r="AC260" s="768"/>
    </row>
    <row r="261" spans="1:68" ht="14.25" customHeight="1" x14ac:dyDescent="0.25">
      <c r="A261" s="799" t="s">
        <v>118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1">
        <v>4301011826</v>
      </c>
      <c r="D262" s="779">
        <v>4680115884137</v>
      </c>
      <c r="E262" s="780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6"/>
      <c r="R262" s="786"/>
      <c r="S262" s="786"/>
      <c r="T262" s="787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1">
        <v>4301011942</v>
      </c>
      <c r="D263" s="779">
        <v>4680115884137</v>
      </c>
      <c r="E263" s="780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8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6"/>
      <c r="R263" s="786"/>
      <c r="S263" s="786"/>
      <c r="T263" s="787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9">
        <v>4680115884236</v>
      </c>
      <c r="E264" s="780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10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79">
        <v>4680115884175</v>
      </c>
      <c r="E265" s="780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11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1">
        <v>4301011941</v>
      </c>
      <c r="D266" s="779">
        <v>4680115884175</v>
      </c>
      <c r="E266" s="780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11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9">
        <v>4680115884144</v>
      </c>
      <c r="E267" s="780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10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3">
        <v>42</v>
      </c>
      <c r="Y267" s="774">
        <f t="shared" si="56"/>
        <v>44</v>
      </c>
      <c r="Z267" s="36">
        <f>IFERROR(IF(Y267=0,"",ROUNDUP(Y267/H267,0)*0.00902),"")</f>
        <v>9.9220000000000003E-2</v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44.204999999999998</v>
      </c>
      <c r="BN267" s="64">
        <f t="shared" si="58"/>
        <v>46.31</v>
      </c>
      <c r="BO267" s="64">
        <f t="shared" si="59"/>
        <v>7.9545454545454544E-2</v>
      </c>
      <c r="BP267" s="64">
        <f t="shared" si="60"/>
        <v>8.3333333333333343E-2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9">
        <v>4680115885288</v>
      </c>
      <c r="E268" s="780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11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9">
        <v>4680115884182</v>
      </c>
      <c r="E269" s="780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9">
        <v>4680115884205</v>
      </c>
      <c r="E270" s="780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8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73">
        <v>8</v>
      </c>
      <c r="Y270" s="774">
        <f t="shared" si="56"/>
        <v>8</v>
      </c>
      <c r="Z270" s="36">
        <f>IFERROR(IF(Y270=0,"",ROUNDUP(Y270/H270,0)*0.00902),"")</f>
        <v>1.804E-2</v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8.42</v>
      </c>
      <c r="BN270" s="64">
        <f t="shared" si="58"/>
        <v>8.42</v>
      </c>
      <c r="BO270" s="64">
        <f t="shared" si="59"/>
        <v>1.5151515151515152E-2</v>
      </c>
      <c r="BP270" s="64">
        <f t="shared" si="60"/>
        <v>1.5151515151515152E-2</v>
      </c>
    </row>
    <row r="271" spans="1:68" x14ac:dyDescent="0.2">
      <c r="A271" s="806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807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12.5</v>
      </c>
      <c r="Y271" s="775">
        <f>IFERROR(Y262/H262,"0")+IFERROR(Y263/H263,"0")+IFERROR(Y264/H264,"0")+IFERROR(Y265/H265,"0")+IFERROR(Y266/H266,"0")+IFERROR(Y267/H267,"0")+IFERROR(Y268/H268,"0")+IFERROR(Y269/H269,"0")+IFERROR(Y270/H270,"0")</f>
        <v>13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0.11726</v>
      </c>
      <c r="AA271" s="776"/>
      <c r="AB271" s="776"/>
      <c r="AC271" s="776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807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5">
        <f>IFERROR(SUM(X262:X270),"0")</f>
        <v>50</v>
      </c>
      <c r="Y272" s="775">
        <f>IFERROR(SUM(Y262:Y270),"0")</f>
        <v>52</v>
      </c>
      <c r="Z272" s="37"/>
      <c r="AA272" s="776"/>
      <c r="AB272" s="776"/>
      <c r="AC272" s="776"/>
    </row>
    <row r="273" spans="1:68" ht="14.25" customHeight="1" x14ac:dyDescent="0.25">
      <c r="A273" s="799" t="s">
        <v>175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9">
        <v>4680115885721</v>
      </c>
      <c r="E274" s="780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6"/>
      <c r="R274" s="786"/>
      <c r="S274" s="786"/>
      <c r="T274" s="787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1" t="s">
        <v>474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68"/>
      <c r="AB277" s="768"/>
      <c r="AC277" s="768"/>
    </row>
    <row r="278" spans="1:68" ht="14.25" customHeight="1" x14ac:dyDescent="0.25">
      <c r="A278" s="799" t="s">
        <v>118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1">
        <v>4301011855</v>
      </c>
      <c r="D279" s="779">
        <v>4680115885837</v>
      </c>
      <c r="E279" s="780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9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6"/>
      <c r="R279" s="786"/>
      <c r="S279" s="786"/>
      <c r="T279" s="787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4301011322</v>
      </c>
      <c r="D280" s="779">
        <v>4607091387452</v>
      </c>
      <c r="E280" s="780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11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6"/>
      <c r="R280" s="786"/>
      <c r="S280" s="786"/>
      <c r="T280" s="787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4301011850</v>
      </c>
      <c r="D281" s="779">
        <v>4680115885806</v>
      </c>
      <c r="E281" s="780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11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4301011910</v>
      </c>
      <c r="D282" s="779">
        <v>4680115885806</v>
      </c>
      <c r="E282" s="780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9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4301011853</v>
      </c>
      <c r="D283" s="779">
        <v>4680115885851</v>
      </c>
      <c r="E283" s="780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4301011313</v>
      </c>
      <c r="D284" s="779">
        <v>4607091385984</v>
      </c>
      <c r="E284" s="780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113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6"/>
      <c r="R284" s="786"/>
      <c r="S284" s="786"/>
      <c r="T284" s="787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4301011852</v>
      </c>
      <c r="D285" s="779">
        <v>4680115885844</v>
      </c>
      <c r="E285" s="780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4301011319</v>
      </c>
      <c r="D286" s="779">
        <v>4607091387469</v>
      </c>
      <c r="E286" s="780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114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4301011851</v>
      </c>
      <c r="D287" s="779">
        <v>4680115885820</v>
      </c>
      <c r="E287" s="780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1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4301011316</v>
      </c>
      <c r="D288" s="779">
        <v>4607091387438</v>
      </c>
      <c r="E288" s="780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806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807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807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1" t="s">
        <v>501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68"/>
      <c r="AB291" s="768"/>
      <c r="AC291" s="768"/>
    </row>
    <row r="292" spans="1:68" ht="14.25" customHeight="1" x14ac:dyDescent="0.25">
      <c r="A292" s="799" t="s">
        <v>118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9">
        <v>4680115885707</v>
      </c>
      <c r="E293" s="780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82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6"/>
      <c r="R293" s="786"/>
      <c r="S293" s="786"/>
      <c r="T293" s="787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6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807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1" t="s">
        <v>504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68"/>
      <c r="AB296" s="768"/>
      <c r="AC296" s="768"/>
    </row>
    <row r="297" spans="1:68" ht="14.25" customHeight="1" x14ac:dyDescent="0.25">
      <c r="A297" s="799" t="s">
        <v>118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9">
        <v>4607091383423</v>
      </c>
      <c r="E298" s="780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6"/>
      <c r="R298" s="786"/>
      <c r="S298" s="786"/>
      <c r="T298" s="787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9">
        <v>4680115885691</v>
      </c>
      <c r="E299" s="780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6"/>
      <c r="R299" s="786"/>
      <c r="S299" s="786"/>
      <c r="T299" s="787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9">
        <v>4680115885660</v>
      </c>
      <c r="E300" s="780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10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6"/>
      <c r="R300" s="786"/>
      <c r="S300" s="786"/>
      <c r="T300" s="787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6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807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807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1" t="s">
        <v>513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68"/>
      <c r="AB303" s="768"/>
      <c r="AC303" s="768"/>
    </row>
    <row r="304" spans="1:68" ht="14.25" customHeight="1" x14ac:dyDescent="0.25">
      <c r="A304" s="799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9">
        <v>4680115881556</v>
      </c>
      <c r="E305" s="780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10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6"/>
      <c r="R305" s="786"/>
      <c r="S305" s="786"/>
      <c r="T305" s="787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9">
        <v>4680115881037</v>
      </c>
      <c r="E306" s="780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9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6"/>
      <c r="R306" s="786"/>
      <c r="S306" s="786"/>
      <c r="T306" s="787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9">
        <v>4680115886186</v>
      </c>
      <c r="E307" s="780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8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6"/>
      <c r="R307" s="786"/>
      <c r="S307" s="786"/>
      <c r="T307" s="787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9">
        <v>4680115881228</v>
      </c>
      <c r="E308" s="780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10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73">
        <v>24</v>
      </c>
      <c r="Y308" s="774">
        <f t="shared" si="66"/>
        <v>24</v>
      </c>
      <c r="Z308" s="36">
        <f>IFERROR(IF(Y308=0,"",ROUNDUP(Y308/H308,0)*0.00753),"")</f>
        <v>7.5300000000000006E-2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26.720000000000002</v>
      </c>
      <c r="BN308" s="64">
        <f t="shared" si="68"/>
        <v>26.720000000000002</v>
      </c>
      <c r="BO308" s="64">
        <f t="shared" si="69"/>
        <v>6.4102564102564097E-2</v>
      </c>
      <c r="BP308" s="64">
        <f t="shared" si="70"/>
        <v>6.4102564102564097E-2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9">
        <v>4680115881211</v>
      </c>
      <c r="E309" s="780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10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6"/>
      <c r="R309" s="786"/>
      <c r="S309" s="786"/>
      <c r="T309" s="787"/>
      <c r="U309" s="34"/>
      <c r="V309" s="34"/>
      <c r="W309" s="35" t="s">
        <v>69</v>
      </c>
      <c r="X309" s="773">
        <v>12</v>
      </c>
      <c r="Y309" s="774">
        <f t="shared" si="66"/>
        <v>12</v>
      </c>
      <c r="Z309" s="36">
        <f>IFERROR(IF(Y309=0,"",ROUNDUP(Y309/H309,0)*0.00753),"")</f>
        <v>3.7650000000000003E-2</v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13.000000000000002</v>
      </c>
      <c r="BN309" s="64">
        <f t="shared" si="68"/>
        <v>13.000000000000002</v>
      </c>
      <c r="BO309" s="64">
        <f t="shared" si="69"/>
        <v>3.2051282051282048E-2</v>
      </c>
      <c r="BP309" s="64">
        <f t="shared" si="70"/>
        <v>3.2051282051282048E-2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9">
        <v>4680115881020</v>
      </c>
      <c r="E310" s="780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10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6"/>
      <c r="R310" s="786"/>
      <c r="S310" s="786"/>
      <c r="T310" s="787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806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807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5">
        <f>IFERROR(X305/H305,"0")+IFERROR(X306/H306,"0")+IFERROR(X307/H307,"0")+IFERROR(X308/H308,"0")+IFERROR(X309/H309,"0")+IFERROR(X310/H310,"0")</f>
        <v>15</v>
      </c>
      <c r="Y311" s="775">
        <f>IFERROR(Y305/H305,"0")+IFERROR(Y306/H306,"0")+IFERROR(Y307/H307,"0")+IFERROR(Y308/H308,"0")+IFERROR(Y309/H309,"0")+IFERROR(Y310/H310,"0")</f>
        <v>15</v>
      </c>
      <c r="Z311" s="775">
        <f>IFERROR(IF(Z305="",0,Z305),"0")+IFERROR(IF(Z306="",0,Z306),"0")+IFERROR(IF(Z307="",0,Z307),"0")+IFERROR(IF(Z308="",0,Z308),"0")+IFERROR(IF(Z309="",0,Z309),"0")+IFERROR(IF(Z310="",0,Z310),"0")</f>
        <v>0.11295000000000001</v>
      </c>
      <c r="AA311" s="776"/>
      <c r="AB311" s="776"/>
      <c r="AC311" s="776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807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5">
        <f>IFERROR(SUM(X305:X310),"0")</f>
        <v>36</v>
      </c>
      <c r="Y312" s="775">
        <f>IFERROR(SUM(Y305:Y310),"0")</f>
        <v>36</v>
      </c>
      <c r="Z312" s="37"/>
      <c r="AA312" s="776"/>
      <c r="AB312" s="776"/>
      <c r="AC312" s="776"/>
    </row>
    <row r="313" spans="1:68" ht="16.5" customHeight="1" x14ac:dyDescent="0.25">
      <c r="A313" s="791" t="s">
        <v>529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68"/>
      <c r="AB313" s="768"/>
      <c r="AC313" s="768"/>
    </row>
    <row r="314" spans="1:68" ht="14.25" customHeight="1" x14ac:dyDescent="0.25">
      <c r="A314" s="799" t="s">
        <v>118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9">
        <v>4607091389296</v>
      </c>
      <c r="E315" s="780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12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6"/>
      <c r="R315" s="786"/>
      <c r="S315" s="786"/>
      <c r="T315" s="787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6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807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99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9">
        <v>4680115880344</v>
      </c>
      <c r="E319" s="780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4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6"/>
      <c r="R319" s="786"/>
      <c r="S319" s="786"/>
      <c r="T319" s="787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99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9">
        <v>4680115884618</v>
      </c>
      <c r="E323" s="780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9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6"/>
      <c r="R323" s="786"/>
      <c r="S323" s="786"/>
      <c r="T323" s="787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1" t="s">
        <v>539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68"/>
      <c r="AB326" s="768"/>
      <c r="AC326" s="768"/>
    </row>
    <row r="327" spans="1:68" ht="14.25" customHeight="1" x14ac:dyDescent="0.25">
      <c r="A327" s="799" t="s">
        <v>118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9">
        <v>4607091389807</v>
      </c>
      <c r="E328" s="780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12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6"/>
      <c r="R328" s="786"/>
      <c r="S328" s="786"/>
      <c r="T328" s="787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6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807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99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9">
        <v>4680115880481</v>
      </c>
      <c r="E332" s="780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6"/>
      <c r="R332" s="786"/>
      <c r="S332" s="786"/>
      <c r="T332" s="787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99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9">
        <v>4680115880412</v>
      </c>
      <c r="E336" s="780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88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6"/>
      <c r="R336" s="786"/>
      <c r="S336" s="786"/>
      <c r="T336" s="787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9">
        <v>4680115880511</v>
      </c>
      <c r="E337" s="780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11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6"/>
      <c r="R337" s="786"/>
      <c r="S337" s="786"/>
      <c r="T337" s="787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6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807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1" t="s">
        <v>552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68"/>
      <c r="AB340" s="768"/>
      <c r="AC340" s="768"/>
    </row>
    <row r="341" spans="1:68" ht="14.25" customHeight="1" x14ac:dyDescent="0.25">
      <c r="A341" s="799" t="s">
        <v>118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9">
        <v>4680115882973</v>
      </c>
      <c r="E342" s="780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04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6"/>
      <c r="R342" s="786"/>
      <c r="S342" s="786"/>
      <c r="T342" s="787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6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807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99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9">
        <v>4607091389845</v>
      </c>
      <c r="E346" s="780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6"/>
      <c r="R346" s="786"/>
      <c r="S346" s="786"/>
      <c r="T346" s="787"/>
      <c r="U346" s="34"/>
      <c r="V346" s="34"/>
      <c r="W346" s="35" t="s">
        <v>69</v>
      </c>
      <c r="X346" s="773">
        <v>15</v>
      </c>
      <c r="Y346" s="774">
        <f>IFERROR(IF(X346="",0,CEILING((X346/$H346),1)*$H346),"")</f>
        <v>16.8</v>
      </c>
      <c r="Z346" s="36">
        <f>IFERROR(IF(Y346=0,"",ROUNDUP(Y346/H346,0)*0.00502),"")</f>
        <v>4.0160000000000001E-2</v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15.714285714285714</v>
      </c>
      <c r="BN346" s="64">
        <f>IFERROR(Y346*I346/H346,"0")</f>
        <v>17.600000000000001</v>
      </c>
      <c r="BO346" s="64">
        <f>IFERROR(1/J346*(X346/H346),"0")</f>
        <v>3.0525030525030528E-2</v>
      </c>
      <c r="BP346" s="64">
        <f>IFERROR(1/J346*(Y346/H346),"0")</f>
        <v>3.4188034188034191E-2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9">
        <v>4680115882881</v>
      </c>
      <c r="E347" s="780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6"/>
      <c r="R347" s="786"/>
      <c r="S347" s="786"/>
      <c r="T347" s="787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6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5">
        <f>IFERROR(X346/H346,"0")+IFERROR(X347/H347,"0")</f>
        <v>7.1428571428571423</v>
      </c>
      <c r="Y348" s="775">
        <f>IFERROR(Y346/H346,"0")+IFERROR(Y347/H347,"0")</f>
        <v>8</v>
      </c>
      <c r="Z348" s="775">
        <f>IFERROR(IF(Z346="",0,Z346),"0")+IFERROR(IF(Z347="",0,Z347),"0")</f>
        <v>4.0160000000000001E-2</v>
      </c>
      <c r="AA348" s="776"/>
      <c r="AB348" s="776"/>
      <c r="AC348" s="776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807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5">
        <f>IFERROR(SUM(X346:X347),"0")</f>
        <v>15</v>
      </c>
      <c r="Y349" s="775">
        <f>IFERROR(SUM(Y346:Y347),"0")</f>
        <v>16.8</v>
      </c>
      <c r="Z349" s="37"/>
      <c r="AA349" s="776"/>
      <c r="AB349" s="776"/>
      <c r="AC349" s="776"/>
    </row>
    <row r="350" spans="1:68" ht="14.25" customHeight="1" x14ac:dyDescent="0.25">
      <c r="A350" s="799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9">
        <v>4680115883390</v>
      </c>
      <c r="E351" s="780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6"/>
      <c r="R351" s="786"/>
      <c r="S351" s="786"/>
      <c r="T351" s="787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1" t="s">
        <v>563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68"/>
      <c r="AB354" s="768"/>
      <c r="AC354" s="768"/>
    </row>
    <row r="355" spans="1:68" ht="14.25" customHeight="1" x14ac:dyDescent="0.25">
      <c r="A355" s="799" t="s">
        <v>118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9">
        <v>4680115885615</v>
      </c>
      <c r="E356" s="780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10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6"/>
      <c r="R356" s="786"/>
      <c r="S356" s="786"/>
      <c r="T356" s="787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9">
        <v>4680115885554</v>
      </c>
      <c r="E357" s="780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6"/>
      <c r="R357" s="786"/>
      <c r="S357" s="786"/>
      <c r="T357" s="787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4301011911</v>
      </c>
      <c r="D358" s="779">
        <v>4680115885554</v>
      </c>
      <c r="E358" s="780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10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9">
        <v>4680115885646</v>
      </c>
      <c r="E359" s="780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9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9">
        <v>4680115885622</v>
      </c>
      <c r="E360" s="780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7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9">
        <v>4680115881938</v>
      </c>
      <c r="E361" s="780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9">
        <v>4607091387346</v>
      </c>
      <c r="E362" s="780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8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6"/>
      <c r="R362" s="786"/>
      <c r="S362" s="786"/>
      <c r="T362" s="787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4301011859</v>
      </c>
      <c r="D363" s="779">
        <v>4680115885608</v>
      </c>
      <c r="E363" s="780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3">
        <v>4</v>
      </c>
      <c r="Y363" s="774">
        <f t="shared" si="71"/>
        <v>4</v>
      </c>
      <c r="Z363" s="36">
        <f>IFERROR(IF(Y363=0,"",ROUNDUP(Y363/H363,0)*0.00902),"")</f>
        <v>9.0200000000000002E-3</v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4.21</v>
      </c>
      <c r="BN363" s="64">
        <f t="shared" si="73"/>
        <v>4.21</v>
      </c>
      <c r="BO363" s="64">
        <f t="shared" si="74"/>
        <v>7.575757575757576E-3</v>
      </c>
      <c r="BP363" s="64">
        <f t="shared" si="75"/>
        <v>7.575757575757576E-3</v>
      </c>
    </row>
    <row r="364" spans="1:68" ht="27" customHeight="1" x14ac:dyDescent="0.25">
      <c r="A364" s="54" t="s">
        <v>585</v>
      </c>
      <c r="B364" s="54" t="s">
        <v>586</v>
      </c>
      <c r="C364" s="31">
        <v>4301011323</v>
      </c>
      <c r="D364" s="779">
        <v>4607091386011</v>
      </c>
      <c r="E364" s="780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0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806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807"/>
      <c r="P365" s="781" t="s">
        <v>71</v>
      </c>
      <c r="Q365" s="782"/>
      <c r="R365" s="782"/>
      <c r="S365" s="782"/>
      <c r="T365" s="782"/>
      <c r="U365" s="782"/>
      <c r="V365" s="783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</v>
      </c>
      <c r="Y365" s="775">
        <f>IFERROR(Y356/H356,"0")+IFERROR(Y357/H357,"0")+IFERROR(Y358/H358,"0")+IFERROR(Y359/H359,"0")+IFERROR(Y360/H360,"0")+IFERROR(Y361/H361,"0")+IFERROR(Y362/H362,"0")+IFERROR(Y363/H363,"0")+IFERROR(Y364/H364,"0")</f>
        <v>1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9.0200000000000002E-3</v>
      </c>
      <c r="AA365" s="776"/>
      <c r="AB365" s="776"/>
      <c r="AC365" s="776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807"/>
      <c r="P366" s="781" t="s">
        <v>71</v>
      </c>
      <c r="Q366" s="782"/>
      <c r="R366" s="782"/>
      <c r="S366" s="782"/>
      <c r="T366" s="782"/>
      <c r="U366" s="782"/>
      <c r="V366" s="783"/>
      <c r="W366" s="37" t="s">
        <v>69</v>
      </c>
      <c r="X366" s="775">
        <f>IFERROR(SUM(X356:X364),"0")</f>
        <v>4</v>
      </c>
      <c r="Y366" s="775">
        <f>IFERROR(SUM(Y356:Y364),"0")</f>
        <v>4</v>
      </c>
      <c r="Z366" s="37"/>
      <c r="AA366" s="776"/>
      <c r="AB366" s="776"/>
      <c r="AC366" s="776"/>
    </row>
    <row r="367" spans="1:68" ht="14.25" customHeight="1" x14ac:dyDescent="0.25">
      <c r="A367" s="799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9">
        <v>4607091387193</v>
      </c>
      <c r="E368" s="780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6"/>
      <c r="R368" s="786"/>
      <c r="S368" s="786"/>
      <c r="T368" s="787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9">
        <v>4607091387230</v>
      </c>
      <c r="E369" s="780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6"/>
      <c r="R369" s="786"/>
      <c r="S369" s="786"/>
      <c r="T369" s="787"/>
      <c r="U369" s="34"/>
      <c r="V369" s="34"/>
      <c r="W369" s="35" t="s">
        <v>69</v>
      </c>
      <c r="X369" s="773">
        <v>20</v>
      </c>
      <c r="Y369" s="774">
        <f>IFERROR(IF(X369="",0,CEILING((X369/$H369),1)*$H369),"")</f>
        <v>21</v>
      </c>
      <c r="Z369" s="36">
        <f>IFERROR(IF(Y369=0,"",ROUNDUP(Y369/H369,0)*0.00753),"")</f>
        <v>3.7650000000000003E-2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21.238095238095237</v>
      </c>
      <c r="BN369" s="64">
        <f>IFERROR(Y369*I369/H369,"0")</f>
        <v>22.299999999999997</v>
      </c>
      <c r="BO369" s="64">
        <f>IFERROR(1/J369*(X369/H369),"0")</f>
        <v>3.0525030525030524E-2</v>
      </c>
      <c r="BP369" s="64">
        <f>IFERROR(1/J369*(Y369/H369),"0")</f>
        <v>3.2051282051282048E-2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9">
        <v>4607091387292</v>
      </c>
      <c r="E370" s="780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9">
        <v>4607091387285</v>
      </c>
      <c r="E371" s="780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0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3">
        <v>21</v>
      </c>
      <c r="Y371" s="774">
        <f>IFERROR(IF(X371="",0,CEILING((X371/$H371),1)*$H371),"")</f>
        <v>21</v>
      </c>
      <c r="Z371" s="36">
        <f>IFERROR(IF(Y371=0,"",ROUNDUP(Y371/H371,0)*0.00502),"")</f>
        <v>5.0200000000000002E-2</v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22.299999999999997</v>
      </c>
      <c r="BN371" s="64">
        <f>IFERROR(Y371*I371/H371,"0")</f>
        <v>22.299999999999997</v>
      </c>
      <c r="BO371" s="64">
        <f>IFERROR(1/J371*(X371/H371),"0")</f>
        <v>4.2735042735042736E-2</v>
      </c>
      <c r="BP371" s="64">
        <f>IFERROR(1/J371*(Y371/H371),"0")</f>
        <v>4.2735042735042736E-2</v>
      </c>
    </row>
    <row r="372" spans="1:68" x14ac:dyDescent="0.2">
      <c r="A372" s="806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807"/>
      <c r="P372" s="781" t="s">
        <v>71</v>
      </c>
      <c r="Q372" s="782"/>
      <c r="R372" s="782"/>
      <c r="S372" s="782"/>
      <c r="T372" s="782"/>
      <c r="U372" s="782"/>
      <c r="V372" s="783"/>
      <c r="W372" s="37" t="s">
        <v>72</v>
      </c>
      <c r="X372" s="775">
        <f>IFERROR(X368/H368,"0")+IFERROR(X369/H369,"0")+IFERROR(X370/H370,"0")+IFERROR(X371/H371,"0")</f>
        <v>14.761904761904763</v>
      </c>
      <c r="Y372" s="775">
        <f>IFERROR(Y368/H368,"0")+IFERROR(Y369/H369,"0")+IFERROR(Y370/H370,"0")+IFERROR(Y371/H371,"0")</f>
        <v>15</v>
      </c>
      <c r="Z372" s="775">
        <f>IFERROR(IF(Z368="",0,Z368),"0")+IFERROR(IF(Z369="",0,Z369),"0")+IFERROR(IF(Z370="",0,Z370),"0")+IFERROR(IF(Z371="",0,Z371),"0")</f>
        <v>8.7850000000000011E-2</v>
      </c>
      <c r="AA372" s="776"/>
      <c r="AB372" s="776"/>
      <c r="AC372" s="776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807"/>
      <c r="P373" s="781" t="s">
        <v>71</v>
      </c>
      <c r="Q373" s="782"/>
      <c r="R373" s="782"/>
      <c r="S373" s="782"/>
      <c r="T373" s="782"/>
      <c r="U373" s="782"/>
      <c r="V373" s="783"/>
      <c r="W373" s="37" t="s">
        <v>69</v>
      </c>
      <c r="X373" s="775">
        <f>IFERROR(SUM(X368:X371),"0")</f>
        <v>41</v>
      </c>
      <c r="Y373" s="775">
        <f>IFERROR(SUM(Y368:Y371),"0")</f>
        <v>42</v>
      </c>
      <c r="Z373" s="37"/>
      <c r="AA373" s="776"/>
      <c r="AB373" s="776"/>
      <c r="AC373" s="776"/>
    </row>
    <row r="374" spans="1:68" ht="14.25" customHeight="1" x14ac:dyDescent="0.25">
      <c r="A374" s="799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9">
        <v>4607091387766</v>
      </c>
      <c r="E375" s="780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6"/>
      <c r="R375" s="786"/>
      <c r="S375" s="786"/>
      <c r="T375" s="787"/>
      <c r="U375" s="34"/>
      <c r="V375" s="34"/>
      <c r="W375" s="35" t="s">
        <v>69</v>
      </c>
      <c r="X375" s="773">
        <v>418</v>
      </c>
      <c r="Y375" s="774">
        <f t="shared" ref="Y375:Y380" si="76">IFERROR(IF(X375="",0,CEILING((X375/$H375),1)*$H375),"")</f>
        <v>421.2</v>
      </c>
      <c r="Z375" s="36">
        <f>IFERROR(IF(Y375=0,"",ROUNDUP(Y375/H375,0)*0.02175),"")</f>
        <v>1.1744999999999999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447.90307692307698</v>
      </c>
      <c r="BN375" s="64">
        <f t="shared" ref="BN375:BN380" si="78">IFERROR(Y375*I375/H375,"0")</f>
        <v>451.33199999999999</v>
      </c>
      <c r="BO375" s="64">
        <f t="shared" ref="BO375:BO380" si="79">IFERROR(1/J375*(X375/H375),"0")</f>
        <v>0.95695970695970689</v>
      </c>
      <c r="BP375" s="64">
        <f t="shared" ref="BP375:BP380" si="80">IFERROR(1/J375*(Y375/H375),"0")</f>
        <v>0.96428571428571419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9">
        <v>4607091387957</v>
      </c>
      <c r="E376" s="780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11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6"/>
      <c r="R376" s="786"/>
      <c r="S376" s="786"/>
      <c r="T376" s="787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9">
        <v>4607091387964</v>
      </c>
      <c r="E377" s="780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6"/>
      <c r="R377" s="786"/>
      <c r="S377" s="786"/>
      <c r="T377" s="787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9">
        <v>4680115884588</v>
      </c>
      <c r="E378" s="780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11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6"/>
      <c r="R378" s="786"/>
      <c r="S378" s="786"/>
      <c r="T378" s="787"/>
      <c r="U378" s="34"/>
      <c r="V378" s="34"/>
      <c r="W378" s="35" t="s">
        <v>69</v>
      </c>
      <c r="X378" s="773">
        <v>30</v>
      </c>
      <c r="Y378" s="774">
        <f t="shared" si="76"/>
        <v>30</v>
      </c>
      <c r="Z378" s="36">
        <f>IFERROR(IF(Y378=0,"",ROUNDUP(Y378/H378,0)*0.00753),"")</f>
        <v>7.5300000000000006E-2</v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32.660000000000004</v>
      </c>
      <c r="BN378" s="64">
        <f t="shared" si="78"/>
        <v>32.660000000000004</v>
      </c>
      <c r="BO378" s="64">
        <f t="shared" si="79"/>
        <v>6.4102564102564097E-2</v>
      </c>
      <c r="BP378" s="64">
        <f t="shared" si="80"/>
        <v>6.4102564102564097E-2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9">
        <v>4607091387537</v>
      </c>
      <c r="E379" s="780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9">
        <v>4607091387513</v>
      </c>
      <c r="E380" s="780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6"/>
      <c r="R380" s="786"/>
      <c r="S380" s="786"/>
      <c r="T380" s="787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806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807"/>
      <c r="P381" s="781" t="s">
        <v>71</v>
      </c>
      <c r="Q381" s="782"/>
      <c r="R381" s="782"/>
      <c r="S381" s="782"/>
      <c r="T381" s="782"/>
      <c r="U381" s="782"/>
      <c r="V381" s="783"/>
      <c r="W381" s="37" t="s">
        <v>72</v>
      </c>
      <c r="X381" s="775">
        <f>IFERROR(X375/H375,"0")+IFERROR(X376/H376,"0")+IFERROR(X377/H377,"0")+IFERROR(X378/H378,"0")+IFERROR(X379/H379,"0")+IFERROR(X380/H380,"0")</f>
        <v>63.589743589743591</v>
      </c>
      <c r="Y381" s="775">
        <f>IFERROR(Y375/H375,"0")+IFERROR(Y376/H376,"0")+IFERROR(Y377/H377,"0")+IFERROR(Y378/H378,"0")+IFERROR(Y379/H379,"0")+IFERROR(Y380/H380,"0")</f>
        <v>64</v>
      </c>
      <c r="Z381" s="775">
        <f>IFERROR(IF(Z375="",0,Z375),"0")+IFERROR(IF(Z376="",0,Z376),"0")+IFERROR(IF(Z377="",0,Z377),"0")+IFERROR(IF(Z378="",0,Z378),"0")+IFERROR(IF(Z379="",0,Z379),"0")+IFERROR(IF(Z380="",0,Z380),"0")</f>
        <v>1.2497999999999998</v>
      </c>
      <c r="AA381" s="776"/>
      <c r="AB381" s="776"/>
      <c r="AC381" s="776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807"/>
      <c r="P382" s="781" t="s">
        <v>71</v>
      </c>
      <c r="Q382" s="782"/>
      <c r="R382" s="782"/>
      <c r="S382" s="782"/>
      <c r="T382" s="782"/>
      <c r="U382" s="782"/>
      <c r="V382" s="783"/>
      <c r="W382" s="37" t="s">
        <v>69</v>
      </c>
      <c r="X382" s="775">
        <f>IFERROR(SUM(X375:X380),"0")</f>
        <v>448</v>
      </c>
      <c r="Y382" s="775">
        <f>IFERROR(SUM(Y375:Y380),"0")</f>
        <v>451.2</v>
      </c>
      <c r="Z382" s="37"/>
      <c r="AA382" s="776"/>
      <c r="AB382" s="776"/>
      <c r="AC382" s="776"/>
    </row>
    <row r="383" spans="1:68" ht="14.25" customHeight="1" x14ac:dyDescent="0.25">
      <c r="A383" s="799" t="s">
        <v>217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9">
        <v>4607091380880</v>
      </c>
      <c r="E384" s="780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12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6"/>
      <c r="R384" s="786"/>
      <c r="S384" s="786"/>
      <c r="T384" s="787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9">
        <v>4607091384482</v>
      </c>
      <c r="E385" s="780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6"/>
      <c r="R385" s="786"/>
      <c r="S385" s="786"/>
      <c r="T385" s="787"/>
      <c r="U385" s="34"/>
      <c r="V385" s="34"/>
      <c r="W385" s="35" t="s">
        <v>69</v>
      </c>
      <c r="X385" s="773">
        <v>25</v>
      </c>
      <c r="Y385" s="774">
        <f>IFERROR(IF(X385="",0,CEILING((X385/$H385),1)*$H385),"")</f>
        <v>31.2</v>
      </c>
      <c r="Z385" s="36">
        <f>IFERROR(IF(Y385=0,"",ROUNDUP(Y385/H385,0)*0.02175),"")</f>
        <v>8.6999999999999994E-2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26.80769230769231</v>
      </c>
      <c r="BN385" s="64">
        <f>IFERROR(Y385*I385/H385,"0")</f>
        <v>33.456000000000003</v>
      </c>
      <c r="BO385" s="64">
        <f>IFERROR(1/J385*(X385/H385),"0")</f>
        <v>5.7234432234432232E-2</v>
      </c>
      <c r="BP385" s="64">
        <f>IFERROR(1/J385*(Y385/H385),"0")</f>
        <v>7.1428571428571425E-2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9">
        <v>4607091380897</v>
      </c>
      <c r="E386" s="780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11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6"/>
      <c r="R386" s="786"/>
      <c r="S386" s="786"/>
      <c r="T386" s="787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6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807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5">
        <f>IFERROR(X384/H384,"0")+IFERROR(X385/H385,"0")+IFERROR(X386/H386,"0")</f>
        <v>3.2051282051282053</v>
      </c>
      <c r="Y387" s="775">
        <f>IFERROR(Y384/H384,"0")+IFERROR(Y385/H385,"0")+IFERROR(Y386/H386,"0")</f>
        <v>4</v>
      </c>
      <c r="Z387" s="775">
        <f>IFERROR(IF(Z384="",0,Z384),"0")+IFERROR(IF(Z385="",0,Z385),"0")+IFERROR(IF(Z386="",0,Z386),"0")</f>
        <v>8.6999999999999994E-2</v>
      </c>
      <c r="AA387" s="776"/>
      <c r="AB387" s="776"/>
      <c r="AC387" s="776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807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5">
        <f>IFERROR(SUM(X384:X386),"0")</f>
        <v>25</v>
      </c>
      <c r="Y388" s="775">
        <f>IFERROR(SUM(Y384:Y386),"0")</f>
        <v>31.2</v>
      </c>
      <c r="Z388" s="37"/>
      <c r="AA388" s="776"/>
      <c r="AB388" s="776"/>
      <c r="AC388" s="776"/>
    </row>
    <row r="389" spans="1:68" ht="14.25" customHeight="1" x14ac:dyDescent="0.25">
      <c r="A389" s="799" t="s">
        <v>107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9">
        <v>4607091388374</v>
      </c>
      <c r="E390" s="780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986" t="s">
        <v>628</v>
      </c>
      <c r="Q390" s="786"/>
      <c r="R390" s="786"/>
      <c r="S390" s="786"/>
      <c r="T390" s="787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9">
        <v>4607091388381</v>
      </c>
      <c r="E391" s="780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1203" t="s">
        <v>632</v>
      </c>
      <c r="Q391" s="786"/>
      <c r="R391" s="786"/>
      <c r="S391" s="786"/>
      <c r="T391" s="787"/>
      <c r="U391" s="34"/>
      <c r="V391" s="34"/>
      <c r="W391" s="35" t="s">
        <v>69</v>
      </c>
      <c r="X391" s="773">
        <v>19</v>
      </c>
      <c r="Y391" s="774">
        <f>IFERROR(IF(X391="",0,CEILING((X391/$H391),1)*$H391),"")</f>
        <v>21.28</v>
      </c>
      <c r="Z391" s="36">
        <f>IFERROR(IF(Y391=0,"",ROUNDUP(Y391/H391,0)*0.00753),"")</f>
        <v>5.271E-2</v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20.75</v>
      </c>
      <c r="BN391" s="64">
        <f>IFERROR(Y391*I391/H391,"0")</f>
        <v>23.240000000000002</v>
      </c>
      <c r="BO391" s="64">
        <f>IFERROR(1/J391*(X391/H391),"0")</f>
        <v>4.0064102564102561E-2</v>
      </c>
      <c r="BP391" s="64">
        <f>IFERROR(1/J391*(Y391/H391),"0")</f>
        <v>4.4871794871794872E-2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9">
        <v>4607091383102</v>
      </c>
      <c r="E392" s="780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11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6"/>
      <c r="R392" s="786"/>
      <c r="S392" s="786"/>
      <c r="T392" s="787"/>
      <c r="U392" s="34"/>
      <c r="V392" s="34"/>
      <c r="W392" s="35" t="s">
        <v>69</v>
      </c>
      <c r="X392" s="773">
        <v>5</v>
      </c>
      <c r="Y392" s="774">
        <f>IFERROR(IF(X392="",0,CEILING((X392/$H392),1)*$H392),"")</f>
        <v>5.0999999999999996</v>
      </c>
      <c r="Z392" s="36">
        <f>IFERROR(IF(Y392=0,"",ROUNDUP(Y392/H392,0)*0.00753),"")</f>
        <v>1.506E-2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5.8333333333333339</v>
      </c>
      <c r="BN392" s="64">
        <f>IFERROR(Y392*I392/H392,"0")</f>
        <v>5.95</v>
      </c>
      <c r="BO392" s="64">
        <f>IFERROR(1/J392*(X392/H392),"0")</f>
        <v>1.256913021618904E-2</v>
      </c>
      <c r="BP392" s="64">
        <f>IFERROR(1/J392*(Y392/H392),"0")</f>
        <v>1.282051282051282E-2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9">
        <v>4607091388404</v>
      </c>
      <c r="E393" s="780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9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6"/>
      <c r="R393" s="786"/>
      <c r="S393" s="786"/>
      <c r="T393" s="787"/>
      <c r="U393" s="34"/>
      <c r="V393" s="34"/>
      <c r="W393" s="35" t="s">
        <v>69</v>
      </c>
      <c r="X393" s="773">
        <v>7</v>
      </c>
      <c r="Y393" s="774">
        <f>IFERROR(IF(X393="",0,CEILING((X393/$H393),1)*$H393),"")</f>
        <v>7.6499999999999995</v>
      </c>
      <c r="Z393" s="36">
        <f>IFERROR(IF(Y393=0,"",ROUNDUP(Y393/H393,0)*0.00753),"")</f>
        <v>2.2589999999999999E-2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7.9607843137254912</v>
      </c>
      <c r="BN393" s="64">
        <f>IFERROR(Y393*I393/H393,"0")</f>
        <v>8.6999999999999993</v>
      </c>
      <c r="BO393" s="64">
        <f>IFERROR(1/J393*(X393/H393),"0")</f>
        <v>1.7596782302664656E-2</v>
      </c>
      <c r="BP393" s="64">
        <f>IFERROR(1/J393*(Y393/H393),"0")</f>
        <v>1.9230769230769232E-2</v>
      </c>
    </row>
    <row r="394" spans="1:68" x14ac:dyDescent="0.2">
      <c r="A394" s="806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807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5">
        <f>IFERROR(X390/H390,"0")+IFERROR(X391/H391,"0")+IFERROR(X392/H392,"0")+IFERROR(X393/H393,"0")</f>
        <v>10.955882352941178</v>
      </c>
      <c r="Y394" s="775">
        <f>IFERROR(Y390/H390,"0")+IFERROR(Y391/H391,"0")+IFERROR(Y392/H392,"0")+IFERROR(Y393/H393,"0")</f>
        <v>12</v>
      </c>
      <c r="Z394" s="775">
        <f>IFERROR(IF(Z390="",0,Z390),"0")+IFERROR(IF(Z391="",0,Z391),"0")+IFERROR(IF(Z392="",0,Z392),"0")+IFERROR(IF(Z393="",0,Z393),"0")</f>
        <v>9.0359999999999996E-2</v>
      </c>
      <c r="AA394" s="776"/>
      <c r="AB394" s="776"/>
      <c r="AC394" s="776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807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5">
        <f>IFERROR(SUM(X390:X393),"0")</f>
        <v>31</v>
      </c>
      <c r="Y395" s="775">
        <f>IFERROR(SUM(Y390:Y393),"0")</f>
        <v>34.03</v>
      </c>
      <c r="Z395" s="37"/>
      <c r="AA395" s="776"/>
      <c r="AB395" s="776"/>
      <c r="AC395" s="776"/>
    </row>
    <row r="396" spans="1:68" ht="14.25" customHeight="1" x14ac:dyDescent="0.25">
      <c r="A396" s="799" t="s">
        <v>638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9">
        <v>4680115881808</v>
      </c>
      <c r="E397" s="780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10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6"/>
      <c r="R397" s="786"/>
      <c r="S397" s="786"/>
      <c r="T397" s="787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9">
        <v>4680115881822</v>
      </c>
      <c r="E398" s="780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9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6"/>
      <c r="R398" s="786"/>
      <c r="S398" s="786"/>
      <c r="T398" s="787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9">
        <v>4680115880016</v>
      </c>
      <c r="E399" s="780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9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6"/>
      <c r="R399" s="786"/>
      <c r="S399" s="786"/>
      <c r="T399" s="787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6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807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807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1" t="s">
        <v>647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68"/>
      <c r="AB402" s="768"/>
      <c r="AC402" s="768"/>
    </row>
    <row r="403" spans="1:68" ht="14.25" customHeight="1" x14ac:dyDescent="0.25">
      <c r="A403" s="799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9">
        <v>4607091383836</v>
      </c>
      <c r="E404" s="780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6"/>
      <c r="R404" s="786"/>
      <c r="S404" s="786"/>
      <c r="T404" s="787"/>
      <c r="U404" s="34"/>
      <c r="V404" s="34"/>
      <c r="W404" s="35" t="s">
        <v>69</v>
      </c>
      <c r="X404" s="773">
        <v>17</v>
      </c>
      <c r="Y404" s="774">
        <f>IFERROR(IF(X404="",0,CEILING((X404/$H404),1)*$H404),"")</f>
        <v>18</v>
      </c>
      <c r="Z404" s="36">
        <f>IFERROR(IF(Y404=0,"",ROUNDUP(Y404/H404,0)*0.00753),"")</f>
        <v>7.5300000000000006E-2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19.342222222222222</v>
      </c>
      <c r="BN404" s="64">
        <f>IFERROR(Y404*I404/H404,"0")</f>
        <v>20.48</v>
      </c>
      <c r="BO404" s="64">
        <f>IFERROR(1/J404*(X404/H404),"0")</f>
        <v>6.0541310541310539E-2</v>
      </c>
      <c r="BP404" s="64">
        <f>IFERROR(1/J404*(Y404/H404),"0")</f>
        <v>6.4102564102564097E-2</v>
      </c>
    </row>
    <row r="405" spans="1:68" x14ac:dyDescent="0.2">
      <c r="A405" s="806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5">
        <f>IFERROR(X404/H404,"0")</f>
        <v>9.4444444444444446</v>
      </c>
      <c r="Y405" s="775">
        <f>IFERROR(Y404/H404,"0")</f>
        <v>10</v>
      </c>
      <c r="Z405" s="775">
        <f>IFERROR(IF(Z404="",0,Z404),"0")</f>
        <v>7.5300000000000006E-2</v>
      </c>
      <c r="AA405" s="776"/>
      <c r="AB405" s="776"/>
      <c r="AC405" s="776"/>
    </row>
    <row r="406" spans="1:68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807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5">
        <f>IFERROR(SUM(X404:X404),"0")</f>
        <v>17</v>
      </c>
      <c r="Y406" s="775">
        <f>IFERROR(SUM(Y404:Y404),"0")</f>
        <v>18</v>
      </c>
      <c r="Z406" s="37"/>
      <c r="AA406" s="776"/>
      <c r="AB406" s="776"/>
      <c r="AC406" s="776"/>
    </row>
    <row r="407" spans="1:68" ht="14.25" customHeight="1" x14ac:dyDescent="0.25">
      <c r="A407" s="799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9">
        <v>4607091387919</v>
      </c>
      <c r="E408" s="780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6"/>
      <c r="R408" s="786"/>
      <c r="S408" s="786"/>
      <c r="T408" s="787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9">
        <v>4680115883604</v>
      </c>
      <c r="E409" s="780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9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6"/>
      <c r="R409" s="786"/>
      <c r="S409" s="786"/>
      <c r="T409" s="787"/>
      <c r="U409" s="34"/>
      <c r="V409" s="34"/>
      <c r="W409" s="35" t="s">
        <v>69</v>
      </c>
      <c r="X409" s="773">
        <v>57</v>
      </c>
      <c r="Y409" s="774">
        <f>IFERROR(IF(X409="",0,CEILING((X409/$H409),1)*$H409),"")</f>
        <v>58.800000000000004</v>
      </c>
      <c r="Z409" s="36">
        <f>IFERROR(IF(Y409=0,"",ROUNDUP(Y409/H409,0)*0.00651),"")</f>
        <v>0.18228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63.839999999999996</v>
      </c>
      <c r="BN409" s="64">
        <f>IFERROR(Y409*I409/H409,"0")</f>
        <v>65.855999999999995</v>
      </c>
      <c r="BO409" s="64">
        <f>IFERROR(1/J409*(X409/H409),"0")</f>
        <v>0.14913657770800628</v>
      </c>
      <c r="BP409" s="64">
        <f>IFERROR(1/J409*(Y409/H409),"0")</f>
        <v>0.15384615384615385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9">
        <v>4680115883567</v>
      </c>
      <c r="E410" s="780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6"/>
      <c r="R410" s="786"/>
      <c r="S410" s="786"/>
      <c r="T410" s="787"/>
      <c r="U410" s="34"/>
      <c r="V410" s="34"/>
      <c r="W410" s="35" t="s">
        <v>69</v>
      </c>
      <c r="X410" s="773">
        <v>21</v>
      </c>
      <c r="Y410" s="774">
        <f>IFERROR(IF(X410="",0,CEILING((X410/$H410),1)*$H410),"")</f>
        <v>21</v>
      </c>
      <c r="Z410" s="36">
        <f>IFERROR(IF(Y410=0,"",ROUNDUP(Y410/H410,0)*0.00753),"")</f>
        <v>7.5300000000000006E-2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23.599999999999998</v>
      </c>
      <c r="BN410" s="64">
        <f>IFERROR(Y410*I410/H410,"0")</f>
        <v>23.599999999999998</v>
      </c>
      <c r="BO410" s="64">
        <f>IFERROR(1/J410*(X410/H410),"0")</f>
        <v>6.4102564102564097E-2</v>
      </c>
      <c r="BP410" s="64">
        <f>IFERROR(1/J410*(Y410/H410),"0")</f>
        <v>6.4102564102564097E-2</v>
      </c>
    </row>
    <row r="411" spans="1:68" x14ac:dyDescent="0.2">
      <c r="A411" s="806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807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5">
        <f>IFERROR(X408/H408,"0")+IFERROR(X409/H409,"0")+IFERROR(X410/H410,"0")</f>
        <v>37.142857142857139</v>
      </c>
      <c r="Y411" s="775">
        <f>IFERROR(Y408/H408,"0")+IFERROR(Y409/H409,"0")+IFERROR(Y410/H410,"0")</f>
        <v>38</v>
      </c>
      <c r="Z411" s="775">
        <f>IFERROR(IF(Z408="",0,Z408),"0")+IFERROR(IF(Z409="",0,Z409),"0")+IFERROR(IF(Z410="",0,Z410),"0")</f>
        <v>0.25758000000000003</v>
      </c>
      <c r="AA411" s="776"/>
      <c r="AB411" s="776"/>
      <c r="AC411" s="776"/>
    </row>
    <row r="412" spans="1:68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807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5">
        <f>IFERROR(SUM(X408:X410),"0")</f>
        <v>78</v>
      </c>
      <c r="Y412" s="775">
        <f>IFERROR(SUM(Y408:Y410),"0")</f>
        <v>79.800000000000011</v>
      </c>
      <c r="Z412" s="37"/>
      <c r="AA412" s="776"/>
      <c r="AB412" s="776"/>
      <c r="AC412" s="776"/>
    </row>
    <row r="413" spans="1:68" ht="27.75" customHeight="1" x14ac:dyDescent="0.2">
      <c r="A413" s="796" t="s">
        <v>660</v>
      </c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797"/>
      <c r="P413" s="797"/>
      <c r="Q413" s="797"/>
      <c r="R413" s="797"/>
      <c r="S413" s="797"/>
      <c r="T413" s="797"/>
      <c r="U413" s="797"/>
      <c r="V413" s="797"/>
      <c r="W413" s="797"/>
      <c r="X413" s="797"/>
      <c r="Y413" s="797"/>
      <c r="Z413" s="797"/>
      <c r="AA413" s="48"/>
      <c r="AB413" s="48"/>
      <c r="AC413" s="48"/>
    </row>
    <row r="414" spans="1:68" ht="16.5" customHeight="1" x14ac:dyDescent="0.25">
      <c r="A414" s="791" t="s">
        <v>661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68"/>
      <c r="AB414" s="768"/>
      <c r="AC414" s="768"/>
    </row>
    <row r="415" spans="1:68" ht="14.25" customHeight="1" x14ac:dyDescent="0.25">
      <c r="A415" s="799" t="s">
        <v>118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9">
        <v>4680115884847</v>
      </c>
      <c r="E416" s="780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6"/>
      <c r="R416" s="786"/>
      <c r="S416" s="786"/>
      <c r="T416" s="787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9">
        <v>4680115884847</v>
      </c>
      <c r="E417" s="780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8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6"/>
      <c r="R417" s="786"/>
      <c r="S417" s="786"/>
      <c r="T417" s="787"/>
      <c r="U417" s="34"/>
      <c r="V417" s="34"/>
      <c r="W417" s="35" t="s">
        <v>69</v>
      </c>
      <c r="X417" s="773">
        <v>28</v>
      </c>
      <c r="Y417" s="774">
        <f t="shared" si="81"/>
        <v>30</v>
      </c>
      <c r="Z417" s="36">
        <f>IFERROR(IF(Y417=0,"",ROUNDUP(Y417/H417,0)*0.02175),"")</f>
        <v>4.3499999999999997E-2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28.896000000000001</v>
      </c>
      <c r="BN417" s="64">
        <f t="shared" si="83"/>
        <v>30.96</v>
      </c>
      <c r="BO417" s="64">
        <f t="shared" si="84"/>
        <v>3.888888888888889E-2</v>
      </c>
      <c r="BP417" s="64">
        <f t="shared" si="85"/>
        <v>4.1666666666666664E-2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9">
        <v>4680115884854</v>
      </c>
      <c r="E418" s="780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8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6"/>
      <c r="R418" s="786"/>
      <c r="S418" s="786"/>
      <c r="T418" s="787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9">
        <v>4680115884854</v>
      </c>
      <c r="E419" s="780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10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3">
        <v>32</v>
      </c>
      <c r="Y419" s="774">
        <f t="shared" si="81"/>
        <v>45</v>
      </c>
      <c r="Z419" s="36">
        <f>IFERROR(IF(Y419=0,"",ROUNDUP(Y419/H419,0)*0.02175),"")</f>
        <v>6.5250000000000002E-2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33.024000000000001</v>
      </c>
      <c r="BN419" s="64">
        <f t="shared" si="83"/>
        <v>46.440000000000005</v>
      </c>
      <c r="BO419" s="64">
        <f t="shared" si="84"/>
        <v>4.4444444444444439E-2</v>
      </c>
      <c r="BP419" s="64">
        <f t="shared" si="85"/>
        <v>6.25E-2</v>
      </c>
    </row>
    <row r="420" spans="1:68" ht="27" customHeight="1" x14ac:dyDescent="0.25">
      <c r="A420" s="54" t="s">
        <v>671</v>
      </c>
      <c r="B420" s="54" t="s">
        <v>672</v>
      </c>
      <c r="C420" s="31">
        <v>4301011943</v>
      </c>
      <c r="D420" s="779">
        <v>4680115884830</v>
      </c>
      <c r="E420" s="780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8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9">
        <v>4680115884830</v>
      </c>
      <c r="E421" s="780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8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3">
        <v>150</v>
      </c>
      <c r="Y421" s="774">
        <f t="shared" si="81"/>
        <v>150</v>
      </c>
      <c r="Z421" s="36">
        <f>IFERROR(IF(Y421=0,"",ROUNDUP(Y421/H421,0)*0.02175),"")</f>
        <v>0.21749999999999997</v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154.80000000000001</v>
      </c>
      <c r="BN421" s="64">
        <f t="shared" si="83"/>
        <v>154.80000000000001</v>
      </c>
      <c r="BO421" s="64">
        <f t="shared" si="84"/>
        <v>0.20833333333333331</v>
      </c>
      <c r="BP421" s="64">
        <f t="shared" si="85"/>
        <v>0.20833333333333331</v>
      </c>
    </row>
    <row r="422" spans="1:68" ht="27" customHeight="1" x14ac:dyDescent="0.25">
      <c r="A422" s="54" t="s">
        <v>675</v>
      </c>
      <c r="B422" s="54" t="s">
        <v>676</v>
      </c>
      <c r="C422" s="31">
        <v>4301011339</v>
      </c>
      <c r="D422" s="779">
        <v>4607091383997</v>
      </c>
      <c r="E422" s="780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10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9">
        <v>4680115882638</v>
      </c>
      <c r="E423" s="780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11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6"/>
      <c r="R423" s="786"/>
      <c r="S423" s="786"/>
      <c r="T423" s="787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9">
        <v>4680115884922</v>
      </c>
      <c r="E424" s="780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10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6"/>
      <c r="R424" s="786"/>
      <c r="S424" s="786"/>
      <c r="T424" s="787"/>
      <c r="U424" s="34"/>
      <c r="V424" s="34"/>
      <c r="W424" s="35" t="s">
        <v>69</v>
      </c>
      <c r="X424" s="773">
        <v>12</v>
      </c>
      <c r="Y424" s="774">
        <f t="shared" si="81"/>
        <v>15</v>
      </c>
      <c r="Z424" s="36">
        <f>IFERROR(IF(Y424=0,"",ROUNDUP(Y424/H424,0)*0.00902),"")</f>
        <v>2.7060000000000001E-2</v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12.504</v>
      </c>
      <c r="BN424" s="64">
        <f t="shared" si="83"/>
        <v>15.63</v>
      </c>
      <c r="BO424" s="64">
        <f t="shared" si="84"/>
        <v>1.8181818181818181E-2</v>
      </c>
      <c r="BP424" s="64">
        <f t="shared" si="85"/>
        <v>2.2727272727272728E-2</v>
      </c>
    </row>
    <row r="425" spans="1:68" ht="27" customHeight="1" x14ac:dyDescent="0.25">
      <c r="A425" s="54" t="s">
        <v>683</v>
      </c>
      <c r="B425" s="54" t="s">
        <v>684</v>
      </c>
      <c r="C425" s="31">
        <v>4301011866</v>
      </c>
      <c r="D425" s="779">
        <v>4680115884878</v>
      </c>
      <c r="E425" s="780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105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1">
        <v>4301011868</v>
      </c>
      <c r="D426" s="779">
        <v>4680115884861</v>
      </c>
      <c r="E426" s="780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11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3">
        <v>17</v>
      </c>
      <c r="Y426" s="774">
        <f t="shared" si="81"/>
        <v>20</v>
      </c>
      <c r="Z426" s="36">
        <f>IFERROR(IF(Y426=0,"",ROUNDUP(Y426/H426,0)*0.00902),"")</f>
        <v>3.6080000000000001E-2</v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17.713999999999999</v>
      </c>
      <c r="BN426" s="64">
        <f t="shared" si="83"/>
        <v>20.84</v>
      </c>
      <c r="BO426" s="64">
        <f t="shared" si="84"/>
        <v>2.5757575757575757E-2</v>
      </c>
      <c r="BP426" s="64">
        <f t="shared" si="85"/>
        <v>3.0303030303030304E-2</v>
      </c>
    </row>
    <row r="427" spans="1:68" x14ac:dyDescent="0.2">
      <c r="A427" s="806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807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19.799999999999997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0.38939000000000001</v>
      </c>
      <c r="AA427" s="776"/>
      <c r="AB427" s="776"/>
      <c r="AC427" s="776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807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5">
        <f>IFERROR(SUM(X416:X426),"0")</f>
        <v>239</v>
      </c>
      <c r="Y428" s="775">
        <f>IFERROR(SUM(Y416:Y426),"0")</f>
        <v>260</v>
      </c>
      <c r="Z428" s="37"/>
      <c r="AA428" s="776"/>
      <c r="AB428" s="776"/>
      <c r="AC428" s="776"/>
    </row>
    <row r="429" spans="1:68" ht="14.25" customHeight="1" x14ac:dyDescent="0.25">
      <c r="A429" s="799" t="s">
        <v>175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9">
        <v>4607091383980</v>
      </c>
      <c r="E430" s="780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6"/>
      <c r="R430" s="786"/>
      <c r="S430" s="786"/>
      <c r="T430" s="787"/>
      <c r="U430" s="34"/>
      <c r="V430" s="34"/>
      <c r="W430" s="35" t="s">
        <v>69</v>
      </c>
      <c r="X430" s="773">
        <v>580</v>
      </c>
      <c r="Y430" s="774">
        <f>IFERROR(IF(X430="",0,CEILING((X430/$H430),1)*$H430),"")</f>
        <v>585</v>
      </c>
      <c r="Z430" s="36">
        <f>IFERROR(IF(Y430=0,"",ROUNDUP(Y430/H430,0)*0.02175),"")</f>
        <v>0.84824999999999995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598.55999999999995</v>
      </c>
      <c r="BN430" s="64">
        <f>IFERROR(Y430*I430/H430,"0")</f>
        <v>603.72</v>
      </c>
      <c r="BO430" s="64">
        <f>IFERROR(1/J430*(X430/H430),"0")</f>
        <v>0.80555555555555547</v>
      </c>
      <c r="BP430" s="64">
        <f>IFERROR(1/J430*(Y430/H430),"0")</f>
        <v>0.8125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9">
        <v>4607091384178</v>
      </c>
      <c r="E431" s="780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10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6"/>
      <c r="R431" s="786"/>
      <c r="S431" s="786"/>
      <c r="T431" s="787"/>
      <c r="U431" s="34"/>
      <c r="V431" s="34"/>
      <c r="W431" s="35" t="s">
        <v>69</v>
      </c>
      <c r="X431" s="773">
        <v>2</v>
      </c>
      <c r="Y431" s="774">
        <f>IFERROR(IF(X431="",0,CEILING((X431/$H431),1)*$H431),"")</f>
        <v>4</v>
      </c>
      <c r="Z431" s="36">
        <f>IFERROR(IF(Y431=0,"",ROUNDUP(Y431/H431,0)*0.00902),"")</f>
        <v>9.0200000000000002E-3</v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2.105</v>
      </c>
      <c r="BN431" s="64">
        <f>IFERROR(Y431*I431/H431,"0")</f>
        <v>4.21</v>
      </c>
      <c r="BO431" s="64">
        <f>IFERROR(1/J431*(X431/H431),"0")</f>
        <v>3.787878787878788E-3</v>
      </c>
      <c r="BP431" s="64">
        <f>IFERROR(1/J431*(Y431/H431),"0")</f>
        <v>7.575757575757576E-3</v>
      </c>
    </row>
    <row r="432" spans="1:68" x14ac:dyDescent="0.2">
      <c r="A432" s="806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5">
        <f>IFERROR(X430/H430,"0")+IFERROR(X431/H431,"0")</f>
        <v>39.166666666666664</v>
      </c>
      <c r="Y432" s="775">
        <f>IFERROR(Y430/H430,"0")+IFERROR(Y431/H431,"0")</f>
        <v>40</v>
      </c>
      <c r="Z432" s="775">
        <f>IFERROR(IF(Z430="",0,Z430),"0")+IFERROR(IF(Z431="",0,Z431),"0")</f>
        <v>0.85726999999999998</v>
      </c>
      <c r="AA432" s="776"/>
      <c r="AB432" s="776"/>
      <c r="AC432" s="776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807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5">
        <f>IFERROR(SUM(X430:X431),"0")</f>
        <v>582</v>
      </c>
      <c r="Y433" s="775">
        <f>IFERROR(SUM(Y430:Y431),"0")</f>
        <v>589</v>
      </c>
      <c r="Z433" s="37"/>
      <c r="AA433" s="776"/>
      <c r="AB433" s="776"/>
      <c r="AC433" s="776"/>
    </row>
    <row r="434" spans="1:68" ht="14.25" customHeight="1" x14ac:dyDescent="0.25">
      <c r="A434" s="799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9">
        <v>4607091383928</v>
      </c>
      <c r="E435" s="780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839" t="s">
        <v>695</v>
      </c>
      <c r="Q435" s="786"/>
      <c r="R435" s="786"/>
      <c r="S435" s="786"/>
      <c r="T435" s="787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9">
        <v>4607091384260</v>
      </c>
      <c r="E436" s="780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833" t="s">
        <v>699</v>
      </c>
      <c r="Q436" s="786"/>
      <c r="R436" s="786"/>
      <c r="S436" s="786"/>
      <c r="T436" s="787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6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807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99" t="s">
        <v>217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9">
        <v>4607091384673</v>
      </c>
      <c r="E440" s="780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0" t="s">
        <v>703</v>
      </c>
      <c r="Q440" s="786"/>
      <c r="R440" s="786"/>
      <c r="S440" s="786"/>
      <c r="T440" s="787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6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807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07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1" t="s">
        <v>705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68"/>
      <c r="AB443" s="768"/>
      <c r="AC443" s="768"/>
    </row>
    <row r="444" spans="1:68" ht="14.25" customHeight="1" x14ac:dyDescent="0.25">
      <c r="A444" s="799" t="s">
        <v>118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1">
        <v>4301011483</v>
      </c>
      <c r="D445" s="779">
        <v>4680115881907</v>
      </c>
      <c r="E445" s="780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11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6"/>
      <c r="R445" s="786"/>
      <c r="S445" s="786"/>
      <c r="T445" s="787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4301011873</v>
      </c>
      <c r="D446" s="779">
        <v>4680115881907</v>
      </c>
      <c r="E446" s="780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6"/>
      <c r="R446" s="786"/>
      <c r="S446" s="786"/>
      <c r="T446" s="787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4301011655</v>
      </c>
      <c r="D447" s="779">
        <v>4680115883925</v>
      </c>
      <c r="E447" s="780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8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6"/>
      <c r="R447" s="786"/>
      <c r="S447" s="786"/>
      <c r="T447" s="787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4301011872</v>
      </c>
      <c r="D448" s="779">
        <v>4680115883925</v>
      </c>
      <c r="E448" s="780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6"/>
      <c r="R448" s="786"/>
      <c r="S448" s="786"/>
      <c r="T448" s="787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9">
        <v>4680115884892</v>
      </c>
      <c r="E449" s="780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7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6"/>
      <c r="R449" s="786"/>
      <c r="S449" s="786"/>
      <c r="T449" s="787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4301011312</v>
      </c>
      <c r="D450" s="779">
        <v>4607091384192</v>
      </c>
      <c r="E450" s="780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10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6"/>
      <c r="R450" s="786"/>
      <c r="S450" s="786"/>
      <c r="T450" s="787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9">
        <v>4680115884885</v>
      </c>
      <c r="E451" s="780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10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6"/>
      <c r="R451" s="786"/>
      <c r="S451" s="786"/>
      <c r="T451" s="787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9">
        <v>4680115884908</v>
      </c>
      <c r="E452" s="780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6"/>
      <c r="R452" s="786"/>
      <c r="S452" s="786"/>
      <c r="T452" s="787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806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807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807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99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9">
        <v>4607091384802</v>
      </c>
      <c r="E456" s="780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11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6"/>
      <c r="R456" s="786"/>
      <c r="S456" s="786"/>
      <c r="T456" s="787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9">
        <v>4607091384826</v>
      </c>
      <c r="E457" s="780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1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6"/>
      <c r="R457" s="786"/>
      <c r="S457" s="786"/>
      <c r="T457" s="787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6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807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807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99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9">
        <v>4607091384246</v>
      </c>
      <c r="E461" s="780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931" t="s">
        <v>731</v>
      </c>
      <c r="Q461" s="786"/>
      <c r="R461" s="786"/>
      <c r="S461" s="786"/>
      <c r="T461" s="787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9">
        <v>4680115881976</v>
      </c>
      <c r="E462" s="780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978" t="s">
        <v>735</v>
      </c>
      <c r="Q462" s="786"/>
      <c r="R462" s="786"/>
      <c r="S462" s="786"/>
      <c r="T462" s="787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1">
        <v>4301051634</v>
      </c>
      <c r="D463" s="779">
        <v>4607091384253</v>
      </c>
      <c r="E463" s="780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9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6"/>
      <c r="R463" s="786"/>
      <c r="S463" s="786"/>
      <c r="T463" s="787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9">
        <v>4607091384253</v>
      </c>
      <c r="E464" s="780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6"/>
      <c r="R464" s="786"/>
      <c r="S464" s="786"/>
      <c r="T464" s="787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9">
        <v>4680115881969</v>
      </c>
      <c r="E465" s="780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8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6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807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99" t="s">
        <v>217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9">
        <v>4607091389357</v>
      </c>
      <c r="E469" s="780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1099" t="s">
        <v>747</v>
      </c>
      <c r="Q469" s="786"/>
      <c r="R469" s="786"/>
      <c r="S469" s="786"/>
      <c r="T469" s="787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6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807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807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796" t="s">
        <v>749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48"/>
      <c r="AB472" s="48"/>
      <c r="AC472" s="48"/>
    </row>
    <row r="473" spans="1:68" ht="16.5" customHeight="1" x14ac:dyDescent="0.25">
      <c r="A473" s="791" t="s">
        <v>750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68"/>
      <c r="AB473" s="768"/>
      <c r="AC473" s="768"/>
    </row>
    <row r="474" spans="1:68" ht="14.25" customHeight="1" x14ac:dyDescent="0.25">
      <c r="A474" s="799" t="s">
        <v>118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9">
        <v>4607091389708</v>
      </c>
      <c r="E475" s="780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9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6"/>
      <c r="R475" s="786"/>
      <c r="S475" s="786"/>
      <c r="T475" s="787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6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807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99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1">
        <v>4301031405</v>
      </c>
      <c r="D479" s="779">
        <v>4680115886100</v>
      </c>
      <c r="E479" s="780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1149" t="s">
        <v>756</v>
      </c>
      <c r="Q479" s="786"/>
      <c r="R479" s="786"/>
      <c r="S479" s="786"/>
      <c r="T479" s="787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758</v>
      </c>
      <c r="C480" s="31">
        <v>4301031322</v>
      </c>
      <c r="D480" s="779">
        <v>4607091389753</v>
      </c>
      <c r="E480" s="780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11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6"/>
      <c r="R480" s="786"/>
      <c r="S480" s="786"/>
      <c r="T480" s="787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9">
        <v>4607091389753</v>
      </c>
      <c r="E481" s="780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6"/>
      <c r="R481" s="786"/>
      <c r="S481" s="786"/>
      <c r="T481" s="787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4301031406</v>
      </c>
      <c r="D482" s="779">
        <v>4680115886117</v>
      </c>
      <c r="E482" s="780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1179" t="s">
        <v>762</v>
      </c>
      <c r="Q482" s="786"/>
      <c r="R482" s="786"/>
      <c r="S482" s="786"/>
      <c r="T482" s="787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1">
        <v>4301031323</v>
      </c>
      <c r="D483" s="779">
        <v>4607091389760</v>
      </c>
      <c r="E483" s="780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9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6"/>
      <c r="R483" s="786"/>
      <c r="S483" s="786"/>
      <c r="T483" s="787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9">
        <v>4607091389746</v>
      </c>
      <c r="E484" s="780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8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9">
        <v>4607091389746</v>
      </c>
      <c r="E485" s="780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9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9">
        <v>4680115883147</v>
      </c>
      <c r="E486" s="780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6"/>
      <c r="R486" s="786"/>
      <c r="S486" s="786"/>
      <c r="T486" s="787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9">
        <v>4680115883147</v>
      </c>
      <c r="E487" s="780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67" t="s">
        <v>772</v>
      </c>
      <c r="Q487" s="786"/>
      <c r="R487" s="786"/>
      <c r="S487" s="786"/>
      <c r="T487" s="787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9">
        <v>4607091384338</v>
      </c>
      <c r="E488" s="780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73">
        <v>11</v>
      </c>
      <c r="Y488" s="774">
        <f t="shared" si="92"/>
        <v>12.600000000000001</v>
      </c>
      <c r="Z488" s="36">
        <f t="shared" si="97"/>
        <v>3.0120000000000001E-2</v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11.68095238095238</v>
      </c>
      <c r="BN488" s="64">
        <f t="shared" si="94"/>
        <v>13.38</v>
      </c>
      <c r="BO488" s="64">
        <f t="shared" si="95"/>
        <v>2.2385022385022386E-2</v>
      </c>
      <c r="BP488" s="64">
        <f t="shared" si="96"/>
        <v>2.5641025641025644E-2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9">
        <v>4607091384338</v>
      </c>
      <c r="E489" s="780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6"/>
      <c r="R489" s="786"/>
      <c r="S489" s="786"/>
      <c r="T489" s="787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4301031374</v>
      </c>
      <c r="D490" s="779">
        <v>4680115883154</v>
      </c>
      <c r="E490" s="780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23" t="s">
        <v>778</v>
      </c>
      <c r="Q490" s="786"/>
      <c r="R490" s="786"/>
      <c r="S490" s="786"/>
      <c r="T490" s="787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1">
        <v>4301031254</v>
      </c>
      <c r="D491" s="779">
        <v>4680115883154</v>
      </c>
      <c r="E491" s="780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10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6"/>
      <c r="R491" s="786"/>
      <c r="S491" s="786"/>
      <c r="T491" s="787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1">
        <v>4301031336</v>
      </c>
      <c r="D492" s="779">
        <v>4680115883154</v>
      </c>
      <c r="E492" s="780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9">
        <v>4607091389524</v>
      </c>
      <c r="E493" s="780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6"/>
      <c r="R493" s="786"/>
      <c r="S493" s="786"/>
      <c r="T493" s="787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9">
        <v>4607091389524</v>
      </c>
      <c r="E494" s="780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6"/>
      <c r="R494" s="786"/>
      <c r="S494" s="786"/>
      <c r="T494" s="787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9">
        <v>4680115883161</v>
      </c>
      <c r="E495" s="780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6"/>
      <c r="R495" s="786"/>
      <c r="S495" s="786"/>
      <c r="T495" s="787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9">
        <v>4680115883161</v>
      </c>
      <c r="E496" s="780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6" t="s">
        <v>790</v>
      </c>
      <c r="Q496" s="786"/>
      <c r="R496" s="786"/>
      <c r="S496" s="786"/>
      <c r="T496" s="787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9">
        <v>4607091389531</v>
      </c>
      <c r="E497" s="780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6"/>
      <c r="R497" s="786"/>
      <c r="S497" s="786"/>
      <c r="T497" s="787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9">
        <v>4607091389531</v>
      </c>
      <c r="E498" s="780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6"/>
      <c r="R498" s="786"/>
      <c r="S498" s="786"/>
      <c r="T498" s="787"/>
      <c r="U498" s="34"/>
      <c r="V498" s="34"/>
      <c r="W498" s="35" t="s">
        <v>69</v>
      </c>
      <c r="X498" s="773">
        <v>21</v>
      </c>
      <c r="Y498" s="774">
        <f t="shared" si="92"/>
        <v>21</v>
      </c>
      <c r="Z498" s="36">
        <f t="shared" si="97"/>
        <v>5.0200000000000002E-2</v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22.299999999999997</v>
      </c>
      <c r="BN498" s="64">
        <f t="shared" si="94"/>
        <v>22.299999999999997</v>
      </c>
      <c r="BO498" s="64">
        <f t="shared" si="95"/>
        <v>4.2735042735042736E-2</v>
      </c>
      <c r="BP498" s="64">
        <f t="shared" si="96"/>
        <v>4.2735042735042736E-2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9">
        <v>4607091384345</v>
      </c>
      <c r="E499" s="780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4301031255</v>
      </c>
      <c r="D500" s="779">
        <v>4680115883185</v>
      </c>
      <c r="E500" s="780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1">
        <v>4301031338</v>
      </c>
      <c r="D501" s="779">
        <v>4680115883185</v>
      </c>
      <c r="E501" s="780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4301031368</v>
      </c>
      <c r="D502" s="779">
        <v>4680115883185</v>
      </c>
      <c r="E502" s="780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3" t="s">
        <v>802</v>
      </c>
      <c r="Q502" s="786"/>
      <c r="R502" s="786"/>
      <c r="S502" s="786"/>
      <c r="T502" s="787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806"/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807"/>
      <c r="P503" s="781" t="s">
        <v>71</v>
      </c>
      <c r="Q503" s="782"/>
      <c r="R503" s="782"/>
      <c r="S503" s="782"/>
      <c r="T503" s="782"/>
      <c r="U503" s="782"/>
      <c r="V503" s="783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15.238095238095237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16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8.0320000000000003E-2</v>
      </c>
      <c r="AA503" s="776"/>
      <c r="AB503" s="776"/>
      <c r="AC503" s="776"/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807"/>
      <c r="P504" s="781" t="s">
        <v>71</v>
      </c>
      <c r="Q504" s="782"/>
      <c r="R504" s="782"/>
      <c r="S504" s="782"/>
      <c r="T504" s="782"/>
      <c r="U504" s="782"/>
      <c r="V504" s="783"/>
      <c r="W504" s="37" t="s">
        <v>69</v>
      </c>
      <c r="X504" s="775">
        <f>IFERROR(SUM(X479:X502),"0")</f>
        <v>32</v>
      </c>
      <c r="Y504" s="775">
        <f>IFERROR(SUM(Y479:Y502),"0")</f>
        <v>33.6</v>
      </c>
      <c r="Z504" s="37"/>
      <c r="AA504" s="776"/>
      <c r="AB504" s="776"/>
      <c r="AC504" s="776"/>
    </row>
    <row r="505" spans="1:68" ht="14.25" customHeight="1" x14ac:dyDescent="0.25">
      <c r="A505" s="799" t="s">
        <v>73</v>
      </c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2"/>
      <c r="P505" s="792"/>
      <c r="Q505" s="792"/>
      <c r="R505" s="792"/>
      <c r="S505" s="792"/>
      <c r="T505" s="792"/>
      <c r="U505" s="792"/>
      <c r="V505" s="792"/>
      <c r="W505" s="792"/>
      <c r="X505" s="792"/>
      <c r="Y505" s="792"/>
      <c r="Z505" s="792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9">
        <v>4607091384352</v>
      </c>
      <c r="E506" s="780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9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6"/>
      <c r="R506" s="786"/>
      <c r="S506" s="786"/>
      <c r="T506" s="787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9">
        <v>4607091389654</v>
      </c>
      <c r="E507" s="780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8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6"/>
      <c r="R507" s="786"/>
      <c r="S507" s="786"/>
      <c r="T507" s="787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806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807"/>
      <c r="P508" s="781" t="s">
        <v>71</v>
      </c>
      <c r="Q508" s="782"/>
      <c r="R508" s="782"/>
      <c r="S508" s="782"/>
      <c r="T508" s="782"/>
      <c r="U508" s="782"/>
      <c r="V508" s="783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807"/>
      <c r="P509" s="781" t="s">
        <v>71</v>
      </c>
      <c r="Q509" s="782"/>
      <c r="R509" s="782"/>
      <c r="S509" s="782"/>
      <c r="T509" s="782"/>
      <c r="U509" s="782"/>
      <c r="V509" s="783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99" t="s">
        <v>107</v>
      </c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2"/>
      <c r="P510" s="792"/>
      <c r="Q510" s="792"/>
      <c r="R510" s="792"/>
      <c r="S510" s="792"/>
      <c r="T510" s="792"/>
      <c r="U510" s="792"/>
      <c r="V510" s="792"/>
      <c r="W510" s="792"/>
      <c r="X510" s="792"/>
      <c r="Y510" s="792"/>
      <c r="Z510" s="792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9">
        <v>4680115884335</v>
      </c>
      <c r="E511" s="780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6"/>
      <c r="R511" s="786"/>
      <c r="S511" s="786"/>
      <c r="T511" s="787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9">
        <v>4680115884113</v>
      </c>
      <c r="E512" s="780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9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6"/>
      <c r="R512" s="786"/>
      <c r="S512" s="786"/>
      <c r="T512" s="787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806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807"/>
      <c r="P513" s="781" t="s">
        <v>71</v>
      </c>
      <c r="Q513" s="782"/>
      <c r="R513" s="782"/>
      <c r="S513" s="782"/>
      <c r="T513" s="782"/>
      <c r="U513" s="782"/>
      <c r="V513" s="783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807"/>
      <c r="P514" s="781" t="s">
        <v>71</v>
      </c>
      <c r="Q514" s="782"/>
      <c r="R514" s="782"/>
      <c r="S514" s="782"/>
      <c r="T514" s="782"/>
      <c r="U514" s="782"/>
      <c r="V514" s="783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1" t="s">
        <v>817</v>
      </c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2"/>
      <c r="P515" s="792"/>
      <c r="Q515" s="792"/>
      <c r="R515" s="792"/>
      <c r="S515" s="792"/>
      <c r="T515" s="792"/>
      <c r="U515" s="792"/>
      <c r="V515" s="792"/>
      <c r="W515" s="792"/>
      <c r="X515" s="792"/>
      <c r="Y515" s="792"/>
      <c r="Z515" s="792"/>
      <c r="AA515" s="768"/>
      <c r="AB515" s="768"/>
      <c r="AC515" s="768"/>
    </row>
    <row r="516" spans="1:68" ht="14.25" customHeight="1" x14ac:dyDescent="0.25">
      <c r="A516" s="799" t="s">
        <v>175</v>
      </c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2"/>
      <c r="P516" s="792"/>
      <c r="Q516" s="792"/>
      <c r="R516" s="792"/>
      <c r="S516" s="792"/>
      <c r="T516" s="792"/>
      <c r="U516" s="792"/>
      <c r="V516" s="792"/>
      <c r="W516" s="792"/>
      <c r="X516" s="792"/>
      <c r="Y516" s="792"/>
      <c r="Z516" s="792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9">
        <v>4607091389364</v>
      </c>
      <c r="E517" s="780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0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6"/>
      <c r="R517" s="786"/>
      <c r="S517" s="786"/>
      <c r="T517" s="787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806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807"/>
      <c r="P518" s="781" t="s">
        <v>71</v>
      </c>
      <c r="Q518" s="782"/>
      <c r="R518" s="782"/>
      <c r="S518" s="782"/>
      <c r="T518" s="782"/>
      <c r="U518" s="782"/>
      <c r="V518" s="783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807"/>
      <c r="P519" s="781" t="s">
        <v>71</v>
      </c>
      <c r="Q519" s="782"/>
      <c r="R519" s="782"/>
      <c r="S519" s="782"/>
      <c r="T519" s="782"/>
      <c r="U519" s="782"/>
      <c r="V519" s="783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99" t="s">
        <v>64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1">
        <v>4301031403</v>
      </c>
      <c r="D521" s="779">
        <v>4680115886094</v>
      </c>
      <c r="E521" s="780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1156" t="s">
        <v>823</v>
      </c>
      <c r="Q521" s="786"/>
      <c r="R521" s="786"/>
      <c r="S521" s="786"/>
      <c r="T521" s="787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1">
        <v>4301031324</v>
      </c>
      <c r="D522" s="779">
        <v>4607091389739</v>
      </c>
      <c r="E522" s="780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116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6"/>
      <c r="R522" s="786"/>
      <c r="S522" s="786"/>
      <c r="T522" s="787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9">
        <v>4607091389425</v>
      </c>
      <c r="E523" s="780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9">
        <v>4680115880771</v>
      </c>
      <c r="E524" s="780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15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6"/>
      <c r="R524" s="786"/>
      <c r="S524" s="786"/>
      <c r="T524" s="787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9">
        <v>4680115880771</v>
      </c>
      <c r="E525" s="780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37" t="s">
        <v>833</v>
      </c>
      <c r="Q525" s="786"/>
      <c r="R525" s="786"/>
      <c r="S525" s="786"/>
      <c r="T525" s="787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9">
        <v>4607091389500</v>
      </c>
      <c r="E526" s="780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9">
        <v>4607091389500</v>
      </c>
      <c r="E527" s="780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806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807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807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99" t="s">
        <v>107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9">
        <v>4680115884359</v>
      </c>
      <c r="E531" s="780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11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6"/>
      <c r="R531" s="786"/>
      <c r="S531" s="786"/>
      <c r="T531" s="787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806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807"/>
      <c r="P532" s="781" t="s">
        <v>71</v>
      </c>
      <c r="Q532" s="782"/>
      <c r="R532" s="782"/>
      <c r="S532" s="782"/>
      <c r="T532" s="782"/>
      <c r="U532" s="782"/>
      <c r="V532" s="783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92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81" t="s">
        <v>71</v>
      </c>
      <c r="Q533" s="782"/>
      <c r="R533" s="782"/>
      <c r="S533" s="782"/>
      <c r="T533" s="782"/>
      <c r="U533" s="782"/>
      <c r="V533" s="783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99" t="s">
        <v>839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9">
        <v>4680115884564</v>
      </c>
      <c r="E535" s="780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9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6"/>
      <c r="R535" s="786"/>
      <c r="S535" s="786"/>
      <c r="T535" s="787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806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807"/>
      <c r="P536" s="781" t="s">
        <v>71</v>
      </c>
      <c r="Q536" s="782"/>
      <c r="R536" s="782"/>
      <c r="S536" s="782"/>
      <c r="T536" s="782"/>
      <c r="U536" s="782"/>
      <c r="V536" s="783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92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81" t="s">
        <v>71</v>
      </c>
      <c r="Q537" s="782"/>
      <c r="R537" s="782"/>
      <c r="S537" s="782"/>
      <c r="T537" s="782"/>
      <c r="U537" s="782"/>
      <c r="V537" s="783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1" t="s">
        <v>843</v>
      </c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2"/>
      <c r="P538" s="792"/>
      <c r="Q538" s="792"/>
      <c r="R538" s="792"/>
      <c r="S538" s="792"/>
      <c r="T538" s="792"/>
      <c r="U538" s="792"/>
      <c r="V538" s="792"/>
      <c r="W538" s="792"/>
      <c r="X538" s="792"/>
      <c r="Y538" s="792"/>
      <c r="Z538" s="792"/>
      <c r="AA538" s="768"/>
      <c r="AB538" s="768"/>
      <c r="AC538" s="768"/>
    </row>
    <row r="539" spans="1:68" ht="14.25" customHeight="1" x14ac:dyDescent="0.25">
      <c r="A539" s="799" t="s">
        <v>64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9">
        <v>4680115885189</v>
      </c>
      <c r="E540" s="780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6"/>
      <c r="R540" s="786"/>
      <c r="S540" s="786"/>
      <c r="T540" s="787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9">
        <v>4680115885172</v>
      </c>
      <c r="E541" s="780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9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6"/>
      <c r="R541" s="786"/>
      <c r="S541" s="786"/>
      <c r="T541" s="787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9">
        <v>4680115885110</v>
      </c>
      <c r="E542" s="780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11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6"/>
      <c r="R542" s="786"/>
      <c r="S542" s="786"/>
      <c r="T542" s="787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9">
        <v>4680115885219</v>
      </c>
      <c r="E543" s="780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6"/>
      <c r="R543" s="786"/>
      <c r="S543" s="786"/>
      <c r="T543" s="787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06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807"/>
      <c r="P544" s="781" t="s">
        <v>71</v>
      </c>
      <c r="Q544" s="782"/>
      <c r="R544" s="782"/>
      <c r="S544" s="782"/>
      <c r="T544" s="782"/>
      <c r="U544" s="782"/>
      <c r="V544" s="783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92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807"/>
      <c r="P545" s="781" t="s">
        <v>71</v>
      </c>
      <c r="Q545" s="782"/>
      <c r="R545" s="782"/>
      <c r="S545" s="782"/>
      <c r="T545" s="782"/>
      <c r="U545" s="782"/>
      <c r="V545" s="783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1" t="s">
        <v>855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68"/>
      <c r="AB546" s="768"/>
      <c r="AC546" s="768"/>
    </row>
    <row r="547" spans="1:68" ht="14.25" customHeight="1" x14ac:dyDescent="0.25">
      <c r="A547" s="799" t="s">
        <v>64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9">
        <v>4680115885103</v>
      </c>
      <c r="E548" s="780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11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6"/>
      <c r="R548" s="786"/>
      <c r="S548" s="786"/>
      <c r="T548" s="787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81" t="s">
        <v>71</v>
      </c>
      <c r="Q549" s="782"/>
      <c r="R549" s="782"/>
      <c r="S549" s="782"/>
      <c r="T549" s="782"/>
      <c r="U549" s="782"/>
      <c r="V549" s="783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81" t="s">
        <v>71</v>
      </c>
      <c r="Q550" s="782"/>
      <c r="R550" s="782"/>
      <c r="S550" s="782"/>
      <c r="T550" s="782"/>
      <c r="U550" s="782"/>
      <c r="V550" s="783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796" t="s">
        <v>859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48"/>
      <c r="AB551" s="48"/>
      <c r="AC551" s="48"/>
    </row>
    <row r="552" spans="1:68" ht="16.5" customHeight="1" x14ac:dyDescent="0.25">
      <c r="A552" s="791" t="s">
        <v>859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68"/>
      <c r="AB552" s="768"/>
      <c r="AC552" s="768"/>
    </row>
    <row r="553" spans="1:68" ht="14.25" customHeight="1" x14ac:dyDescent="0.25">
      <c r="A553" s="799" t="s">
        <v>118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9">
        <v>4607091389067</v>
      </c>
      <c r="E554" s="780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6"/>
      <c r="R554" s="786"/>
      <c r="S554" s="786"/>
      <c r="T554" s="787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9">
        <v>4680115885271</v>
      </c>
      <c r="E555" s="780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9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6"/>
      <c r="R555" s="786"/>
      <c r="S555" s="786"/>
      <c r="T555" s="787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9">
        <v>4680115884502</v>
      </c>
      <c r="E556" s="780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11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6"/>
      <c r="R556" s="786"/>
      <c r="S556" s="786"/>
      <c r="T556" s="787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9">
        <v>4607091389104</v>
      </c>
      <c r="E557" s="780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9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9">
        <v>4680115884519</v>
      </c>
      <c r="E558" s="780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10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9">
        <v>4680115885226</v>
      </c>
      <c r="E559" s="780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9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9">
        <v>4680115880603</v>
      </c>
      <c r="E560" s="780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9">
        <v>4680115880603</v>
      </c>
      <c r="E561" s="780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9">
        <v>4680115882782</v>
      </c>
      <c r="E562" s="780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12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9">
        <v>4607091389982</v>
      </c>
      <c r="E563" s="780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9">
        <v>4607091389982</v>
      </c>
      <c r="E564" s="780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9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806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807"/>
      <c r="P565" s="781" t="s">
        <v>71</v>
      </c>
      <c r="Q565" s="782"/>
      <c r="R565" s="782"/>
      <c r="S565" s="782"/>
      <c r="T565" s="782"/>
      <c r="U565" s="782"/>
      <c r="V565" s="783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92"/>
      <c r="B566" s="792"/>
      <c r="C566" s="792"/>
      <c r="D566" s="792"/>
      <c r="E566" s="792"/>
      <c r="F566" s="792"/>
      <c r="G566" s="792"/>
      <c r="H566" s="792"/>
      <c r="I566" s="792"/>
      <c r="J566" s="792"/>
      <c r="K566" s="792"/>
      <c r="L566" s="792"/>
      <c r="M566" s="792"/>
      <c r="N566" s="792"/>
      <c r="O566" s="807"/>
      <c r="P566" s="781" t="s">
        <v>71</v>
      </c>
      <c r="Q566" s="782"/>
      <c r="R566" s="782"/>
      <c r="S566" s="782"/>
      <c r="T566" s="782"/>
      <c r="U566" s="782"/>
      <c r="V566" s="783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99" t="s">
        <v>175</v>
      </c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2"/>
      <c r="P567" s="792"/>
      <c r="Q567" s="792"/>
      <c r="R567" s="792"/>
      <c r="S567" s="792"/>
      <c r="T567" s="792"/>
      <c r="U567" s="792"/>
      <c r="V567" s="792"/>
      <c r="W567" s="792"/>
      <c r="X567" s="792"/>
      <c r="Y567" s="792"/>
      <c r="Z567" s="792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9">
        <v>4607091388930</v>
      </c>
      <c r="E568" s="780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8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6"/>
      <c r="R568" s="786"/>
      <c r="S568" s="786"/>
      <c r="T568" s="787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4301020364</v>
      </c>
      <c r="D569" s="779">
        <v>4680115880054</v>
      </c>
      <c r="E569" s="780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93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6"/>
      <c r="R569" s="786"/>
      <c r="S569" s="786"/>
      <c r="T569" s="787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4301020206</v>
      </c>
      <c r="D570" s="779">
        <v>4680115880054</v>
      </c>
      <c r="E570" s="780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11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6"/>
      <c r="R570" s="786"/>
      <c r="S570" s="786"/>
      <c r="T570" s="787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6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81" t="s">
        <v>71</v>
      </c>
      <c r="Q571" s="782"/>
      <c r="R571" s="782"/>
      <c r="S571" s="782"/>
      <c r="T571" s="782"/>
      <c r="U571" s="782"/>
      <c r="V571" s="783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92"/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807"/>
      <c r="P572" s="781" t="s">
        <v>71</v>
      </c>
      <c r="Q572" s="782"/>
      <c r="R572" s="782"/>
      <c r="S572" s="782"/>
      <c r="T572" s="782"/>
      <c r="U572" s="782"/>
      <c r="V572" s="783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99" t="s">
        <v>64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9">
        <v>4680115883116</v>
      </c>
      <c r="E574" s="780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11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6"/>
      <c r="R574" s="786"/>
      <c r="S574" s="786"/>
      <c r="T574" s="787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9">
        <v>4680115883093</v>
      </c>
      <c r="E575" s="780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8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6"/>
      <c r="R575" s="786"/>
      <c r="S575" s="786"/>
      <c r="T575" s="787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9">
        <v>4680115883109</v>
      </c>
      <c r="E576" s="780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8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4301031383</v>
      </c>
      <c r="D577" s="779">
        <v>4680115882072</v>
      </c>
      <c r="E577" s="780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9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4301031249</v>
      </c>
      <c r="D578" s="779">
        <v>4680115882072</v>
      </c>
      <c r="E578" s="780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4301031385</v>
      </c>
      <c r="D579" s="779">
        <v>4680115882102</v>
      </c>
      <c r="E579" s="780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85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6"/>
      <c r="R579" s="786"/>
      <c r="S579" s="786"/>
      <c r="T579" s="787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1">
        <v>4301031251</v>
      </c>
      <c r="D580" s="779">
        <v>4680115882102</v>
      </c>
      <c r="E580" s="780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9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4301031384</v>
      </c>
      <c r="D581" s="779">
        <v>4680115882096</v>
      </c>
      <c r="E581" s="780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10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6"/>
      <c r="R581" s="786"/>
      <c r="S581" s="786"/>
      <c r="T581" s="787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1">
        <v>4301031253</v>
      </c>
      <c r="D582" s="779">
        <v>4680115882096</v>
      </c>
      <c r="E582" s="780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9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6"/>
      <c r="R582" s="786"/>
      <c r="S582" s="786"/>
      <c r="T582" s="787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806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807"/>
      <c r="P583" s="781" t="s">
        <v>71</v>
      </c>
      <c r="Q583" s="782"/>
      <c r="R583" s="782"/>
      <c r="S583" s="782"/>
      <c r="T583" s="782"/>
      <c r="U583" s="782"/>
      <c r="V583" s="783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92"/>
      <c r="B584" s="792"/>
      <c r="C584" s="792"/>
      <c r="D584" s="792"/>
      <c r="E584" s="792"/>
      <c r="F584" s="792"/>
      <c r="G584" s="792"/>
      <c r="H584" s="792"/>
      <c r="I584" s="792"/>
      <c r="J584" s="792"/>
      <c r="K584" s="792"/>
      <c r="L584" s="792"/>
      <c r="M584" s="792"/>
      <c r="N584" s="792"/>
      <c r="O584" s="807"/>
      <c r="P584" s="781" t="s">
        <v>71</v>
      </c>
      <c r="Q584" s="782"/>
      <c r="R584" s="782"/>
      <c r="S584" s="782"/>
      <c r="T584" s="782"/>
      <c r="U584" s="782"/>
      <c r="V584" s="783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99" t="s">
        <v>73</v>
      </c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2"/>
      <c r="P585" s="792"/>
      <c r="Q585" s="792"/>
      <c r="R585" s="792"/>
      <c r="S585" s="792"/>
      <c r="T585" s="792"/>
      <c r="U585" s="792"/>
      <c r="V585" s="792"/>
      <c r="W585" s="792"/>
      <c r="X585" s="792"/>
      <c r="Y585" s="792"/>
      <c r="Z585" s="792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9">
        <v>4607091383409</v>
      </c>
      <c r="E586" s="780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6"/>
      <c r="R586" s="786"/>
      <c r="S586" s="786"/>
      <c r="T586" s="787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9">
        <v>4607091383416</v>
      </c>
      <c r="E587" s="780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10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6"/>
      <c r="R587" s="786"/>
      <c r="S587" s="786"/>
      <c r="T587" s="787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9">
        <v>4680115883536</v>
      </c>
      <c r="E588" s="780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806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81" t="s">
        <v>71</v>
      </c>
      <c r="Q589" s="782"/>
      <c r="R589" s="782"/>
      <c r="S589" s="782"/>
      <c r="T589" s="782"/>
      <c r="U589" s="782"/>
      <c r="V589" s="783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92"/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807"/>
      <c r="P590" s="781" t="s">
        <v>71</v>
      </c>
      <c r="Q590" s="782"/>
      <c r="R590" s="782"/>
      <c r="S590" s="782"/>
      <c r="T590" s="782"/>
      <c r="U590" s="782"/>
      <c r="V590" s="783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99" t="s">
        <v>217</v>
      </c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2"/>
      <c r="P591" s="792"/>
      <c r="Q591" s="792"/>
      <c r="R591" s="792"/>
      <c r="S591" s="792"/>
      <c r="T591" s="792"/>
      <c r="U591" s="792"/>
      <c r="V591" s="792"/>
      <c r="W591" s="792"/>
      <c r="X591" s="792"/>
      <c r="Y591" s="792"/>
      <c r="Z591" s="792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9">
        <v>4680115885035</v>
      </c>
      <c r="E592" s="780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11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6"/>
      <c r="R592" s="786"/>
      <c r="S592" s="786"/>
      <c r="T592" s="787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9">
        <v>4680115885936</v>
      </c>
      <c r="E593" s="780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1094" t="s">
        <v>926</v>
      </c>
      <c r="Q593" s="786"/>
      <c r="R593" s="786"/>
      <c r="S593" s="786"/>
      <c r="T593" s="787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81" t="s">
        <v>71</v>
      </c>
      <c r="Q594" s="782"/>
      <c r="R594" s="782"/>
      <c r="S594" s="782"/>
      <c r="T594" s="782"/>
      <c r="U594" s="782"/>
      <c r="V594" s="783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81" t="s">
        <v>71</v>
      </c>
      <c r="Q595" s="782"/>
      <c r="R595" s="782"/>
      <c r="S595" s="782"/>
      <c r="T595" s="782"/>
      <c r="U595" s="782"/>
      <c r="V595" s="783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796" t="s">
        <v>927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48"/>
      <c r="AB596" s="48"/>
      <c r="AC596" s="48"/>
    </row>
    <row r="597" spans="1:68" ht="16.5" customHeight="1" x14ac:dyDescent="0.25">
      <c r="A597" s="791" t="s">
        <v>927</v>
      </c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2"/>
      <c r="P597" s="792"/>
      <c r="Q597" s="792"/>
      <c r="R597" s="792"/>
      <c r="S597" s="792"/>
      <c r="T597" s="792"/>
      <c r="U597" s="792"/>
      <c r="V597" s="792"/>
      <c r="W597" s="792"/>
      <c r="X597" s="792"/>
      <c r="Y597" s="792"/>
      <c r="Z597" s="792"/>
      <c r="AA597" s="768"/>
      <c r="AB597" s="768"/>
      <c r="AC597" s="768"/>
    </row>
    <row r="598" spans="1:68" ht="14.25" customHeight="1" x14ac:dyDescent="0.25">
      <c r="A598" s="799" t="s">
        <v>118</v>
      </c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2"/>
      <c r="P598" s="792"/>
      <c r="Q598" s="792"/>
      <c r="R598" s="792"/>
      <c r="S598" s="792"/>
      <c r="T598" s="792"/>
      <c r="U598" s="792"/>
      <c r="V598" s="792"/>
      <c r="W598" s="792"/>
      <c r="X598" s="792"/>
      <c r="Y598" s="792"/>
      <c r="Z598" s="792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9">
        <v>4640242181011</v>
      </c>
      <c r="E599" s="780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808" t="s">
        <v>930</v>
      </c>
      <c r="Q599" s="786"/>
      <c r="R599" s="786"/>
      <c r="S599" s="786"/>
      <c r="T599" s="787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9">
        <v>4640242180441</v>
      </c>
      <c r="E600" s="780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1214" t="s">
        <v>934</v>
      </c>
      <c r="Q600" s="786"/>
      <c r="R600" s="786"/>
      <c r="S600" s="786"/>
      <c r="T600" s="787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9">
        <v>4640242180564</v>
      </c>
      <c r="E601" s="780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865" t="s">
        <v>938</v>
      </c>
      <c r="Q601" s="786"/>
      <c r="R601" s="786"/>
      <c r="S601" s="786"/>
      <c r="T601" s="787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9">
        <v>4640242180922</v>
      </c>
      <c r="E602" s="780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19" t="s">
        <v>942</v>
      </c>
      <c r="Q602" s="786"/>
      <c r="R602" s="786"/>
      <c r="S602" s="786"/>
      <c r="T602" s="787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9">
        <v>4640242181189</v>
      </c>
      <c r="E603" s="780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870" t="s">
        <v>946</v>
      </c>
      <c r="Q603" s="786"/>
      <c r="R603" s="786"/>
      <c r="S603" s="786"/>
      <c r="T603" s="787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9">
        <v>4640242180038</v>
      </c>
      <c r="E604" s="780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995" t="s">
        <v>949</v>
      </c>
      <c r="Q604" s="786"/>
      <c r="R604" s="786"/>
      <c r="S604" s="786"/>
      <c r="T604" s="787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9">
        <v>4640242181172</v>
      </c>
      <c r="E605" s="780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969" t="s">
        <v>952</v>
      </c>
      <c r="Q605" s="786"/>
      <c r="R605" s="786"/>
      <c r="S605" s="786"/>
      <c r="T605" s="787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806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807"/>
      <c r="P606" s="781" t="s">
        <v>71</v>
      </c>
      <c r="Q606" s="782"/>
      <c r="R606" s="782"/>
      <c r="S606" s="782"/>
      <c r="T606" s="782"/>
      <c r="U606" s="782"/>
      <c r="V606" s="783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92"/>
      <c r="B607" s="792"/>
      <c r="C607" s="792"/>
      <c r="D607" s="792"/>
      <c r="E607" s="792"/>
      <c r="F607" s="792"/>
      <c r="G607" s="792"/>
      <c r="H607" s="792"/>
      <c r="I607" s="792"/>
      <c r="J607" s="792"/>
      <c r="K607" s="792"/>
      <c r="L607" s="792"/>
      <c r="M607" s="792"/>
      <c r="N607" s="792"/>
      <c r="O607" s="807"/>
      <c r="P607" s="781" t="s">
        <v>71</v>
      </c>
      <c r="Q607" s="782"/>
      <c r="R607" s="782"/>
      <c r="S607" s="782"/>
      <c r="T607" s="782"/>
      <c r="U607" s="782"/>
      <c r="V607" s="783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99" t="s">
        <v>175</v>
      </c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2"/>
      <c r="P608" s="792"/>
      <c r="Q608" s="792"/>
      <c r="R608" s="792"/>
      <c r="S608" s="792"/>
      <c r="T608" s="792"/>
      <c r="U608" s="792"/>
      <c r="V608" s="792"/>
      <c r="W608" s="792"/>
      <c r="X608" s="792"/>
      <c r="Y608" s="792"/>
      <c r="Z608" s="792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9">
        <v>4640242180519</v>
      </c>
      <c r="E609" s="780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1022" t="s">
        <v>955</v>
      </c>
      <c r="Q609" s="786"/>
      <c r="R609" s="786"/>
      <c r="S609" s="786"/>
      <c r="T609" s="787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9">
        <v>4640242180526</v>
      </c>
      <c r="E610" s="780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1104" t="s">
        <v>959</v>
      </c>
      <c r="Q610" s="786"/>
      <c r="R610" s="786"/>
      <c r="S610" s="786"/>
      <c r="T610" s="787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9">
        <v>4640242180090</v>
      </c>
      <c r="E611" s="780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1" t="s">
        <v>962</v>
      </c>
      <c r="Q611" s="786"/>
      <c r="R611" s="786"/>
      <c r="S611" s="786"/>
      <c r="T611" s="787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9">
        <v>4640242181363</v>
      </c>
      <c r="E612" s="780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991" t="s">
        <v>966</v>
      </c>
      <c r="Q612" s="786"/>
      <c r="R612" s="786"/>
      <c r="S612" s="786"/>
      <c r="T612" s="787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06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807"/>
      <c r="P613" s="781" t="s">
        <v>71</v>
      </c>
      <c r="Q613" s="782"/>
      <c r="R613" s="782"/>
      <c r="S613" s="782"/>
      <c r="T613" s="782"/>
      <c r="U613" s="782"/>
      <c r="V613" s="783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92"/>
      <c r="B614" s="792"/>
      <c r="C614" s="792"/>
      <c r="D614" s="792"/>
      <c r="E614" s="792"/>
      <c r="F614" s="792"/>
      <c r="G614" s="792"/>
      <c r="H614" s="792"/>
      <c r="I614" s="792"/>
      <c r="J614" s="792"/>
      <c r="K614" s="792"/>
      <c r="L614" s="792"/>
      <c r="M614" s="792"/>
      <c r="N614" s="792"/>
      <c r="O614" s="807"/>
      <c r="P614" s="781" t="s">
        <v>71</v>
      </c>
      <c r="Q614" s="782"/>
      <c r="R614" s="782"/>
      <c r="S614" s="782"/>
      <c r="T614" s="782"/>
      <c r="U614" s="782"/>
      <c r="V614" s="783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99" t="s">
        <v>64</v>
      </c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2"/>
      <c r="P615" s="792"/>
      <c r="Q615" s="792"/>
      <c r="R615" s="792"/>
      <c r="S615" s="792"/>
      <c r="T615" s="792"/>
      <c r="U615" s="792"/>
      <c r="V615" s="792"/>
      <c r="W615" s="792"/>
      <c r="X615" s="792"/>
      <c r="Y615" s="792"/>
      <c r="Z615" s="792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9">
        <v>4640242180816</v>
      </c>
      <c r="E616" s="780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1188" t="s">
        <v>969</v>
      </c>
      <c r="Q616" s="786"/>
      <c r="R616" s="786"/>
      <c r="S616" s="786"/>
      <c r="T616" s="787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9">
        <v>4640242180595</v>
      </c>
      <c r="E617" s="780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5" t="s">
        <v>973</v>
      </c>
      <c r="Q617" s="786"/>
      <c r="R617" s="786"/>
      <c r="S617" s="786"/>
      <c r="T617" s="787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9">
        <v>4640242181615</v>
      </c>
      <c r="E618" s="780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968" t="s">
        <v>977</v>
      </c>
      <c r="Q618" s="786"/>
      <c r="R618" s="786"/>
      <c r="S618" s="786"/>
      <c r="T618" s="787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9">
        <v>4640242181639</v>
      </c>
      <c r="E619" s="780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4" t="s">
        <v>981</v>
      </c>
      <c r="Q619" s="786"/>
      <c r="R619" s="786"/>
      <c r="S619" s="786"/>
      <c r="T619" s="787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9">
        <v>4640242181622</v>
      </c>
      <c r="E620" s="780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72" t="s">
        <v>985</v>
      </c>
      <c r="Q620" s="786"/>
      <c r="R620" s="786"/>
      <c r="S620" s="786"/>
      <c r="T620" s="787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9">
        <v>4640242180908</v>
      </c>
      <c r="E621" s="780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4" t="s">
        <v>989</v>
      </c>
      <c r="Q621" s="786"/>
      <c r="R621" s="786"/>
      <c r="S621" s="786"/>
      <c r="T621" s="787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9">
        <v>4640242180489</v>
      </c>
      <c r="E622" s="780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20" t="s">
        <v>992</v>
      </c>
      <c r="Q622" s="786"/>
      <c r="R622" s="786"/>
      <c r="S622" s="786"/>
      <c r="T622" s="787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806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807"/>
      <c r="P623" s="781" t="s">
        <v>71</v>
      </c>
      <c r="Q623" s="782"/>
      <c r="R623" s="782"/>
      <c r="S623" s="782"/>
      <c r="T623" s="782"/>
      <c r="U623" s="782"/>
      <c r="V623" s="783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92"/>
      <c r="B624" s="792"/>
      <c r="C624" s="792"/>
      <c r="D624" s="792"/>
      <c r="E624" s="792"/>
      <c r="F624" s="792"/>
      <c r="G624" s="792"/>
      <c r="H624" s="792"/>
      <c r="I624" s="792"/>
      <c r="J624" s="792"/>
      <c r="K624" s="792"/>
      <c r="L624" s="792"/>
      <c r="M624" s="792"/>
      <c r="N624" s="792"/>
      <c r="O624" s="807"/>
      <c r="P624" s="781" t="s">
        <v>71</v>
      </c>
      <c r="Q624" s="782"/>
      <c r="R624" s="782"/>
      <c r="S624" s="782"/>
      <c r="T624" s="782"/>
      <c r="U624" s="782"/>
      <c r="V624" s="783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99" t="s">
        <v>73</v>
      </c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2"/>
      <c r="P625" s="792"/>
      <c r="Q625" s="792"/>
      <c r="R625" s="792"/>
      <c r="S625" s="792"/>
      <c r="T625" s="792"/>
      <c r="U625" s="792"/>
      <c r="V625" s="792"/>
      <c r="W625" s="792"/>
      <c r="X625" s="792"/>
      <c r="Y625" s="792"/>
      <c r="Z625" s="792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9">
        <v>4640242180533</v>
      </c>
      <c r="E626" s="780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1208" t="s">
        <v>995</v>
      </c>
      <c r="Q626" s="786"/>
      <c r="R626" s="786"/>
      <c r="S626" s="786"/>
      <c r="T626" s="787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9">
        <v>4640242180533</v>
      </c>
      <c r="E627" s="780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1078" t="s">
        <v>998</v>
      </c>
      <c r="Q627" s="786"/>
      <c r="R627" s="786"/>
      <c r="S627" s="786"/>
      <c r="T627" s="787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4301051933</v>
      </c>
      <c r="D628" s="779">
        <v>4640242180540</v>
      </c>
      <c r="E628" s="780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1196" t="s">
        <v>1001</v>
      </c>
      <c r="Q628" s="786"/>
      <c r="R628" s="786"/>
      <c r="S628" s="786"/>
      <c r="T628" s="787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4301051510</v>
      </c>
      <c r="D629" s="779">
        <v>4640242180540</v>
      </c>
      <c r="E629" s="780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00" t="s">
        <v>1004</v>
      </c>
      <c r="Q629" s="786"/>
      <c r="R629" s="786"/>
      <c r="S629" s="786"/>
      <c r="T629" s="787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4301051920</v>
      </c>
      <c r="D630" s="779">
        <v>4640242181233</v>
      </c>
      <c r="E630" s="780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932" t="s">
        <v>1007</v>
      </c>
      <c r="Q630" s="786"/>
      <c r="R630" s="786"/>
      <c r="S630" s="786"/>
      <c r="T630" s="787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4301051390</v>
      </c>
      <c r="D631" s="779">
        <v>4640242181233</v>
      </c>
      <c r="E631" s="780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34" t="s">
        <v>1009</v>
      </c>
      <c r="Q631" s="786"/>
      <c r="R631" s="786"/>
      <c r="S631" s="786"/>
      <c r="T631" s="787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4301051921</v>
      </c>
      <c r="D632" s="779">
        <v>4640242181226</v>
      </c>
      <c r="E632" s="780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973" t="s">
        <v>1012</v>
      </c>
      <c r="Q632" s="786"/>
      <c r="R632" s="786"/>
      <c r="S632" s="786"/>
      <c r="T632" s="787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4301051448</v>
      </c>
      <c r="D633" s="779">
        <v>4640242181226</v>
      </c>
      <c r="E633" s="780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979" t="s">
        <v>1014</v>
      </c>
      <c r="Q633" s="786"/>
      <c r="R633" s="786"/>
      <c r="S633" s="786"/>
      <c r="T633" s="787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806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807"/>
      <c r="P634" s="781" t="s">
        <v>71</v>
      </c>
      <c r="Q634" s="782"/>
      <c r="R634" s="782"/>
      <c r="S634" s="782"/>
      <c r="T634" s="782"/>
      <c r="U634" s="782"/>
      <c r="V634" s="783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92"/>
      <c r="B635" s="792"/>
      <c r="C635" s="792"/>
      <c r="D635" s="792"/>
      <c r="E635" s="792"/>
      <c r="F635" s="792"/>
      <c r="G635" s="792"/>
      <c r="H635" s="792"/>
      <c r="I635" s="792"/>
      <c r="J635" s="792"/>
      <c r="K635" s="792"/>
      <c r="L635" s="792"/>
      <c r="M635" s="792"/>
      <c r="N635" s="792"/>
      <c r="O635" s="807"/>
      <c r="P635" s="781" t="s">
        <v>71</v>
      </c>
      <c r="Q635" s="782"/>
      <c r="R635" s="782"/>
      <c r="S635" s="782"/>
      <c r="T635" s="782"/>
      <c r="U635" s="782"/>
      <c r="V635" s="783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99" t="s">
        <v>217</v>
      </c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2"/>
      <c r="P636" s="792"/>
      <c r="Q636" s="792"/>
      <c r="R636" s="792"/>
      <c r="S636" s="792"/>
      <c r="T636" s="792"/>
      <c r="U636" s="792"/>
      <c r="V636" s="792"/>
      <c r="W636" s="792"/>
      <c r="X636" s="792"/>
      <c r="Y636" s="792"/>
      <c r="Z636" s="792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1">
        <v>4301060354</v>
      </c>
      <c r="D637" s="779">
        <v>4640242180120</v>
      </c>
      <c r="E637" s="780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1130" t="s">
        <v>1017</v>
      </c>
      <c r="Q637" s="786"/>
      <c r="R637" s="786"/>
      <c r="S637" s="786"/>
      <c r="T637" s="787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4301060408</v>
      </c>
      <c r="D638" s="779">
        <v>4640242180120</v>
      </c>
      <c r="E638" s="780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1097" t="s">
        <v>1020</v>
      </c>
      <c r="Q638" s="786"/>
      <c r="R638" s="786"/>
      <c r="S638" s="786"/>
      <c r="T638" s="787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4301060355</v>
      </c>
      <c r="D639" s="779">
        <v>4640242180137</v>
      </c>
      <c r="E639" s="780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903" t="s">
        <v>1023</v>
      </c>
      <c r="Q639" s="786"/>
      <c r="R639" s="786"/>
      <c r="S639" s="786"/>
      <c r="T639" s="787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4301060407</v>
      </c>
      <c r="D640" s="779">
        <v>4640242180137</v>
      </c>
      <c r="E640" s="780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1100" t="s">
        <v>1026</v>
      </c>
      <c r="Q640" s="786"/>
      <c r="R640" s="786"/>
      <c r="S640" s="786"/>
      <c r="T640" s="787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806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807"/>
      <c r="P641" s="781" t="s">
        <v>71</v>
      </c>
      <c r="Q641" s="782"/>
      <c r="R641" s="782"/>
      <c r="S641" s="782"/>
      <c r="T641" s="782"/>
      <c r="U641" s="782"/>
      <c r="V641" s="783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92"/>
      <c r="B642" s="792"/>
      <c r="C642" s="792"/>
      <c r="D642" s="792"/>
      <c r="E642" s="792"/>
      <c r="F642" s="792"/>
      <c r="G642" s="792"/>
      <c r="H642" s="792"/>
      <c r="I642" s="792"/>
      <c r="J642" s="792"/>
      <c r="K642" s="792"/>
      <c r="L642" s="792"/>
      <c r="M642" s="792"/>
      <c r="N642" s="792"/>
      <c r="O642" s="807"/>
      <c r="P642" s="781" t="s">
        <v>71</v>
      </c>
      <c r="Q642" s="782"/>
      <c r="R642" s="782"/>
      <c r="S642" s="782"/>
      <c r="T642" s="782"/>
      <c r="U642" s="782"/>
      <c r="V642" s="783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1" t="s">
        <v>1027</v>
      </c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2"/>
      <c r="P643" s="792"/>
      <c r="Q643" s="792"/>
      <c r="R643" s="792"/>
      <c r="S643" s="792"/>
      <c r="T643" s="792"/>
      <c r="U643" s="792"/>
      <c r="V643" s="792"/>
      <c r="W643" s="792"/>
      <c r="X643" s="792"/>
      <c r="Y643" s="792"/>
      <c r="Z643" s="792"/>
      <c r="AA643" s="768"/>
      <c r="AB643" s="768"/>
      <c r="AC643" s="768"/>
    </row>
    <row r="644" spans="1:68" ht="14.25" customHeight="1" x14ac:dyDescent="0.25">
      <c r="A644" s="799" t="s">
        <v>118</v>
      </c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2"/>
      <c r="P644" s="792"/>
      <c r="Q644" s="792"/>
      <c r="R644" s="792"/>
      <c r="S644" s="792"/>
      <c r="T644" s="792"/>
      <c r="U644" s="792"/>
      <c r="V644" s="792"/>
      <c r="W644" s="792"/>
      <c r="X644" s="792"/>
      <c r="Y644" s="792"/>
      <c r="Z644" s="792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9">
        <v>4640242180045</v>
      </c>
      <c r="E645" s="780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1150" t="s">
        <v>1030</v>
      </c>
      <c r="Q645" s="786"/>
      <c r="R645" s="786"/>
      <c r="S645" s="786"/>
      <c r="T645" s="787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9">
        <v>4640242180601</v>
      </c>
      <c r="E646" s="780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906" t="s">
        <v>1034</v>
      </c>
      <c r="Q646" s="786"/>
      <c r="R646" s="786"/>
      <c r="S646" s="786"/>
      <c r="T646" s="787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806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81" t="s">
        <v>71</v>
      </c>
      <c r="Q647" s="782"/>
      <c r="R647" s="782"/>
      <c r="S647" s="782"/>
      <c r="T647" s="782"/>
      <c r="U647" s="782"/>
      <c r="V647" s="783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92"/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807"/>
      <c r="P648" s="781" t="s">
        <v>71</v>
      </c>
      <c r="Q648" s="782"/>
      <c r="R648" s="782"/>
      <c r="S648" s="782"/>
      <c r="T648" s="782"/>
      <c r="U648" s="782"/>
      <c r="V648" s="783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99" t="s">
        <v>175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9">
        <v>4640242180090</v>
      </c>
      <c r="E650" s="780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810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6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807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99" t="s">
        <v>64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9">
        <v>4640242180076</v>
      </c>
      <c r="E654" s="780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879" t="s">
        <v>1042</v>
      </c>
      <c r="Q654" s="786"/>
      <c r="R654" s="786"/>
      <c r="S654" s="786"/>
      <c r="T654" s="787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6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807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99" t="s">
        <v>73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9">
        <v>4640242180106</v>
      </c>
      <c r="E658" s="780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1151" t="s">
        <v>1046</v>
      </c>
      <c r="Q658" s="786"/>
      <c r="R658" s="786"/>
      <c r="S658" s="786"/>
      <c r="T658" s="787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6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807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25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1026"/>
      <c r="P661" s="819" t="s">
        <v>1048</v>
      </c>
      <c r="Q661" s="820"/>
      <c r="R661" s="820"/>
      <c r="S661" s="820"/>
      <c r="T661" s="820"/>
      <c r="U661" s="820"/>
      <c r="V661" s="816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2958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3043.01</v>
      </c>
      <c r="Z661" s="37"/>
      <c r="AA661" s="776"/>
      <c r="AB661" s="776"/>
      <c r="AC661" s="776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1026"/>
      <c r="P662" s="819" t="s">
        <v>1049</v>
      </c>
      <c r="Q662" s="820"/>
      <c r="R662" s="820"/>
      <c r="S662" s="820"/>
      <c r="T662" s="820"/>
      <c r="U662" s="820"/>
      <c r="V662" s="816"/>
      <c r="W662" s="37" t="s">
        <v>69</v>
      </c>
      <c r="X662" s="775">
        <f>IFERROR(SUM(BM22:BM658),"0")</f>
        <v>3132.1919743597909</v>
      </c>
      <c r="Y662" s="775">
        <f>IFERROR(SUM(BN22:BN658),"0")</f>
        <v>3222.58</v>
      </c>
      <c r="Z662" s="37"/>
      <c r="AA662" s="776"/>
      <c r="AB662" s="776"/>
      <c r="AC662" s="776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6"/>
      <c r="P663" s="819" t="s">
        <v>1050</v>
      </c>
      <c r="Q663" s="820"/>
      <c r="R663" s="820"/>
      <c r="S663" s="820"/>
      <c r="T663" s="820"/>
      <c r="U663" s="820"/>
      <c r="V663" s="816"/>
      <c r="W663" s="37" t="s">
        <v>1051</v>
      </c>
      <c r="X663" s="38">
        <f>ROUNDUP(SUM(BO22:BO658),0)</f>
        <v>6</v>
      </c>
      <c r="Y663" s="38">
        <f>ROUNDUP(SUM(BP22:BP658),0)</f>
        <v>6</v>
      </c>
      <c r="Z663" s="37"/>
      <c r="AA663" s="776"/>
      <c r="AB663" s="776"/>
      <c r="AC663" s="776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6"/>
      <c r="P664" s="819" t="s">
        <v>1052</v>
      </c>
      <c r="Q664" s="820"/>
      <c r="R664" s="820"/>
      <c r="S664" s="820"/>
      <c r="T664" s="820"/>
      <c r="U664" s="820"/>
      <c r="V664" s="816"/>
      <c r="W664" s="37" t="s">
        <v>69</v>
      </c>
      <c r="X664" s="775">
        <f>GrossWeightTotal+PalletQtyTotal*25</f>
        <v>3282.1919743597909</v>
      </c>
      <c r="Y664" s="775">
        <f>GrossWeightTotalR+PalletQtyTotalR*25</f>
        <v>3372.58</v>
      </c>
      <c r="Z664" s="37"/>
      <c r="AA664" s="776"/>
      <c r="AB664" s="776"/>
      <c r="AC664" s="776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6"/>
      <c r="P665" s="819" t="s">
        <v>1053</v>
      </c>
      <c r="Q665" s="820"/>
      <c r="R665" s="820"/>
      <c r="S665" s="820"/>
      <c r="T665" s="820"/>
      <c r="U665" s="820"/>
      <c r="V665" s="816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638.11962740418608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658</v>
      </c>
      <c r="Z665" s="37"/>
      <c r="AA665" s="776"/>
      <c r="AB665" s="776"/>
      <c r="AC665" s="776"/>
    </row>
    <row r="666" spans="1:68" ht="14.25" customHeight="1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6"/>
      <c r="P666" s="819" t="s">
        <v>1054</v>
      </c>
      <c r="Q666" s="820"/>
      <c r="R666" s="820"/>
      <c r="S666" s="820"/>
      <c r="T666" s="820"/>
      <c r="U666" s="820"/>
      <c r="V666" s="816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6.6602099999999993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77" t="s">
        <v>116</v>
      </c>
      <c r="D668" s="811"/>
      <c r="E668" s="811"/>
      <c r="F668" s="811"/>
      <c r="G668" s="811"/>
      <c r="H668" s="812"/>
      <c r="I668" s="777" t="s">
        <v>329</v>
      </c>
      <c r="J668" s="811"/>
      <c r="K668" s="811"/>
      <c r="L668" s="811"/>
      <c r="M668" s="811"/>
      <c r="N668" s="811"/>
      <c r="O668" s="811"/>
      <c r="P668" s="811"/>
      <c r="Q668" s="811"/>
      <c r="R668" s="811"/>
      <c r="S668" s="811"/>
      <c r="T668" s="811"/>
      <c r="U668" s="811"/>
      <c r="V668" s="812"/>
      <c r="W668" s="777" t="s">
        <v>660</v>
      </c>
      <c r="X668" s="812"/>
      <c r="Y668" s="777" t="s">
        <v>749</v>
      </c>
      <c r="Z668" s="811"/>
      <c r="AA668" s="811"/>
      <c r="AB668" s="812"/>
      <c r="AC668" s="765" t="s">
        <v>859</v>
      </c>
      <c r="AD668" s="777" t="s">
        <v>927</v>
      </c>
      <c r="AE668" s="812"/>
      <c r="AF668" s="767"/>
    </row>
    <row r="669" spans="1:68" ht="14.25" customHeight="1" thickTop="1" x14ac:dyDescent="0.2">
      <c r="A669" s="1159" t="s">
        <v>1057</v>
      </c>
      <c r="B669" s="777" t="s">
        <v>63</v>
      </c>
      <c r="C669" s="777" t="s">
        <v>117</v>
      </c>
      <c r="D669" s="777" t="s">
        <v>143</v>
      </c>
      <c r="E669" s="777" t="s">
        <v>225</v>
      </c>
      <c r="F669" s="777" t="s">
        <v>249</v>
      </c>
      <c r="G669" s="777" t="s">
        <v>295</v>
      </c>
      <c r="H669" s="777" t="s">
        <v>116</v>
      </c>
      <c r="I669" s="777" t="s">
        <v>330</v>
      </c>
      <c r="J669" s="777" t="s">
        <v>354</v>
      </c>
      <c r="K669" s="777" t="s">
        <v>429</v>
      </c>
      <c r="L669" s="777" t="s">
        <v>450</v>
      </c>
      <c r="M669" s="777" t="s">
        <v>474</v>
      </c>
      <c r="N669" s="767"/>
      <c r="O669" s="777" t="s">
        <v>501</v>
      </c>
      <c r="P669" s="777" t="s">
        <v>504</v>
      </c>
      <c r="Q669" s="777" t="s">
        <v>513</v>
      </c>
      <c r="R669" s="777" t="s">
        <v>529</v>
      </c>
      <c r="S669" s="777" t="s">
        <v>539</v>
      </c>
      <c r="T669" s="777" t="s">
        <v>552</v>
      </c>
      <c r="U669" s="777" t="s">
        <v>563</v>
      </c>
      <c r="V669" s="777" t="s">
        <v>647</v>
      </c>
      <c r="W669" s="777" t="s">
        <v>661</v>
      </c>
      <c r="X669" s="777" t="s">
        <v>705</v>
      </c>
      <c r="Y669" s="777" t="s">
        <v>750</v>
      </c>
      <c r="Z669" s="777" t="s">
        <v>817</v>
      </c>
      <c r="AA669" s="777" t="s">
        <v>843</v>
      </c>
      <c r="AB669" s="777" t="s">
        <v>855</v>
      </c>
      <c r="AC669" s="777" t="s">
        <v>859</v>
      </c>
      <c r="AD669" s="777" t="s">
        <v>927</v>
      </c>
      <c r="AE669" s="777" t="s">
        <v>1027</v>
      </c>
      <c r="AF669" s="767"/>
    </row>
    <row r="670" spans="1:68" ht="13.5" customHeight="1" thickBot="1" x14ac:dyDescent="0.25">
      <c r="A670" s="1160"/>
      <c r="B670" s="778"/>
      <c r="C670" s="778"/>
      <c r="D670" s="778"/>
      <c r="E670" s="778"/>
      <c r="F670" s="778"/>
      <c r="G670" s="778"/>
      <c r="H670" s="778"/>
      <c r="I670" s="778"/>
      <c r="J670" s="778"/>
      <c r="K670" s="778"/>
      <c r="L670" s="778"/>
      <c r="M670" s="778"/>
      <c r="N670" s="767"/>
      <c r="O670" s="778"/>
      <c r="P670" s="778"/>
      <c r="Q670" s="778"/>
      <c r="R670" s="778"/>
      <c r="S670" s="778"/>
      <c r="T670" s="778"/>
      <c r="U670" s="778"/>
      <c r="V670" s="778"/>
      <c r="W670" s="778"/>
      <c r="X670" s="778"/>
      <c r="Y670" s="778"/>
      <c r="Z670" s="778"/>
      <c r="AA670" s="778"/>
      <c r="AB670" s="778"/>
      <c r="AC670" s="778"/>
      <c r="AD670" s="778"/>
      <c r="AE670" s="778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217.4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327.60000000000002</v>
      </c>
      <c r="E671" s="46">
        <f>IFERROR(Y108*1,"0")+IFERROR(Y109*1,"0")+IFERROR(Y110*1,"0")+IFERROR(Y114*1,"0")+IFERROR(Y115*1,"0")+IFERROR(Y116*1,"0")+IFERROR(Y117*1,"0")+IFERROR(Y118*1,"0")+IFERROR(Y119*1,"0")</f>
        <v>244.2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168.3</v>
      </c>
      <c r="G671" s="46">
        <f>IFERROR(Y155*1,"0")+IFERROR(Y156*1,"0")+IFERROR(Y160*1,"0")+IFERROR(Y161*1,"0")+IFERROR(Y165*1,"0")+IFERROR(Y166*1,"0")</f>
        <v>77.28</v>
      </c>
      <c r="H671" s="46">
        <f>IFERROR(Y171*1,"0")+IFERROR(Y175*1,"0")+IFERROR(Y176*1,"0")+IFERROR(Y177*1,"0")+IFERROR(Y178*1,"0")+IFERROR(Y179*1,"0")+IFERROR(Y183*1,"0")+IFERROR(Y184*1,"0")</f>
        <v>101</v>
      </c>
      <c r="I671" s="46">
        <f>IFERROR(Y190*1,"0")+IFERROR(Y194*1,"0")+IFERROR(Y195*1,"0")+IFERROR(Y196*1,"0")+IFERROR(Y197*1,"0")+IFERROR(Y198*1,"0")+IFERROR(Y199*1,"0")+IFERROR(Y200*1,"0")+IFERROR(Y201*1,"0")</f>
        <v>37.799999999999997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221.8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52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36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16.8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562.42999999999995</v>
      </c>
      <c r="V671" s="46">
        <f>IFERROR(Y404*1,"0")+IFERROR(Y408*1,"0")+IFERROR(Y409*1,"0")+IFERROR(Y410*1,"0")</f>
        <v>97.800000000000011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849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33.6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