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5F20C8-7716-496D-A6CB-6620A7BF37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Y590" i="1" s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Y566" i="1" s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Y529" i="1" s="1"/>
  <c r="X519" i="1"/>
  <c r="X518" i="1"/>
  <c r="BO517" i="1"/>
  <c r="BM517" i="1"/>
  <c r="Y517" i="1"/>
  <c r="Y519" i="1" s="1"/>
  <c r="P517" i="1"/>
  <c r="X514" i="1"/>
  <c r="X513" i="1"/>
  <c r="BO512" i="1"/>
  <c r="BM512" i="1"/>
  <c r="Y512" i="1"/>
  <c r="Y514" i="1" s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Y508" i="1" s="1"/>
  <c r="P506" i="1"/>
  <c r="X504" i="1"/>
  <c r="X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Y504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V671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P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Y388" i="1" s="1"/>
  <c r="P384" i="1"/>
  <c r="X382" i="1"/>
  <c r="X381" i="1"/>
  <c r="BO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5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7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Y81" i="1" s="1"/>
  <c r="P77" i="1"/>
  <c r="BP76" i="1"/>
  <c r="BO76" i="1"/>
  <c r="BN76" i="1"/>
  <c r="BM76" i="1"/>
  <c r="Z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O68" i="1"/>
  <c r="BN68" i="1"/>
  <c r="BM68" i="1"/>
  <c r="Z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73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P26" i="1"/>
  <c r="X24" i="1"/>
  <c r="X661" i="1" s="1"/>
  <c r="Y23" i="1"/>
  <c r="X23" i="1"/>
  <c r="X665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1" i="1"/>
  <c r="X662" i="1"/>
  <c r="X663" i="1"/>
  <c r="Y24" i="1"/>
  <c r="Z27" i="1"/>
  <c r="Z36" i="1" s="1"/>
  <c r="BN27" i="1"/>
  <c r="Z31" i="1"/>
  <c r="BN31" i="1"/>
  <c r="Z32" i="1"/>
  <c r="BN32" i="1"/>
  <c r="Z34" i="1"/>
  <c r="BN34" i="1"/>
  <c r="Y37" i="1"/>
  <c r="C671" i="1"/>
  <c r="Z50" i="1"/>
  <c r="Z55" i="1" s="1"/>
  <c r="BN50" i="1"/>
  <c r="BP50" i="1"/>
  <c r="Z52" i="1"/>
  <c r="BN52" i="1"/>
  <c r="Z54" i="1"/>
  <c r="BN54" i="1"/>
  <c r="Y55" i="1"/>
  <c r="Z58" i="1"/>
  <c r="Z60" i="1" s="1"/>
  <c r="BN58" i="1"/>
  <c r="BP58" i="1"/>
  <c r="Y61" i="1"/>
  <c r="D671" i="1"/>
  <c r="Y74" i="1"/>
  <c r="Z65" i="1"/>
  <c r="BN65" i="1"/>
  <c r="BP65" i="1"/>
  <c r="Z67" i="1"/>
  <c r="BN67" i="1"/>
  <c r="BP71" i="1"/>
  <c r="BN71" i="1"/>
  <c r="Z71" i="1"/>
  <c r="Y80" i="1"/>
  <c r="BP79" i="1"/>
  <c r="BN79" i="1"/>
  <c r="Z79" i="1"/>
  <c r="Y90" i="1"/>
  <c r="BP83" i="1"/>
  <c r="BN83" i="1"/>
  <c r="Z83" i="1"/>
  <c r="BP87" i="1"/>
  <c r="BN87" i="1"/>
  <c r="Z87" i="1"/>
  <c r="F9" i="1"/>
  <c r="J9" i="1"/>
  <c r="Z73" i="1"/>
  <c r="BP69" i="1"/>
  <c r="Y663" i="1" s="1"/>
  <c r="BN69" i="1"/>
  <c r="Y662" i="1" s="1"/>
  <c r="Z69" i="1"/>
  <c r="BP77" i="1"/>
  <c r="BN77" i="1"/>
  <c r="Z77" i="1"/>
  <c r="Z80" i="1" s="1"/>
  <c r="BP85" i="1"/>
  <c r="BN85" i="1"/>
  <c r="Z85" i="1"/>
  <c r="Y89" i="1"/>
  <c r="Y665" i="1" s="1"/>
  <c r="Z93" i="1"/>
  <c r="Z98" i="1" s="1"/>
  <c r="BN93" i="1"/>
  <c r="BP93" i="1"/>
  <c r="Z95" i="1"/>
  <c r="BN95" i="1"/>
  <c r="Z97" i="1"/>
  <c r="BN97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9" i="1"/>
  <c r="BN119" i="1"/>
  <c r="Y120" i="1"/>
  <c r="Z124" i="1"/>
  <c r="Z129" i="1" s="1"/>
  <c r="BN124" i="1"/>
  <c r="BP124" i="1"/>
  <c r="Z126" i="1"/>
  <c r="BN126" i="1"/>
  <c r="Z128" i="1"/>
  <c r="BN128" i="1"/>
  <c r="Y129" i="1"/>
  <c r="Z132" i="1"/>
  <c r="Z136" i="1" s="1"/>
  <c r="BN132" i="1"/>
  <c r="BP132" i="1"/>
  <c r="Z134" i="1"/>
  <c r="BN134" i="1"/>
  <c r="Y137" i="1"/>
  <c r="Z140" i="1"/>
  <c r="Z146" i="1" s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71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Z219" i="1"/>
  <c r="BN219" i="1"/>
  <c r="Z221" i="1"/>
  <c r="BN221" i="1"/>
  <c r="Z223" i="1"/>
  <c r="BN223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1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Z381" i="1" s="1"/>
  <c r="BN375" i="1"/>
  <c r="BP375" i="1"/>
  <c r="Z377" i="1"/>
  <c r="BN377" i="1"/>
  <c r="Z379" i="1"/>
  <c r="BN379" i="1"/>
  <c r="BP380" i="1"/>
  <c r="BN380" i="1"/>
  <c r="BP386" i="1"/>
  <c r="BN386" i="1"/>
  <c r="Z386" i="1"/>
  <c r="Z394" i="1"/>
  <c r="BP392" i="1"/>
  <c r="BN392" i="1"/>
  <c r="Z392" i="1"/>
  <c r="Y401" i="1"/>
  <c r="BP409" i="1"/>
  <c r="BN409" i="1"/>
  <c r="Z409" i="1"/>
  <c r="Z411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71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7" i="1"/>
  <c r="BP463" i="1"/>
  <c r="BN463" i="1"/>
  <c r="Z463" i="1"/>
  <c r="Z466" i="1" s="1"/>
  <c r="Y112" i="1"/>
  <c r="Y130" i="1"/>
  <c r="Y157" i="1"/>
  <c r="Y192" i="1"/>
  <c r="Y258" i="1"/>
  <c r="Y271" i="1"/>
  <c r="Y290" i="1"/>
  <c r="Y295" i="1"/>
  <c r="Y302" i="1"/>
  <c r="Y311" i="1"/>
  <c r="Y344" i="1"/>
  <c r="Y365" i="1"/>
  <c r="Y382" i="1"/>
  <c r="Y387" i="1"/>
  <c r="BP384" i="1"/>
  <c r="BN384" i="1"/>
  <c r="Z384" i="1"/>
  <c r="Z387" i="1" s="1"/>
  <c r="BP398" i="1"/>
  <c r="BN398" i="1"/>
  <c r="Z398" i="1"/>
  <c r="Z400" i="1" s="1"/>
  <c r="BP417" i="1"/>
  <c r="BN417" i="1"/>
  <c r="Z417" i="1"/>
  <c r="Z427" i="1" s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BP465" i="1"/>
  <c r="BN465" i="1"/>
  <c r="Z465" i="1"/>
  <c r="Y406" i="1"/>
  <c r="W671" i="1"/>
  <c r="Y428" i="1"/>
  <c r="Y671" i="1"/>
  <c r="Y477" i="1"/>
  <c r="Z479" i="1"/>
  <c r="BN479" i="1"/>
  <c r="BP479" i="1"/>
  <c r="Z481" i="1"/>
  <c r="BN481" i="1"/>
  <c r="Z482" i="1"/>
  <c r="BN482" i="1"/>
  <c r="Z484" i="1"/>
  <c r="BN484" i="1"/>
  <c r="Z486" i="1"/>
  <c r="BN486" i="1"/>
  <c r="Z487" i="1"/>
  <c r="BN487" i="1"/>
  <c r="Z489" i="1"/>
  <c r="BN489" i="1"/>
  <c r="Z490" i="1"/>
  <c r="BN490" i="1"/>
  <c r="Z492" i="1"/>
  <c r="BN492" i="1"/>
  <c r="Z494" i="1"/>
  <c r="BN494" i="1"/>
  <c r="Z497" i="1"/>
  <c r="BN497" i="1"/>
  <c r="Z499" i="1"/>
  <c r="BN499" i="1"/>
  <c r="Z501" i="1"/>
  <c r="BN501" i="1"/>
  <c r="Z502" i="1"/>
  <c r="BN502" i="1"/>
  <c r="Y503" i="1"/>
  <c r="Z506" i="1"/>
  <c r="Z508" i="1" s="1"/>
  <c r="BN506" i="1"/>
  <c r="BP506" i="1"/>
  <c r="Y509" i="1"/>
  <c r="Z512" i="1"/>
  <c r="Z513" i="1" s="1"/>
  <c r="BN512" i="1"/>
  <c r="BP512" i="1"/>
  <c r="Z517" i="1"/>
  <c r="Z518" i="1" s="1"/>
  <c r="BN517" i="1"/>
  <c r="BP517" i="1"/>
  <c r="Y518" i="1"/>
  <c r="Z522" i="1"/>
  <c r="Z528" i="1" s="1"/>
  <c r="BN522" i="1"/>
  <c r="Z524" i="1"/>
  <c r="BN524" i="1"/>
  <c r="Z525" i="1"/>
  <c r="BN525" i="1"/>
  <c r="Z527" i="1"/>
  <c r="BN527" i="1"/>
  <c r="Y528" i="1"/>
  <c r="Z531" i="1"/>
  <c r="Z532" i="1" s="1"/>
  <c r="BN531" i="1"/>
  <c r="BP531" i="1"/>
  <c r="Y532" i="1"/>
  <c r="BP541" i="1"/>
  <c r="BN541" i="1"/>
  <c r="Z541" i="1"/>
  <c r="BP556" i="1"/>
  <c r="BN556" i="1"/>
  <c r="Z556" i="1"/>
  <c r="BP560" i="1"/>
  <c r="BN560" i="1"/>
  <c r="Z560" i="1"/>
  <c r="BP564" i="1"/>
  <c r="BN564" i="1"/>
  <c r="Z564" i="1"/>
  <c r="Y571" i="1"/>
  <c r="BP568" i="1"/>
  <c r="BN568" i="1"/>
  <c r="Z568" i="1"/>
  <c r="BP576" i="1"/>
  <c r="BN576" i="1"/>
  <c r="Z576" i="1"/>
  <c r="BP580" i="1"/>
  <c r="BN580" i="1"/>
  <c r="Z580" i="1"/>
  <c r="BP588" i="1"/>
  <c r="BN588" i="1"/>
  <c r="Z588" i="1"/>
  <c r="Y594" i="1"/>
  <c r="BP592" i="1"/>
  <c r="BN592" i="1"/>
  <c r="Z592" i="1"/>
  <c r="Z671" i="1"/>
  <c r="BP543" i="1"/>
  <c r="BN543" i="1"/>
  <c r="Z543" i="1"/>
  <c r="Y545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72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595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647" i="1"/>
  <c r="Z613" i="1"/>
  <c r="Z571" i="1"/>
  <c r="Z453" i="1"/>
  <c r="Z89" i="1"/>
  <c r="Z666" i="1" s="1"/>
  <c r="Y661" i="1"/>
  <c r="X664" i="1"/>
  <c r="Z634" i="1"/>
  <c r="Z583" i="1"/>
  <c r="Z565" i="1"/>
  <c r="Z594" i="1"/>
  <c r="Z544" i="1"/>
  <c r="Z503" i="1"/>
  <c r="Z311" i="1"/>
  <c r="Z301" i="1"/>
  <c r="Z258" i="1"/>
  <c r="Z246" i="1"/>
  <c r="Z238" i="1"/>
  <c r="Z202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<sst xmlns="http://schemas.openxmlformats.org/spreadsheetml/2006/main" count="3120" uniqueCount="1074">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</sst>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8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0" t="s">
        <v>0</v>
      </c>
      <c r="E1" s="808"/>
      <c r="F1" s="808"/>
      <c r="G1" s="12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6"/>
      <c r="J5" s="1076"/>
      <c r="K5" s="1076"/>
      <c r="L5" s="1076"/>
      <c r="M5" s="865"/>
      <c r="N5" s="58"/>
      <c r="P5" s="24" t="s">
        <v>10</v>
      </c>
      <c r="Q5" s="1173">
        <v>45634</v>
      </c>
      <c r="R5" s="913"/>
      <c r="T5" s="969" t="s">
        <v>11</v>
      </c>
      <c r="U5" s="970"/>
      <c r="V5" s="972" t="s">
        <v>12</v>
      </c>
      <c r="W5" s="913"/>
      <c r="AB5" s="51"/>
      <c r="AC5" s="51"/>
      <c r="AD5" s="51"/>
      <c r="AE5" s="51"/>
    </row>
    <row r="6" spans="1:32" s="770" customFormat="1" ht="24" customHeight="1" x14ac:dyDescent="0.2">
      <c r="A6" s="915" t="s">
        <v>13</v>
      </c>
      <c r="B6" s="822"/>
      <c r="C6" s="82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3"/>
      <c r="N6" s="59"/>
      <c r="P6" s="24" t="s">
        <v>15</v>
      </c>
      <c r="Q6" s="118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9" t="s">
        <v>16</v>
      </c>
      <c r="U6" s="970"/>
      <c r="V6" s="1057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0"/>
      <c r="V7" s="1058"/>
      <c r="W7" s="1059"/>
      <c r="AB7" s="51"/>
      <c r="AC7" s="51"/>
      <c r="AD7" s="51"/>
      <c r="AE7" s="51"/>
    </row>
    <row r="8" spans="1:32" s="770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9"/>
      <c r="T8" s="786"/>
      <c r="U8" s="970"/>
      <c r="V8" s="1058"/>
      <c r="W8" s="1059"/>
      <c r="AB8" s="51"/>
      <c r="AC8" s="51"/>
      <c r="AD8" s="51"/>
      <c r="AE8" s="51"/>
    </row>
    <row r="9" spans="1:32" s="770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08"/>
      <c r="R9" s="909"/>
      <c r="T9" s="786"/>
      <c r="U9" s="970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0"/>
      <c r="R10" s="981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2"/>
      <c r="R11" s="913"/>
      <c r="U11" s="24" t="s">
        <v>27</v>
      </c>
      <c r="V11" s="1112" t="s">
        <v>28</v>
      </c>
      <c r="W11" s="909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2"/>
      <c r="P12" s="24" t="s">
        <v>30</v>
      </c>
      <c r="Q12" s="924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70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2"/>
      <c r="O13" s="26"/>
      <c r="P13" s="26" t="s">
        <v>32</v>
      </c>
      <c r="Q13" s="1112"/>
      <c r="R13" s="9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31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0" t="s">
        <v>51</v>
      </c>
      <c r="V17" s="823"/>
      <c r="W17" s="824" t="s">
        <v>52</v>
      </c>
      <c r="X17" s="824" t="s">
        <v>53</v>
      </c>
      <c r="Y17" s="1201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5"/>
      <c r="X18" s="825"/>
      <c r="Y18" s="1202"/>
      <c r="Z18" s="1074"/>
      <c r="AA18" s="1048"/>
      <c r="AB18" s="1048"/>
      <c r="AC18" s="1048"/>
      <c r="AD18" s="1156"/>
      <c r="AE18" s="1157"/>
      <c r="AF18" s="1158"/>
      <c r="AG18" s="66"/>
      <c r="BD18" s="65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8"/>
      <c r="AB19" s="48"/>
      <c r="AC19" s="48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8"/>
      <c r="AB46" s="48"/>
      <c r="AC46" s="48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600</v>
      </c>
      <c r="Y50" s="774">
        <f t="shared" si="6"/>
        <v>604.80000000000007</v>
      </c>
      <c r="Z50" s="36">
        <f>IFERROR(IF(Y50=0,"",ROUNDUP(Y50/H50,0)*0.02175),"")</f>
        <v>1.218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626.66666666666663</v>
      </c>
      <c r="BN50" s="64">
        <f t="shared" si="8"/>
        <v>631.67999999999995</v>
      </c>
      <c r="BO50" s="64">
        <f t="shared" si="9"/>
        <v>0.99206349206349187</v>
      </c>
      <c r="BP50" s="64">
        <f t="shared" si="10"/>
        <v>1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89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100</v>
      </c>
      <c r="Y53" s="774">
        <f t="shared" si="6"/>
        <v>100</v>
      </c>
      <c r="Z53" s="36">
        <f>IFERROR(IF(Y53=0,"",ROUNDUP(Y53/H53,0)*0.00902),"")</f>
        <v>0.22550000000000001</v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105.25</v>
      </c>
      <c r="BN53" s="64">
        <f t="shared" si="8"/>
        <v>105.25</v>
      </c>
      <c r="BO53" s="64">
        <f t="shared" si="9"/>
        <v>0.18939393939393939</v>
      </c>
      <c r="BP53" s="64">
        <f t="shared" si="10"/>
        <v>0.18939393939393939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80.555555555555543</v>
      </c>
      <c r="Y55" s="775">
        <f>IFERROR(Y49/H49,"0")+IFERROR(Y50/H50,"0")+IFERROR(Y51/H51,"0")+IFERROR(Y52/H52,"0")+IFERROR(Y53/H53,"0")+IFERROR(Y54/H54,"0")</f>
        <v>81</v>
      </c>
      <c r="Z55" s="775">
        <f>IFERROR(IF(Z49="",0,Z49),"0")+IFERROR(IF(Z50="",0,Z50),"0")+IFERROR(IF(Z51="",0,Z51),"0")+IFERROR(IF(Z52="",0,Z52),"0")+IFERROR(IF(Z53="",0,Z53),"0")+IFERROR(IF(Z54="",0,Z54),"0")</f>
        <v>1.4435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700</v>
      </c>
      <c r="Y56" s="775">
        <f>IFERROR(SUM(Y49:Y54),"0")</f>
        <v>704.80000000000007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500</v>
      </c>
      <c r="Y65" s="774">
        <f t="shared" si="11"/>
        <v>507.6</v>
      </c>
      <c r="Z65" s="36">
        <f>IFERROR(IF(Y65=0,"",ROUNDUP(Y65/H65,0)*0.02175),"")</f>
        <v>1.0222499999999999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522.22222222222217</v>
      </c>
      <c r="BN65" s="64">
        <f t="shared" si="13"/>
        <v>530.16</v>
      </c>
      <c r="BO65" s="64">
        <f t="shared" si="14"/>
        <v>0.82671957671957652</v>
      </c>
      <c r="BP65" s="64">
        <f t="shared" si="15"/>
        <v>0.83928571428571419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75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90</v>
      </c>
      <c r="Y72" s="774">
        <f t="shared" si="11"/>
        <v>90</v>
      </c>
      <c r="Z72" s="36">
        <f>IFERROR(IF(Y72=0,"",ROUNDUP(Y72/H72,0)*0.00902),"")</f>
        <v>0.1804</v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94.199999999999989</v>
      </c>
      <c r="BN72" s="64">
        <f t="shared" si="13"/>
        <v>94.199999999999989</v>
      </c>
      <c r="BO72" s="64">
        <f t="shared" si="14"/>
        <v>0.15151515151515152</v>
      </c>
      <c r="BP72" s="64">
        <f t="shared" si="15"/>
        <v>0.15151515151515152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66.296296296296291</v>
      </c>
      <c r="Y73" s="775">
        <f>IFERROR(Y64/H64,"0")+IFERROR(Y65/H65,"0")+IFERROR(Y66/H66,"0")+IFERROR(Y67/H67,"0")+IFERROR(Y68/H68,"0")+IFERROR(Y69/H69,"0")+IFERROR(Y70/H70,"0")+IFERROR(Y71/H71,"0")+IFERROR(Y72/H72,"0")</f>
        <v>67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1.2026499999999998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590</v>
      </c>
      <c r="Y74" s="775">
        <f>IFERROR(SUM(Y64:Y72),"0")</f>
        <v>597.6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300</v>
      </c>
      <c r="Y76" s="774">
        <f>IFERROR(IF(X76="",0,CEILING((X76/$H76),1)*$H76),"")</f>
        <v>302.40000000000003</v>
      </c>
      <c r="Z76" s="36">
        <f>IFERROR(IF(Y76=0,"",ROUNDUP(Y76/H76,0)*0.02175),"")</f>
        <v>0.60899999999999999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313.33333333333331</v>
      </c>
      <c r="BN76" s="64">
        <f>IFERROR(Y76*I76/H76,"0")</f>
        <v>315.83999999999997</v>
      </c>
      <c r="BO76" s="64">
        <f>IFERROR(1/J76*(X76/H76),"0")</f>
        <v>0.49603174603174593</v>
      </c>
      <c r="BP76" s="64">
        <f>IFERROR(1/J76*(Y76/H76),"0")</f>
        <v>0.5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90</v>
      </c>
      <c r="Y79" s="774">
        <f>IFERROR(IF(X79="",0,CEILING((X79/$H79),1)*$H79),"")</f>
        <v>91.800000000000011</v>
      </c>
      <c r="Z79" s="36">
        <f>IFERROR(IF(Y79=0,"",ROUNDUP(Y79/H79,0)*0.00651),"")</f>
        <v>0.22134000000000001</v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95.999999999999986</v>
      </c>
      <c r="BN79" s="64">
        <f>IFERROR(Y79*I79/H79,"0")</f>
        <v>97.92</v>
      </c>
      <c r="BO79" s="64">
        <f>IFERROR(1/J79*(X79/H79),"0")</f>
        <v>0.18315018315018314</v>
      </c>
      <c r="BP79" s="64">
        <f>IFERROR(1/J79*(Y79/H79),"0")</f>
        <v>0.18681318681318682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61.1111111111111</v>
      </c>
      <c r="Y80" s="775">
        <f>IFERROR(Y76/H76,"0")+IFERROR(Y77/H77,"0")+IFERROR(Y78/H78,"0")+IFERROR(Y79/H79,"0")</f>
        <v>62</v>
      </c>
      <c r="Z80" s="775">
        <f>IFERROR(IF(Z76="",0,Z76),"0")+IFERROR(IF(Z77="",0,Z77),"0")+IFERROR(IF(Z78="",0,Z78),"0")+IFERROR(IF(Z79="",0,Z79),"0")</f>
        <v>0.83033999999999997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390</v>
      </c>
      <c r="Y81" s="775">
        <f>IFERROR(SUM(Y76:Y79),"0")</f>
        <v>394.20000000000005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120</v>
      </c>
      <c r="Y108" s="774">
        <f>IFERROR(IF(X108="",0,CEILING((X108/$H108),1)*$H108),"")</f>
        <v>129.60000000000002</v>
      </c>
      <c r="Z108" s="36">
        <f>IFERROR(IF(Y108=0,"",ROUNDUP(Y108/H108,0)*0.02175),"")</f>
        <v>0.26100000000000001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125.33333333333331</v>
      </c>
      <c r="BN108" s="64">
        <f>IFERROR(Y108*I108/H108,"0")</f>
        <v>135.36000000000001</v>
      </c>
      <c r="BO108" s="64">
        <f>IFERROR(1/J108*(X108/H108),"0")</f>
        <v>0.1984126984126984</v>
      </c>
      <c r="BP108" s="64">
        <f>IFERROR(1/J108*(Y108/H108),"0")</f>
        <v>0.2142857142857143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50</v>
      </c>
      <c r="Y110" s="774">
        <f>IFERROR(IF(X110="",0,CEILING((X110/$H110),1)*$H110),"")</f>
        <v>54</v>
      </c>
      <c r="Z110" s="36">
        <f>IFERROR(IF(Y110=0,"",ROUNDUP(Y110/H110,0)*0.00902),"")</f>
        <v>0.10824</v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52.333333333333336</v>
      </c>
      <c r="BN110" s="64">
        <f>IFERROR(Y110*I110/H110,"0")</f>
        <v>56.52</v>
      </c>
      <c r="BO110" s="64">
        <f>IFERROR(1/J110*(X110/H110),"0")</f>
        <v>8.4175084175084181E-2</v>
      </c>
      <c r="BP110" s="64">
        <f>IFERROR(1/J110*(Y110/H110),"0")</f>
        <v>9.0909090909090912E-2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22.222222222222221</v>
      </c>
      <c r="Y111" s="775">
        <f>IFERROR(Y108/H108,"0")+IFERROR(Y109/H109,"0")+IFERROR(Y110/H110,"0")</f>
        <v>24</v>
      </c>
      <c r="Z111" s="775">
        <f>IFERROR(IF(Z108="",0,Z108),"0")+IFERROR(IF(Z109="",0,Z109),"0")+IFERROR(IF(Z110="",0,Z110),"0")</f>
        <v>0.36924000000000001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170</v>
      </c>
      <c r="Y112" s="775">
        <f>IFERROR(SUM(Y108:Y110),"0")</f>
        <v>183.60000000000002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100</v>
      </c>
      <c r="Y114" s="774">
        <f t="shared" ref="Y114:Y119" si="26"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106.71428571428572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0.21258503401360543</v>
      </c>
      <c r="BP114" s="64">
        <f t="shared" ref="BP114:BP119" si="30">IFERROR(1/J114*(Y114/H114),"0")</f>
        <v>0.21428571428571427</v>
      </c>
    </row>
    <row r="115" spans="1:68" ht="27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6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11.904761904761905</v>
      </c>
      <c r="Y120" s="775">
        <f>IFERROR(Y114/H114,"0")+IFERROR(Y115/H115,"0")+IFERROR(Y116/H116,"0")+IFERROR(Y117/H117,"0")+IFERROR(Y118/H118,"0")+IFERROR(Y119/H119,"0")</f>
        <v>12</v>
      </c>
      <c r="Z120" s="775">
        <f>IFERROR(IF(Z114="",0,Z114),"0")+IFERROR(IF(Z115="",0,Z115),"0")+IFERROR(IF(Z116="",0,Z116),"0")+IFERROR(IF(Z117="",0,Z117),"0")+IFERROR(IF(Z118="",0,Z118),"0")+IFERROR(IF(Z119="",0,Z119),"0")</f>
        <v>0.26100000000000001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100</v>
      </c>
      <c r="Y121" s="775">
        <f>IFERROR(SUM(Y114:Y119),"0")</f>
        <v>100.80000000000001</v>
      </c>
      <c r="Z121" s="37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40</v>
      </c>
      <c r="Y124" s="774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27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3.5714285714285716</v>
      </c>
      <c r="Y129" s="775">
        <f>IFERROR(Y124/H124,"0")+IFERROR(Y125/H125,"0")+IFERROR(Y126/H126,"0")+IFERROR(Y127/H127,"0")+IFERROR(Y128/H128,"0")</f>
        <v>4</v>
      </c>
      <c r="Z129" s="775">
        <f>IFERROR(IF(Z124="",0,Z124),"0")+IFERROR(IF(Z125="",0,Z125),"0")+IFERROR(IF(Z126="",0,Z126),"0")+IFERROR(IF(Z127="",0,Z127),"0")+IFERROR(IF(Z128="",0,Z128),"0")</f>
        <v>8.6999999999999994E-2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40</v>
      </c>
      <c r="Y130" s="775">
        <f>IFERROR(SUM(Y124:Y128),"0")</f>
        <v>44.8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250</v>
      </c>
      <c r="Y139" s="774">
        <f t="shared" ref="Y139:Y145" si="31">IFERROR(IF(X139="",0,CEILING((X139/$H139),1)*$H139),"")</f>
        <v>252</v>
      </c>
      <c r="Z139" s="36">
        <f>IFERROR(IF(Y139=0,"",ROUNDUP(Y139/H139,0)*0.02175),"")</f>
        <v>0.65249999999999997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266.60714285714283</v>
      </c>
      <c r="BN139" s="64">
        <f t="shared" ref="BN139:BN145" si="33">IFERROR(Y139*I139/H139,"0")</f>
        <v>268.74</v>
      </c>
      <c r="BO139" s="64">
        <f t="shared" ref="BO139:BO145" si="34">IFERROR(1/J139*(X139/H139),"0")</f>
        <v>0.53146258503401356</v>
      </c>
      <c r="BP139" s="64">
        <f t="shared" ref="BP139:BP145" si="35">IFERROR(1/J139*(Y139/H139),"0")</f>
        <v>0.5357142857142857</v>
      </c>
    </row>
    <row r="140" spans="1:68" ht="37.5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29.761904761904759</v>
      </c>
      <c r="Y146" s="775">
        <f>IFERROR(Y139/H139,"0")+IFERROR(Y140/H140,"0")+IFERROR(Y141/H141,"0")+IFERROR(Y142/H142,"0")+IFERROR(Y143/H143,"0")+IFERROR(Y144/H144,"0")+IFERROR(Y145/H145,"0")</f>
        <v>30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0.65249999999999997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250</v>
      </c>
      <c r="Y147" s="775">
        <f>IFERROR(SUM(Y139:Y145),"0")</f>
        <v>252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17.5</v>
      </c>
      <c r="Y160" s="774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6.25</v>
      </c>
      <c r="Y162" s="775">
        <f>IFERROR(Y160/H160,"0")+IFERROR(Y161/H161,"0")</f>
        <v>7</v>
      </c>
      <c r="Z162" s="775">
        <f>IFERROR(IF(Z160="",0,Z160),"0")+IFERROR(IF(Z161="",0,Z161),"0")</f>
        <v>5.271E-2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17.5</v>
      </c>
      <c r="Y163" s="775">
        <f>IFERROR(SUM(Y160:Y161),"0")</f>
        <v>19.599999999999998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30</v>
      </c>
      <c r="Y176" s="774">
        <f>IFERROR(IF(X176="",0,CEILING((X176/$H176),1)*$H176),"")</f>
        <v>33.6</v>
      </c>
      <c r="Z176" s="36">
        <f>IFERROR(IF(Y176=0,"",ROUNDUP(Y176/H176,0)*0.00902),"")</f>
        <v>7.2160000000000002E-2</v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32.142857142857139</v>
      </c>
      <c r="BN176" s="64">
        <f>IFERROR(Y176*I176/H176,"0")</f>
        <v>36</v>
      </c>
      <c r="BO176" s="64">
        <f>IFERROR(1/J176*(X176/H176),"0")</f>
        <v>5.4112554112554112E-2</v>
      </c>
      <c r="BP176" s="64">
        <f>IFERROR(1/J176*(Y176/H176),"0")</f>
        <v>6.0606060606060608E-2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30</v>
      </c>
      <c r="Y177" s="774">
        <f>IFERROR(IF(X177="",0,CEILING((X177/$H177),1)*$H177),"")</f>
        <v>36</v>
      </c>
      <c r="Z177" s="36">
        <f>IFERROR(IF(Y177=0,"",ROUNDUP(Y177/H177,0)*0.02175),"")</f>
        <v>8.6999999999999994E-2</v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32.1</v>
      </c>
      <c r="BN177" s="64">
        <f>IFERROR(Y177*I177/H177,"0")</f>
        <v>38.520000000000003</v>
      </c>
      <c r="BO177" s="64">
        <f>IFERROR(1/J177*(X177/H177),"0")</f>
        <v>5.9523809523809521E-2</v>
      </c>
      <c r="BP177" s="64">
        <f>IFERROR(1/J177*(Y177/H177),"0")</f>
        <v>7.1428571428571425E-2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10.476190476190476</v>
      </c>
      <c r="Y180" s="775">
        <f>IFERROR(Y175/H175,"0")+IFERROR(Y176/H176,"0")+IFERROR(Y177/H177,"0")+IFERROR(Y178/H178,"0")+IFERROR(Y179/H179,"0")</f>
        <v>12</v>
      </c>
      <c r="Z180" s="775">
        <f>IFERROR(IF(Z175="",0,Z175),"0")+IFERROR(IF(Z176="",0,Z176),"0")+IFERROR(IF(Z177="",0,Z177),"0")+IFERROR(IF(Z178="",0,Z178),"0")+IFERROR(IF(Z179="",0,Z179),"0")</f>
        <v>0.15916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60</v>
      </c>
      <c r="Y181" s="775">
        <f>IFERROR(SUM(Y175:Y179),"0")</f>
        <v>69.599999999999994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8"/>
      <c r="AB187" s="48"/>
      <c r="AC187" s="48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20</v>
      </c>
      <c r="Y216" s="774">
        <f t="shared" ref="Y216:Y223" si="41">IFERROR(IF(X216="",0,CEILING((X216/$H216),1)*$H216),"")</f>
        <v>21.6</v>
      </c>
      <c r="Z216" s="36">
        <f>IFERROR(IF(Y216=0,"",ROUNDUP(Y216/H216,0)*0.00902),"")</f>
        <v>3.6080000000000001E-2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20.777777777777779</v>
      </c>
      <c r="BN216" s="64">
        <f t="shared" ref="BN216:BN223" si="43">IFERROR(Y216*I216/H216,"0")</f>
        <v>22.44</v>
      </c>
      <c r="BO216" s="64">
        <f t="shared" ref="BO216:BO223" si="44">IFERROR(1/J216*(X216/H216),"0")</f>
        <v>2.8058361391694722E-2</v>
      </c>
      <c r="BP216" s="64">
        <f t="shared" ref="BP216:BP223" si="45">IFERROR(1/J216*(Y216/H216),"0")</f>
        <v>3.0303030303030304E-2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30</v>
      </c>
      <c r="Y217" s="774">
        <f t="shared" si="41"/>
        <v>32.400000000000006</v>
      </c>
      <c r="Z217" s="36">
        <f>IFERROR(IF(Y217=0,"",ROUNDUP(Y217/H217,0)*0.00902),"")</f>
        <v>5.4120000000000001E-2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31.166666666666668</v>
      </c>
      <c r="BN217" s="64">
        <f t="shared" si="43"/>
        <v>33.660000000000004</v>
      </c>
      <c r="BO217" s="64">
        <f t="shared" si="44"/>
        <v>4.208754208754209E-2</v>
      </c>
      <c r="BP217" s="64">
        <f t="shared" si="45"/>
        <v>4.5454545454545463E-2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6.75</v>
      </c>
      <c r="Y218" s="774">
        <f t="shared" si="41"/>
        <v>10.8</v>
      </c>
      <c r="Z218" s="36">
        <f>IFERROR(IF(Y218=0,"",ROUNDUP(Y218/H218,0)*0.00902),"")</f>
        <v>1.804E-2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7.0124999999999993</v>
      </c>
      <c r="BN218" s="64">
        <f t="shared" si="43"/>
        <v>11.22</v>
      </c>
      <c r="BO218" s="64">
        <f t="shared" si="44"/>
        <v>9.46969696969697E-3</v>
      </c>
      <c r="BP218" s="64">
        <f t="shared" si="45"/>
        <v>1.5151515151515152E-2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10.50925925925926</v>
      </c>
      <c r="Y224" s="775">
        <f>IFERROR(Y216/H216,"0")+IFERROR(Y217/H217,"0")+IFERROR(Y218/H218,"0")+IFERROR(Y219/H219,"0")+IFERROR(Y220/H220,"0")+IFERROR(Y221/H221,"0")+IFERROR(Y222/H222,"0")+IFERROR(Y223/H223,"0")</f>
        <v>12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0.10824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56.75</v>
      </c>
      <c r="Y225" s="775">
        <f>IFERROR(SUM(Y216:Y223),"0")</f>
        <v>64.800000000000011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30</v>
      </c>
      <c r="Y369" s="774">
        <f>IFERROR(IF(X369="",0,CEILING((X369/$H369),1)*$H369),"")</f>
        <v>33.6</v>
      </c>
      <c r="Z369" s="36">
        <f>IFERROR(IF(Y369=0,"",ROUNDUP(Y369/H369,0)*0.00753),"")</f>
        <v>6.0240000000000002E-2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31.857142857142858</v>
      </c>
      <c r="BN369" s="64">
        <f>IFERROR(Y369*I369/H369,"0")</f>
        <v>35.68</v>
      </c>
      <c r="BO369" s="64">
        <f>IFERROR(1/J369*(X369/H369),"0")</f>
        <v>4.5787545787545784E-2</v>
      </c>
      <c r="BP369" s="64">
        <f>IFERROR(1/J369*(Y369/H369),"0")</f>
        <v>5.128205128205128E-2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7.1428571428571423</v>
      </c>
      <c r="Y372" s="775">
        <f>IFERROR(Y368/H368,"0")+IFERROR(Y369/H369,"0")+IFERROR(Y370/H370,"0")+IFERROR(Y371/H371,"0")</f>
        <v>8</v>
      </c>
      <c r="Z372" s="775">
        <f>IFERROR(IF(Z368="",0,Z368),"0")+IFERROR(IF(Z369="",0,Z369),"0")+IFERROR(IF(Z370="",0,Z370),"0")+IFERROR(IF(Z371="",0,Z371),"0")</f>
        <v>6.0240000000000002E-2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30</v>
      </c>
      <c r="Y373" s="775">
        <f>IFERROR(SUM(Y368:Y371),"0")</f>
        <v>33.6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200</v>
      </c>
      <c r="Y375" s="774">
        <f t="shared" ref="Y375:Y380" si="76">IFERROR(IF(X375="",0,CEILING((X375/$H375),1)*$H375),"")</f>
        <v>202.79999999999998</v>
      </c>
      <c r="Z375" s="36">
        <f>IFERROR(IF(Y375=0,"",ROUNDUP(Y375/H375,0)*0.02175),"")</f>
        <v>0.5655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214.30769230769232</v>
      </c>
      <c r="BN375" s="64">
        <f t="shared" ref="BN375:BN380" si="78">IFERROR(Y375*I375/H375,"0")</f>
        <v>217.30800000000002</v>
      </c>
      <c r="BO375" s="64">
        <f t="shared" ref="BO375:BO380" si="79">IFERROR(1/J375*(X375/H375),"0")</f>
        <v>0.45787545787545786</v>
      </c>
      <c r="BP375" s="64">
        <f t="shared" ref="BP375:BP380" si="80">IFERROR(1/J375*(Y375/H375),"0")</f>
        <v>0.46428571428571425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25.641025641025642</v>
      </c>
      <c r="Y381" s="775">
        <f>IFERROR(Y375/H375,"0")+IFERROR(Y376/H376,"0")+IFERROR(Y377/H377,"0")+IFERROR(Y378/H378,"0")+IFERROR(Y379/H379,"0")+IFERROR(Y380/H380,"0")</f>
        <v>26</v>
      </c>
      <c r="Z381" s="775">
        <f>IFERROR(IF(Z375="",0,Z375),"0")+IFERROR(IF(Z376="",0,Z376),"0")+IFERROR(IF(Z377="",0,Z377),"0")+IFERROR(IF(Z378="",0,Z378),"0")+IFERROR(IF(Z379="",0,Z379),"0")+IFERROR(IF(Z380="",0,Z380),"0")</f>
        <v>0.5655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200</v>
      </c>
      <c r="Y382" s="775">
        <f>IFERROR(SUM(Y375:Y380),"0")</f>
        <v>202.79999999999998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0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0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21</v>
      </c>
      <c r="Y410" s="774">
        <f>IFERROR(IF(X410="",0,CEILING((X410/$H410),1)*$H410),"")</f>
        <v>21</v>
      </c>
      <c r="Z410" s="36">
        <f>IFERROR(IF(Y410=0,"",ROUNDUP(Y410/H410,0)*0.00753),"")</f>
        <v>7.5300000000000006E-2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23.599999999999998</v>
      </c>
      <c r="BN410" s="64">
        <f>IFERROR(Y410*I410/H410,"0")</f>
        <v>23.599999999999998</v>
      </c>
      <c r="BO410" s="64">
        <f>IFERROR(1/J410*(X410/H410),"0")</f>
        <v>6.4102564102564097E-2</v>
      </c>
      <c r="BP410" s="64">
        <f>IFERROR(1/J410*(Y410/H410),"0")</f>
        <v>6.4102564102564097E-2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10</v>
      </c>
      <c r="Y411" s="775">
        <f>IFERROR(Y408/H408,"0")+IFERROR(Y409/H409,"0")+IFERROR(Y410/H410,"0")</f>
        <v>10</v>
      </c>
      <c r="Z411" s="775">
        <f>IFERROR(IF(Z408="",0,Z408),"0")+IFERROR(IF(Z409="",0,Z409),"0")+IFERROR(IF(Z410="",0,Z410),"0")</f>
        <v>7.5300000000000006E-2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21</v>
      </c>
      <c r="Y412" s="775">
        <f>IFERROR(SUM(Y408:Y410),"0")</f>
        <v>21</v>
      </c>
      <c r="Z412" s="37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8"/>
      <c r="AB413" s="48"/>
      <c r="AC413" s="48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200</v>
      </c>
      <c r="Y417" s="774">
        <f t="shared" si="81"/>
        <v>210</v>
      </c>
      <c r="Z417" s="36">
        <f>IFERROR(IF(Y417=0,"",ROUNDUP(Y417/H417,0)*0.02175),"")</f>
        <v>0.30449999999999999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206.4</v>
      </c>
      <c r="BN417" s="64">
        <f t="shared" si="83"/>
        <v>216.72</v>
      </c>
      <c r="BO417" s="64">
        <f t="shared" si="84"/>
        <v>0.27777777777777779</v>
      </c>
      <c r="BP417" s="64">
        <f t="shared" si="85"/>
        <v>0.29166666666666663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150</v>
      </c>
      <c r="Y419" s="774">
        <f t="shared" si="81"/>
        <v>150</v>
      </c>
      <c r="Z419" s="36">
        <f>IFERROR(IF(Y419=0,"",ROUNDUP(Y419/H419,0)*0.02175),"")</f>
        <v>0.21749999999999997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154.80000000000001</v>
      </c>
      <c r="BN419" s="64">
        <f t="shared" si="83"/>
        <v>154.80000000000001</v>
      </c>
      <c r="BO419" s="64">
        <f t="shared" si="84"/>
        <v>0.20833333333333331</v>
      </c>
      <c r="BP419" s="64">
        <f t="shared" si="85"/>
        <v>0.20833333333333331</v>
      </c>
    </row>
    <row r="420" spans="1:68" ht="27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800</v>
      </c>
      <c r="Y421" s="774">
        <f t="shared" si="81"/>
        <v>810</v>
      </c>
      <c r="Z421" s="36">
        <f>IFERROR(IF(Y421=0,"",ROUNDUP(Y421/H421,0)*0.02175),"")</f>
        <v>1.1744999999999999</v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825.6</v>
      </c>
      <c r="BN421" s="64">
        <f t="shared" si="83"/>
        <v>835.92000000000007</v>
      </c>
      <c r="BO421" s="64">
        <f t="shared" si="84"/>
        <v>1.1111111111111112</v>
      </c>
      <c r="BP421" s="64">
        <f t="shared" si="85"/>
        <v>1.125</v>
      </c>
    </row>
    <row r="422" spans="1:68" ht="27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76.666666666666671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78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1.6964999999999999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1150</v>
      </c>
      <c r="Y428" s="775">
        <f>IFERROR(SUM(Y416:Y426),"0")</f>
        <v>1170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400</v>
      </c>
      <c r="Y430" s="774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26.666666666666668</v>
      </c>
      <c r="Y432" s="775">
        <f>IFERROR(Y430/H430,"0")+IFERROR(Y431/H431,"0")</f>
        <v>27</v>
      </c>
      <c r="Z432" s="775">
        <f>IFERROR(IF(Z430="",0,Z430),"0")+IFERROR(IF(Z431="",0,Z431),"0")</f>
        <v>0.58724999999999994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400</v>
      </c>
      <c r="Y433" s="775">
        <f>IFERROR(SUM(Y430:Y431),"0")</f>
        <v>405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92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0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100</v>
      </c>
      <c r="Y449" s="774">
        <f t="shared" si="86"/>
        <v>108</v>
      </c>
      <c r="Z449" s="36">
        <f t="shared" si="87"/>
        <v>0.21749999999999997</v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104.44444444444444</v>
      </c>
      <c r="BN449" s="64">
        <f t="shared" si="89"/>
        <v>112.8</v>
      </c>
      <c r="BO449" s="64">
        <f t="shared" si="90"/>
        <v>0.16534391534391535</v>
      </c>
      <c r="BP449" s="64">
        <f t="shared" si="91"/>
        <v>0.17857142857142855</v>
      </c>
    </row>
    <row r="450" spans="1:68" ht="37.5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500</v>
      </c>
      <c r="Y451" s="774">
        <f t="shared" si="86"/>
        <v>504</v>
      </c>
      <c r="Z451" s="36">
        <f t="shared" si="87"/>
        <v>0.91349999999999998</v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520</v>
      </c>
      <c r="BN451" s="64">
        <f t="shared" si="89"/>
        <v>524.16</v>
      </c>
      <c r="BO451" s="64">
        <f t="shared" si="90"/>
        <v>0.74404761904761896</v>
      </c>
      <c r="BP451" s="64">
        <f t="shared" si="91"/>
        <v>0.75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160</v>
      </c>
      <c r="Y452" s="774">
        <f t="shared" si="86"/>
        <v>160</v>
      </c>
      <c r="Z452" s="36">
        <f>IFERROR(IF(Y452=0,"",ROUNDUP(Y452/H452,0)*0.00902),"")</f>
        <v>0.36080000000000001</v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168.4</v>
      </c>
      <c r="BN452" s="64">
        <f t="shared" si="89"/>
        <v>168.4</v>
      </c>
      <c r="BO452" s="64">
        <f t="shared" si="90"/>
        <v>0.30303030303030304</v>
      </c>
      <c r="BP452" s="64">
        <f t="shared" si="91"/>
        <v>0.30303030303030304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90.925925925925924</v>
      </c>
      <c r="Y453" s="775">
        <f>IFERROR(Y445/H445,"0")+IFERROR(Y446/H446,"0")+IFERROR(Y447/H447,"0")+IFERROR(Y448/H448,"0")+IFERROR(Y449/H449,"0")+IFERROR(Y450/H450,"0")+IFERROR(Y451/H451,"0")+IFERROR(Y452/H452,"0")</f>
        <v>92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1.4918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760</v>
      </c>
      <c r="Y454" s="775">
        <f>IFERROR(SUM(Y445:Y452),"0")</f>
        <v>772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45</v>
      </c>
      <c r="Y456" s="774">
        <f>IFERROR(IF(X456="",0,CEILING((X456/$H456),1)*$H456),"")</f>
        <v>48.18</v>
      </c>
      <c r="Z456" s="36">
        <f>IFERROR(IF(Y456=0,"",ROUNDUP(Y456/H456,0)*0.00753),"")</f>
        <v>8.2830000000000001E-2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47.671232876712324</v>
      </c>
      <c r="BN456" s="64">
        <f>IFERROR(Y456*I456/H456,"0")</f>
        <v>51.04</v>
      </c>
      <c r="BO456" s="64">
        <f>IFERROR(1/J456*(X456/H456),"0")</f>
        <v>6.5858798735511065E-2</v>
      </c>
      <c r="BP456" s="64">
        <f>IFERROR(1/J456*(Y456/H456),"0")</f>
        <v>7.0512820512820512E-2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10.273972602739727</v>
      </c>
      <c r="Y458" s="775">
        <f>IFERROR(Y456/H456,"0")+IFERROR(Y457/H457,"0")</f>
        <v>11</v>
      </c>
      <c r="Z458" s="775">
        <f>IFERROR(IF(Z456="",0,Z456),"0")+IFERROR(IF(Z457="",0,Z457),"0")</f>
        <v>8.2830000000000001E-2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45</v>
      </c>
      <c r="Y459" s="775">
        <f>IFERROR(SUM(Y456:Y457),"0")</f>
        <v>48.18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700</v>
      </c>
      <c r="Y461" s="774">
        <f>IFERROR(IF(X461="",0,CEILING((X461/$H461),1)*$H461),"")</f>
        <v>702</v>
      </c>
      <c r="Z461" s="36">
        <f>IFERROR(IF(Y461=0,"",ROUNDUP(Y461/H461,0)*0.02175),"")</f>
        <v>1.6964999999999999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743.86666666666667</v>
      </c>
      <c r="BN461" s="64">
        <f>IFERROR(Y461*I461/H461,"0")</f>
        <v>745.99199999999996</v>
      </c>
      <c r="BO461" s="64">
        <f>IFERROR(1/J461*(X461/H461),"0")</f>
        <v>1.3888888888888886</v>
      </c>
      <c r="BP461" s="64">
        <f>IFERROR(1/J461*(Y461/H461),"0")</f>
        <v>1.3928571428571428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92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120</v>
      </c>
      <c r="Y464" s="774">
        <f>IFERROR(IF(X464="",0,CEILING((X464/$H464),1)*$H464),"")</f>
        <v>120</v>
      </c>
      <c r="Z464" s="36">
        <f>IFERROR(IF(Y464=0,"",ROUNDUP(Y464/H464,0)*0.00753),"")</f>
        <v>0.3765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134.20000000000002</v>
      </c>
      <c r="BN464" s="64">
        <f>IFERROR(Y464*I464/H464,"0")</f>
        <v>134.20000000000002</v>
      </c>
      <c r="BO464" s="64">
        <f>IFERROR(1/J464*(X464/H464),"0")</f>
        <v>0.32051282051282048</v>
      </c>
      <c r="BP464" s="64">
        <f>IFERROR(1/J464*(Y464/H464),"0")</f>
        <v>0.32051282051282048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127.77777777777777</v>
      </c>
      <c r="Y466" s="775">
        <f>IFERROR(Y461/H461,"0")+IFERROR(Y462/H462,"0")+IFERROR(Y463/H463,"0")+IFERROR(Y464/H464,"0")+IFERROR(Y465/H465,"0")</f>
        <v>128</v>
      </c>
      <c r="Z466" s="775">
        <f>IFERROR(IF(Z461="",0,Z461),"0")+IFERROR(IF(Z462="",0,Z462),"0")+IFERROR(IF(Z463="",0,Z463),"0")+IFERROR(IF(Z464="",0,Z464),"0")+IFERROR(IF(Z465="",0,Z465),"0")</f>
        <v>2.073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820</v>
      </c>
      <c r="Y467" s="775">
        <f>IFERROR(SUM(Y461:Y465),"0")</f>
        <v>822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8"/>
      <c r="AB472" s="48"/>
      <c r="AC472" s="48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895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20</v>
      </c>
      <c r="Y481" s="774">
        <f t="shared" si="92"/>
        <v>21</v>
      </c>
      <c r="Z481" s="36">
        <f>IFERROR(IF(Y481=0,"",ROUNDUP(Y481/H481,0)*0.00753),"")</f>
        <v>3.7650000000000003E-2</v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21.095238095238091</v>
      </c>
      <c r="BN481" s="64">
        <f t="shared" si="94"/>
        <v>22.15</v>
      </c>
      <c r="BO481" s="64">
        <f t="shared" si="95"/>
        <v>3.0525030525030524E-2</v>
      </c>
      <c r="BP481" s="64">
        <f t="shared" si="96"/>
        <v>3.2051282051282048E-2</v>
      </c>
    </row>
    <row r="482" spans="1:68" ht="27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66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10</v>
      </c>
      <c r="Y484" s="774">
        <f t="shared" si="92"/>
        <v>12.600000000000001</v>
      </c>
      <c r="Z484" s="36">
        <f>IFERROR(IF(Y484=0,"",ROUNDUP(Y484/H484,0)*0.00753),"")</f>
        <v>2.2589999999999999E-2</v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10.547619047619046</v>
      </c>
      <c r="BN484" s="64">
        <f t="shared" si="94"/>
        <v>13.290000000000001</v>
      </c>
      <c r="BO484" s="64">
        <f t="shared" si="95"/>
        <v>1.5262515262515262E-2</v>
      </c>
      <c r="BP484" s="64">
        <f t="shared" si="96"/>
        <v>1.9230769230769232E-2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3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9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7.1428571428571423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8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6.0240000000000002E-2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30</v>
      </c>
      <c r="Y504" s="775">
        <f>IFERROR(SUM(Y479:Y502),"0")</f>
        <v>33.6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2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8"/>
      <c r="AB551" s="48"/>
      <c r="AC551" s="48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40</v>
      </c>
      <c r="Y555" s="774">
        <f t="shared" si="103"/>
        <v>42.24</v>
      </c>
      <c r="Z555" s="36">
        <f t="shared" si="104"/>
        <v>9.5680000000000001E-2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42.727272727272727</v>
      </c>
      <c r="BN555" s="64">
        <f t="shared" si="106"/>
        <v>45.12</v>
      </c>
      <c r="BO555" s="64">
        <f t="shared" si="107"/>
        <v>7.2843822843822847E-2</v>
      </c>
      <c r="BP555" s="64">
        <f t="shared" si="108"/>
        <v>7.6923076923076927E-2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50</v>
      </c>
      <c r="Y557" s="774">
        <f t="shared" si="103"/>
        <v>52.800000000000004</v>
      </c>
      <c r="Z557" s="36">
        <f t="shared" si="104"/>
        <v>0.1196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53.409090909090907</v>
      </c>
      <c r="BN557" s="64">
        <f t="shared" si="106"/>
        <v>56.400000000000006</v>
      </c>
      <c r="BO557" s="64">
        <f t="shared" si="107"/>
        <v>9.1054778554778545E-2</v>
      </c>
      <c r="BP557" s="64">
        <f t="shared" si="108"/>
        <v>9.6153846153846159E-2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10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80</v>
      </c>
      <c r="Y559" s="774">
        <f t="shared" si="103"/>
        <v>84.48</v>
      </c>
      <c r="Z559" s="36">
        <f t="shared" si="104"/>
        <v>0.19136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85.454545454545453</v>
      </c>
      <c r="BN559" s="64">
        <f t="shared" si="106"/>
        <v>90.24</v>
      </c>
      <c r="BO559" s="64">
        <f t="shared" si="107"/>
        <v>0.14568764568764569</v>
      </c>
      <c r="BP559" s="64">
        <f t="shared" si="108"/>
        <v>0.15384615384615385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32.196969696969695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34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0.40664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170</v>
      </c>
      <c r="Y566" s="775">
        <f>IFERROR(SUM(Y554:Y564),"0")</f>
        <v>179.52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60</v>
      </c>
      <c r="Y568" s="774">
        <f>IFERROR(IF(X568="",0,CEILING((X568/$H568),1)*$H568),"")</f>
        <v>63.36</v>
      </c>
      <c r="Z568" s="36">
        <f>IFERROR(IF(Y568=0,"",ROUNDUP(Y568/H568,0)*0.01196),"")</f>
        <v>0.14352000000000001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64.090909090909079</v>
      </c>
      <c r="BN568" s="64">
        <f>IFERROR(Y568*I568/H568,"0")</f>
        <v>67.679999999999993</v>
      </c>
      <c r="BO568" s="64">
        <f>IFERROR(1/J568*(X568/H568),"0")</f>
        <v>0.10926573426573427</v>
      </c>
      <c r="BP568" s="64">
        <f>IFERROR(1/J568*(Y568/H568),"0")</f>
        <v>0.11538461538461539</v>
      </c>
    </row>
    <row r="569" spans="1:68" ht="16.5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11.363636363636363</v>
      </c>
      <c r="Y571" s="775">
        <f>IFERROR(Y568/H568,"0")+IFERROR(Y569/H569,"0")+IFERROR(Y570/H570,"0")</f>
        <v>12</v>
      </c>
      <c r="Z571" s="775">
        <f>IFERROR(IF(Z568="",0,Z568),"0")+IFERROR(IF(Z569="",0,Z569),"0")+IFERROR(IF(Z570="",0,Z570),"0")</f>
        <v>0.14352000000000001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60</v>
      </c>
      <c r="Y572" s="775">
        <f>IFERROR(SUM(Y568:Y570),"0")</f>
        <v>63.36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20</v>
      </c>
      <c r="Y576" s="774">
        <f t="shared" si="109"/>
        <v>21.12</v>
      </c>
      <c r="Z576" s="36">
        <f>IFERROR(IF(Y576=0,"",ROUNDUP(Y576/H576,0)*0.01196),"")</f>
        <v>4.7840000000000001E-2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21.363636363636363</v>
      </c>
      <c r="BN576" s="64">
        <f t="shared" si="111"/>
        <v>22.56</v>
      </c>
      <c r="BO576" s="64">
        <f t="shared" si="112"/>
        <v>3.6421911421911424E-2</v>
      </c>
      <c r="BP576" s="64">
        <f t="shared" si="113"/>
        <v>3.8461538461538464E-2</v>
      </c>
    </row>
    <row r="577" spans="1:68" ht="27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3.7878787878787876</v>
      </c>
      <c r="Y583" s="775">
        <f>IFERROR(Y574/H574,"0")+IFERROR(Y575/H575,"0")+IFERROR(Y576/H576,"0")+IFERROR(Y577/H577,"0")+IFERROR(Y578/H578,"0")+IFERROR(Y579/H579,"0")+IFERROR(Y580/H580,"0")+IFERROR(Y581/H581,"0")+IFERROR(Y582/H582,"0")</f>
        <v>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4.7840000000000001E-2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20</v>
      </c>
      <c r="Y584" s="775">
        <f>IFERROR(SUM(Y574:Y582),"0")</f>
        <v>21.12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7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8"/>
      <c r="AB596" s="48"/>
      <c r="AC596" s="48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19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4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10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1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9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4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15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8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0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6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9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922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10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197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6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8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6080.25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6203.9800000000014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7" t="s">
        <v>69</v>
      </c>
      <c r="X662" s="775">
        <f>IFERROR(SUM(BM22:BM658),"0")</f>
        <v>6379.5098956028742</v>
      </c>
      <c r="Y662" s="775">
        <f>IFERROR(SUM(BN22:BN658),"0")</f>
        <v>6509.4339999999984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7" t="s">
        <v>1051</v>
      </c>
      <c r="X663" s="38">
        <f>ROUNDUP(SUM(BO22:BO658),0)</f>
        <v>11</v>
      </c>
      <c r="Y663" s="38">
        <f>ROUNDUP(SUM(BP22:BP658),0)</f>
        <v>11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7" t="s">
        <v>69</v>
      </c>
      <c r="X664" s="775">
        <f>GrossWeightTotal+PalletQtyTotal*25</f>
        <v>6654.5098956028742</v>
      </c>
      <c r="Y664" s="775">
        <f>GrossWeightTotalR+PalletQtyTotalR*25</f>
        <v>6784.4339999999984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732.24496457373164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749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12.457000000000001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5" t="s">
        <v>859</v>
      </c>
      <c r="AD668" s="796" t="s">
        <v>927</v>
      </c>
      <c r="AE668" s="820"/>
      <c r="AF668" s="767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7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7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7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704.80000000000007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991.8</v>
      </c>
      <c r="E671" s="46">
        <f>IFERROR(Y108*1,"0")+IFERROR(Y109*1,"0")+IFERROR(Y110*1,"0")+IFERROR(Y114*1,"0")+IFERROR(Y115*1,"0")+IFERROR(Y116*1,"0")+IFERROR(Y117*1,"0")+IFERROR(Y118*1,"0")+IFERROR(Y119*1,"0")</f>
        <v>284.40000000000003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296.8</v>
      </c>
      <c r="G671" s="46">
        <f>IFERROR(Y155*1,"0")+IFERROR(Y156*1,"0")+IFERROR(Y160*1,"0")+IFERROR(Y161*1,"0")+IFERROR(Y165*1,"0")+IFERROR(Y166*1,"0")</f>
        <v>19.599999999999998</v>
      </c>
      <c r="H671" s="46">
        <f>IFERROR(Y171*1,"0")+IFERROR(Y175*1,"0")+IFERROR(Y176*1,"0")+IFERROR(Y177*1,"0")+IFERROR(Y178*1,"0")+IFERROR(Y179*1,"0")+IFERROR(Y183*1,"0")+IFERROR(Y184*1,"0")</f>
        <v>69.599999999999994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64.800000000000011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236.39999999999998</v>
      </c>
      <c r="V671" s="46">
        <f>IFERROR(Y404*1,"0")+IFERROR(Y408*1,"0")+IFERROR(Y409*1,"0")+IFERROR(Y410*1,"0")</f>
        <v>21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1575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1642.1799999999998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33.6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264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2024-12-10T08:33:29Z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