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B2EE3F7B-E543-4351-98E3-F31902D23C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9" i="1" l="1"/>
  <c r="Z111" i="1"/>
  <c r="Z129" i="1"/>
  <c r="Z36" i="1"/>
  <c r="Z157" i="1"/>
  <c r="Z202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Z503" i="1" s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Y663" i="1" s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Z120" i="1" s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Z437" i="1" s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565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<sst xmlns="http://schemas.openxmlformats.org/spreadsheetml/2006/main" count="3120" uniqueCount="1074">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</sst>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2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6" customWidth="1"/>
    <col min="21" max="21" width="10.42578125" style="766" customWidth="1"/>
    <col min="22" max="22" width="9.42578125" style="766" customWidth="1"/>
    <col min="23" max="23" width="8.42578125" style="766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9" customFormat="1" ht="45" customHeight="1" x14ac:dyDescent="0.2">
      <c r="A1" s="40"/>
      <c r="B1" s="40"/>
      <c r="C1" s="40"/>
      <c r="D1" s="860" t="s">
        <v>0</v>
      </c>
      <c r="E1" s="808"/>
      <c r="F1" s="808"/>
      <c r="G1" s="11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6"/>
      <c r="Q3" s="786"/>
      <c r="R3" s="786"/>
      <c r="S3" s="786"/>
      <c r="T3" s="786"/>
      <c r="U3" s="786"/>
      <c r="V3" s="786"/>
      <c r="W3" s="786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7"/>
      <c r="J5" s="1077"/>
      <c r="K5" s="1077"/>
      <c r="L5" s="1077"/>
      <c r="M5" s="865"/>
      <c r="N5" s="57"/>
      <c r="P5" s="23" t="s">
        <v>10</v>
      </c>
      <c r="Q5" s="1173">
        <v>45634</v>
      </c>
      <c r="R5" s="913"/>
      <c r="T5" s="969" t="s">
        <v>11</v>
      </c>
      <c r="U5" s="970"/>
      <c r="V5" s="972" t="s">
        <v>12</v>
      </c>
      <c r="W5" s="913"/>
      <c r="AB5" s="50"/>
      <c r="AC5" s="50"/>
      <c r="AD5" s="50"/>
      <c r="AE5" s="50"/>
    </row>
    <row r="6" spans="1:32" s="769" customFormat="1" ht="24" customHeight="1" x14ac:dyDescent="0.2">
      <c r="A6" s="915" t="s">
        <v>13</v>
      </c>
      <c r="B6" s="822"/>
      <c r="C6" s="823"/>
      <c r="D6" s="1078" t="s">
        <v>14</v>
      </c>
      <c r="E6" s="1079"/>
      <c r="F6" s="1079"/>
      <c r="G6" s="1079"/>
      <c r="H6" s="1079"/>
      <c r="I6" s="1079"/>
      <c r="J6" s="1079"/>
      <c r="K6" s="1079"/>
      <c r="L6" s="1079"/>
      <c r="M6" s="913"/>
      <c r="N6" s="58"/>
      <c r="P6" s="23" t="s">
        <v>15</v>
      </c>
      <c r="Q6" s="118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9" t="s">
        <v>16</v>
      </c>
      <c r="U6" s="970"/>
      <c r="V6" s="1058" t="s">
        <v>17</v>
      </c>
      <c r="W6" s="829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59"/>
      <c r="P7" s="23"/>
      <c r="Q7" s="41"/>
      <c r="R7" s="41"/>
      <c r="T7" s="786"/>
      <c r="U7" s="970"/>
      <c r="V7" s="1059"/>
      <c r="W7" s="1060"/>
      <c r="AB7" s="50"/>
      <c r="AC7" s="50"/>
      <c r="AD7" s="50"/>
      <c r="AE7" s="50"/>
    </row>
    <row r="8" spans="1:32" s="769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0"/>
      <c r="P8" s="23" t="s">
        <v>20</v>
      </c>
      <c r="Q8" s="924">
        <v>0.41666666666666669</v>
      </c>
      <c r="R8" s="839"/>
      <c r="T8" s="786"/>
      <c r="U8" s="970"/>
      <c r="V8" s="1059"/>
      <c r="W8" s="1060"/>
      <c r="AB8" s="50"/>
      <c r="AC8" s="50"/>
      <c r="AD8" s="50"/>
      <c r="AE8" s="50"/>
    </row>
    <row r="9" spans="1:32" s="769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5" t="s">
        <v>21</v>
      </c>
      <c r="Q9" s="908"/>
      <c r="R9" s="909"/>
      <c r="T9" s="786"/>
      <c r="U9" s="970"/>
      <c r="V9" s="1061"/>
      <c r="W9" s="1062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7" t="str">
        <f>IFERROR(VLOOKUP($D$10,Proxy,2,FALSE),"")</f>
        <v/>
      </c>
      <c r="I10" s="786"/>
      <c r="J10" s="786"/>
      <c r="K10" s="786"/>
      <c r="L10" s="786"/>
      <c r="M10" s="786"/>
      <c r="N10" s="770"/>
      <c r="P10" s="25" t="s">
        <v>22</v>
      </c>
      <c r="Q10" s="980"/>
      <c r="R10" s="981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2"/>
      <c r="R11" s="913"/>
      <c r="U11" s="23" t="s">
        <v>27</v>
      </c>
      <c r="V11" s="1112" t="s">
        <v>28</v>
      </c>
      <c r="W11" s="909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1"/>
      <c r="P12" s="23" t="s">
        <v>30</v>
      </c>
      <c r="Q12" s="924"/>
      <c r="R12" s="839"/>
      <c r="S12" s="22"/>
      <c r="U12" s="23"/>
      <c r="V12" s="808"/>
      <c r="W12" s="786"/>
      <c r="AB12" s="50"/>
      <c r="AC12" s="50"/>
      <c r="AD12" s="50"/>
      <c r="AE12" s="50"/>
    </row>
    <row r="13" spans="1:32" s="769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1"/>
      <c r="O13" s="25"/>
      <c r="P13" s="25" t="s">
        <v>32</v>
      </c>
      <c r="Q13" s="1112"/>
      <c r="R13" s="90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2"/>
      <c r="P15" s="954" t="s">
        <v>35</v>
      </c>
      <c r="Q15" s="808"/>
      <c r="R15" s="808"/>
      <c r="S15" s="808"/>
      <c r="T15" s="808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5"/>
      <c r="Q16" s="955"/>
      <c r="R16" s="955"/>
      <c r="S16" s="955"/>
      <c r="T16" s="955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33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2" t="s">
        <v>51</v>
      </c>
      <c r="V17" s="823"/>
      <c r="W17" s="824" t="s">
        <v>52</v>
      </c>
      <c r="X17" s="824" t="s">
        <v>53</v>
      </c>
      <c r="Y17" s="1205" t="s">
        <v>54</v>
      </c>
      <c r="Z17" s="1074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54"/>
      <c r="AF17" s="1155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771" t="s">
        <v>61</v>
      </c>
      <c r="V18" s="771" t="s">
        <v>62</v>
      </c>
      <c r="W18" s="825"/>
      <c r="X18" s="825"/>
      <c r="Y18" s="1206"/>
      <c r="Z18" s="1075"/>
      <c r="AA18" s="1049"/>
      <c r="AB18" s="1049"/>
      <c r="AC18" s="1049"/>
      <c r="AD18" s="1156"/>
      <c r="AE18" s="1157"/>
      <c r="AF18" s="1158"/>
      <c r="AG18" s="65"/>
      <c r="BD18" s="64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7"/>
      <c r="AB19" s="47"/>
      <c r="AC19" s="47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77">
        <v>4680115885004</v>
      </c>
      <c r="E22" s="778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customHeight="1" x14ac:dyDescent="0.25">
      <c r="A26" s="53" t="s">
        <v>74</v>
      </c>
      <c r="B26" s="53" t="s">
        <v>75</v>
      </c>
      <c r="C26" s="30">
        <v>4301051865</v>
      </c>
      <c r="D26" s="777">
        <v>4680115885912</v>
      </c>
      <c r="E26" s="778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customHeight="1" x14ac:dyDescent="0.25">
      <c r="A27" s="53" t="s">
        <v>78</v>
      </c>
      <c r="B27" s="53" t="s">
        <v>79</v>
      </c>
      <c r="C27" s="30">
        <v>4301051558</v>
      </c>
      <c r="D27" s="777">
        <v>4607091383881</v>
      </c>
      <c r="E27" s="778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77">
        <v>4607091388237</v>
      </c>
      <c r="E28" s="778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77">
        <v>4680115886230</v>
      </c>
      <c r="E29" s="778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844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77">
        <v>4680115886278</v>
      </c>
      <c r="E30" s="778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817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4301051783</v>
      </c>
      <c r="D31" s="777">
        <v>4680115881990</v>
      </c>
      <c r="E31" s="778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95</v>
      </c>
      <c r="B32" s="53" t="s">
        <v>96</v>
      </c>
      <c r="C32" s="30">
        <v>4301051909</v>
      </c>
      <c r="D32" s="777">
        <v>4680115886247</v>
      </c>
      <c r="E32" s="778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875" t="s">
        <v>97</v>
      </c>
      <c r="Q32" s="780"/>
      <c r="R32" s="780"/>
      <c r="S32" s="780"/>
      <c r="T32" s="781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77">
        <v>4680115885905</v>
      </c>
      <c r="E33" s="778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customHeight="1" x14ac:dyDescent="0.25">
      <c r="A34" s="53" t="s">
        <v>102</v>
      </c>
      <c r="B34" s="53" t="s">
        <v>103</v>
      </c>
      <c r="C34" s="30">
        <v>4301051593</v>
      </c>
      <c r="D34" s="777">
        <v>4607091383911</v>
      </c>
      <c r="E34" s="778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customHeight="1" x14ac:dyDescent="0.25">
      <c r="A35" s="53" t="s">
        <v>104</v>
      </c>
      <c r="B35" s="53" t="s">
        <v>105</v>
      </c>
      <c r="C35" s="30">
        <v>4301051592</v>
      </c>
      <c r="D35" s="777">
        <v>4607091388244</v>
      </c>
      <c r="E35" s="778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3"/>
      <c r="AB38" s="763"/>
      <c r="AC38" s="763"/>
    </row>
    <row r="39" spans="1:68" ht="27" customHeight="1" x14ac:dyDescent="0.25">
      <c r="A39" s="53" t="s">
        <v>108</v>
      </c>
      <c r="B39" s="53" t="s">
        <v>109</v>
      </c>
      <c r="C39" s="30">
        <v>4301032013</v>
      </c>
      <c r="D39" s="777">
        <v>4607091388503</v>
      </c>
      <c r="E39" s="778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3"/>
      <c r="AB42" s="763"/>
      <c r="AC42" s="763"/>
    </row>
    <row r="43" spans="1:68" ht="27" customHeight="1" x14ac:dyDescent="0.25">
      <c r="A43" s="53" t="s">
        <v>114</v>
      </c>
      <c r="B43" s="53" t="s">
        <v>115</v>
      </c>
      <c r="C43" s="30">
        <v>4301170002</v>
      </c>
      <c r="D43" s="777">
        <v>4607091389111</v>
      </c>
      <c r="E43" s="778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7"/>
      <c r="AB46" s="47"/>
      <c r="AC46" s="47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3"/>
      <c r="AB48" s="763"/>
      <c r="AC48" s="763"/>
    </row>
    <row r="49" spans="1:68" ht="16.5" customHeight="1" x14ac:dyDescent="0.25">
      <c r="A49" s="53" t="s">
        <v>119</v>
      </c>
      <c r="B49" s="53" t="s">
        <v>120</v>
      </c>
      <c r="C49" s="30">
        <v>4301011540</v>
      </c>
      <c r="D49" s="777">
        <v>4607091385670</v>
      </c>
      <c r="E49" s="778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customHeight="1" x14ac:dyDescent="0.25">
      <c r="A50" s="53" t="s">
        <v>119</v>
      </c>
      <c r="B50" s="53" t="s">
        <v>123</v>
      </c>
      <c r="C50" s="30">
        <v>4301011380</v>
      </c>
      <c r="D50" s="777">
        <v>4607091385670</v>
      </c>
      <c r="E50" s="778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3"/>
      <c r="V50" s="33"/>
      <c r="W50" s="34" t="s">
        <v>69</v>
      </c>
      <c r="X50" s="773">
        <v>0</v>
      </c>
      <c r="Y50" s="774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16.5" customHeight="1" x14ac:dyDescent="0.25">
      <c r="A51" s="53" t="s">
        <v>126</v>
      </c>
      <c r="B51" s="53" t="s">
        <v>127</v>
      </c>
      <c r="C51" s="30">
        <v>4301011625</v>
      </c>
      <c r="D51" s="777">
        <v>4680115883956</v>
      </c>
      <c r="E51" s="778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4301011565</v>
      </c>
      <c r="D52" s="777">
        <v>4680115882539</v>
      </c>
      <c r="E52" s="778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8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131</v>
      </c>
      <c r="B53" s="53" t="s">
        <v>132</v>
      </c>
      <c r="C53" s="30">
        <v>4301011382</v>
      </c>
      <c r="D53" s="777">
        <v>4607091385687</v>
      </c>
      <c r="E53" s="778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3"/>
      <c r="V53" s="33"/>
      <c r="W53" s="34" t="s">
        <v>69</v>
      </c>
      <c r="X53" s="773">
        <v>0</v>
      </c>
      <c r="Y53" s="774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customHeight="1" x14ac:dyDescent="0.25">
      <c r="A54" s="53" t="s">
        <v>135</v>
      </c>
      <c r="B54" s="53" t="s">
        <v>136</v>
      </c>
      <c r="C54" s="30">
        <v>4301011624</v>
      </c>
      <c r="D54" s="777">
        <v>4680115883949</v>
      </c>
      <c r="E54" s="778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6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6" t="s">
        <v>69</v>
      </c>
      <c r="X56" s="775">
        <f>IFERROR(SUM(X49:X54),"0")</f>
        <v>0</v>
      </c>
      <c r="Y56" s="775">
        <f>IFERROR(SUM(Y49:Y54),"0")</f>
        <v>0</v>
      </c>
      <c r="Z56" s="36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3"/>
      <c r="AB57" s="763"/>
      <c r="AC57" s="763"/>
    </row>
    <row r="58" spans="1:68" ht="27" customHeight="1" x14ac:dyDescent="0.25">
      <c r="A58" s="53" t="s">
        <v>137</v>
      </c>
      <c r="B58" s="53" t="s">
        <v>138</v>
      </c>
      <c r="C58" s="30">
        <v>4301051842</v>
      </c>
      <c r="D58" s="777">
        <v>4680115885233</v>
      </c>
      <c r="E58" s="778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customHeight="1" x14ac:dyDescent="0.25">
      <c r="A59" s="53" t="s">
        <v>140</v>
      </c>
      <c r="B59" s="53" t="s">
        <v>141</v>
      </c>
      <c r="C59" s="30">
        <v>4301051820</v>
      </c>
      <c r="D59" s="777">
        <v>4680115884915</v>
      </c>
      <c r="E59" s="778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3"/>
      <c r="AB63" s="763"/>
      <c r="AC63" s="763"/>
    </row>
    <row r="64" spans="1:68" ht="27" customHeight="1" x14ac:dyDescent="0.25">
      <c r="A64" s="53" t="s">
        <v>144</v>
      </c>
      <c r="B64" s="53" t="s">
        <v>145</v>
      </c>
      <c r="C64" s="30">
        <v>4301012030</v>
      </c>
      <c r="D64" s="777">
        <v>4680115885882</v>
      </c>
      <c r="E64" s="778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77">
        <v>4680115881426</v>
      </c>
      <c r="E65" s="778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3">
        <v>43.2</v>
      </c>
      <c r="Y65" s="774">
        <f t="shared" si="11"/>
        <v>43.2</v>
      </c>
      <c r="Z65" s="35">
        <f>IFERROR(IF(Y65=0,"",ROUNDUP(Y65/H65,0)*0.02175),"")</f>
        <v>8.6999999999999994E-2</v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45.12</v>
      </c>
      <c r="BN65" s="63">
        <f t="shared" si="13"/>
        <v>45.12</v>
      </c>
      <c r="BO65" s="63">
        <f t="shared" si="14"/>
        <v>7.1428571428571425E-2</v>
      </c>
      <c r="BP65" s="63">
        <f t="shared" si="15"/>
        <v>7.1428571428571425E-2</v>
      </c>
    </row>
    <row r="66" spans="1:68" ht="27" customHeight="1" x14ac:dyDescent="0.25">
      <c r="A66" s="53" t="s">
        <v>147</v>
      </c>
      <c r="B66" s="53" t="s">
        <v>152</v>
      </c>
      <c r="C66" s="30">
        <v>4301011948</v>
      </c>
      <c r="D66" s="777">
        <v>4680115881426</v>
      </c>
      <c r="E66" s="778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155</v>
      </c>
      <c r="B67" s="53" t="s">
        <v>156</v>
      </c>
      <c r="C67" s="30">
        <v>4301011386</v>
      </c>
      <c r="D67" s="777">
        <v>4680115880283</v>
      </c>
      <c r="E67" s="778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158</v>
      </c>
      <c r="B68" s="53" t="s">
        <v>159</v>
      </c>
      <c r="C68" s="30">
        <v>4301011432</v>
      </c>
      <c r="D68" s="777">
        <v>4680115882720</v>
      </c>
      <c r="E68" s="778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161</v>
      </c>
      <c r="B69" s="53" t="s">
        <v>162</v>
      </c>
      <c r="C69" s="30">
        <v>4301011458</v>
      </c>
      <c r="D69" s="777">
        <v>4680115881525</v>
      </c>
      <c r="E69" s="778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975" t="s">
        <v>163</v>
      </c>
      <c r="Q69" s="780"/>
      <c r="R69" s="780"/>
      <c r="S69" s="780"/>
      <c r="T69" s="781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customHeight="1" x14ac:dyDescent="0.25">
      <c r="A70" s="53" t="s">
        <v>165</v>
      </c>
      <c r="B70" s="53" t="s">
        <v>166</v>
      </c>
      <c r="C70" s="30">
        <v>4301011589</v>
      </c>
      <c r="D70" s="777">
        <v>4680115885899</v>
      </c>
      <c r="E70" s="778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4301011192</v>
      </c>
      <c r="D71" s="777">
        <v>4607091382952</v>
      </c>
      <c r="E71" s="778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3"/>
      <c r="V71" s="33"/>
      <c r="W71" s="34" t="s">
        <v>69</v>
      </c>
      <c r="X71" s="773">
        <v>0</v>
      </c>
      <c r="Y71" s="774">
        <f t="shared" si="11"/>
        <v>0</v>
      </c>
      <c r="Z71" s="35" t="str">
        <f>IFERROR(IF(Y71=0,"",ROUNDUP(Y71/H71,0)*0.00753),"")</f>
        <v/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t="27" customHeight="1" x14ac:dyDescent="0.25">
      <c r="A72" s="53" t="s">
        <v>172</v>
      </c>
      <c r="B72" s="53" t="s">
        <v>173</v>
      </c>
      <c r="C72" s="30">
        <v>4301011802</v>
      </c>
      <c r="D72" s="777">
        <v>4680115881419</v>
      </c>
      <c r="E72" s="778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3"/>
      <c r="V72" s="33"/>
      <c r="W72" s="34" t="s">
        <v>69</v>
      </c>
      <c r="X72" s="773">
        <v>0</v>
      </c>
      <c r="Y72" s="774">
        <f t="shared" si="11"/>
        <v>0</v>
      </c>
      <c r="Z72" s="35" t="str">
        <f>IFERROR(IF(Y72=0,"",ROUNDUP(Y72/H72,0)*0.00902),"")</f>
        <v/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0</v>
      </c>
      <c r="BN72" s="63">
        <f t="shared" si="13"/>
        <v>0</v>
      </c>
      <c r="BO72" s="63">
        <f t="shared" si="14"/>
        <v>0</v>
      </c>
      <c r="BP72" s="63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4</v>
      </c>
      <c r="Y73" s="775">
        <f>IFERROR(Y64/H64,"0")+IFERROR(Y65/H65,"0")+IFERROR(Y66/H66,"0")+IFERROR(Y67/H67,"0")+IFERROR(Y68/H68,"0")+IFERROR(Y69/H69,"0")+IFERROR(Y70/H70,"0")+IFERROR(Y71/H71,"0")+IFERROR(Y72/H72,"0")</f>
        <v>4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8.6999999999999994E-2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6" t="s">
        <v>69</v>
      </c>
      <c r="X74" s="775">
        <f>IFERROR(SUM(X64:X72),"0")</f>
        <v>43.2</v>
      </c>
      <c r="Y74" s="775">
        <f>IFERROR(SUM(Y64:Y72),"0")</f>
        <v>43.2</v>
      </c>
      <c r="Z74" s="36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3"/>
      <c r="AB75" s="763"/>
      <c r="AC75" s="763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77">
        <v>4680115881440</v>
      </c>
      <c r="E76" s="778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3">
        <v>0</v>
      </c>
      <c r="Y76" s="774">
        <f>IFERROR(IF(X76="",0,CEILING((X76/$H76),1)*$H76),"")</f>
        <v>0</v>
      </c>
      <c r="Z76" s="35" t="str">
        <f>IFERROR(IF(Y76=0,"",ROUNDUP(Y76/H76,0)*0.02175),"")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customHeight="1" x14ac:dyDescent="0.25">
      <c r="A77" s="53" t="s">
        <v>179</v>
      </c>
      <c r="B77" s="53" t="s">
        <v>180</v>
      </c>
      <c r="C77" s="30">
        <v>4301020228</v>
      </c>
      <c r="D77" s="777">
        <v>4680115882751</v>
      </c>
      <c r="E77" s="778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customHeight="1" x14ac:dyDescent="0.25">
      <c r="A78" s="53" t="s">
        <v>182</v>
      </c>
      <c r="B78" s="53" t="s">
        <v>183</v>
      </c>
      <c r="C78" s="30">
        <v>4301020358</v>
      </c>
      <c r="D78" s="777">
        <v>4680115885950</v>
      </c>
      <c r="E78" s="778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customHeight="1" x14ac:dyDescent="0.25">
      <c r="A79" s="53" t="s">
        <v>184</v>
      </c>
      <c r="B79" s="53" t="s">
        <v>185</v>
      </c>
      <c r="C79" s="30">
        <v>4301020296</v>
      </c>
      <c r="D79" s="777">
        <v>4680115881433</v>
      </c>
      <c r="E79" s="778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3"/>
      <c r="V79" s="33"/>
      <c r="W79" s="34" t="s">
        <v>69</v>
      </c>
      <c r="X79" s="773">
        <v>0</v>
      </c>
      <c r="Y79" s="774">
        <f>IFERROR(IF(X79="",0,CEILING((X79/$H79),1)*$H79),"")</f>
        <v>0</v>
      </c>
      <c r="Z79" s="35" t="str">
        <f>IFERROR(IF(Y79=0,"",ROUNDUP(Y79/H79,0)*0.00651),"")</f>
        <v/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0</v>
      </c>
      <c r="BN79" s="63">
        <f>IFERROR(Y79*I79/H79,"0")</f>
        <v>0</v>
      </c>
      <c r="BO79" s="63">
        <f>IFERROR(1/J79*(X79/H79),"0")</f>
        <v>0</v>
      </c>
      <c r="BP79" s="63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6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6" t="s">
        <v>69</v>
      </c>
      <c r="X81" s="775">
        <f>IFERROR(SUM(X76:X79),"0")</f>
        <v>0</v>
      </c>
      <c r="Y81" s="775">
        <f>IFERROR(SUM(Y76:Y79),"0")</f>
        <v>0</v>
      </c>
      <c r="Z81" s="36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customHeight="1" x14ac:dyDescent="0.25">
      <c r="A83" s="53" t="s">
        <v>187</v>
      </c>
      <c r="B83" s="53" t="s">
        <v>188</v>
      </c>
      <c r="C83" s="30">
        <v>4301031242</v>
      </c>
      <c r="D83" s="777">
        <v>4680115885066</v>
      </c>
      <c r="E83" s="778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customHeight="1" x14ac:dyDescent="0.25">
      <c r="A84" s="53" t="s">
        <v>190</v>
      </c>
      <c r="B84" s="53" t="s">
        <v>191</v>
      </c>
      <c r="C84" s="30">
        <v>4301031240</v>
      </c>
      <c r="D84" s="777">
        <v>4680115885042</v>
      </c>
      <c r="E84" s="778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customHeight="1" x14ac:dyDescent="0.25">
      <c r="A85" s="53" t="s">
        <v>193</v>
      </c>
      <c r="B85" s="53" t="s">
        <v>194</v>
      </c>
      <c r="C85" s="30">
        <v>4301031315</v>
      </c>
      <c r="D85" s="777">
        <v>4680115885080</v>
      </c>
      <c r="E85" s="778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196</v>
      </c>
      <c r="B86" s="53" t="s">
        <v>197</v>
      </c>
      <c r="C86" s="30">
        <v>4301031243</v>
      </c>
      <c r="D86" s="777">
        <v>4680115885073</v>
      </c>
      <c r="E86" s="778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198</v>
      </c>
      <c r="B87" s="53" t="s">
        <v>199</v>
      </c>
      <c r="C87" s="30">
        <v>4301031241</v>
      </c>
      <c r="D87" s="777">
        <v>4680115885059</v>
      </c>
      <c r="E87" s="778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customHeight="1" x14ac:dyDescent="0.25">
      <c r="A88" s="53" t="s">
        <v>200</v>
      </c>
      <c r="B88" s="53" t="s">
        <v>201</v>
      </c>
      <c r="C88" s="30">
        <v>4301031316</v>
      </c>
      <c r="D88" s="777">
        <v>4680115885097</v>
      </c>
      <c r="E88" s="778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27" customHeight="1" x14ac:dyDescent="0.25">
      <c r="A92" s="53" t="s">
        <v>202</v>
      </c>
      <c r="B92" s="53" t="s">
        <v>203</v>
      </c>
      <c r="C92" s="30">
        <v>4301051823</v>
      </c>
      <c r="D92" s="777">
        <v>4680115881891</v>
      </c>
      <c r="E92" s="778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customHeight="1" x14ac:dyDescent="0.25">
      <c r="A93" s="53" t="s">
        <v>205</v>
      </c>
      <c r="B93" s="53" t="s">
        <v>206</v>
      </c>
      <c r="C93" s="30">
        <v>4301051846</v>
      </c>
      <c r="D93" s="777">
        <v>4680115885769</v>
      </c>
      <c r="E93" s="778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208</v>
      </c>
      <c r="B94" s="53" t="s">
        <v>209</v>
      </c>
      <c r="C94" s="30">
        <v>4301051822</v>
      </c>
      <c r="D94" s="777">
        <v>4680115884410</v>
      </c>
      <c r="E94" s="778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211</v>
      </c>
      <c r="B95" s="53" t="s">
        <v>212</v>
      </c>
      <c r="C95" s="30">
        <v>4301051844</v>
      </c>
      <c r="D95" s="777">
        <v>4680115885929</v>
      </c>
      <c r="E95" s="778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213</v>
      </c>
      <c r="B96" s="53" t="s">
        <v>214</v>
      </c>
      <c r="C96" s="30">
        <v>4301051827</v>
      </c>
      <c r="D96" s="777">
        <v>4680115884403</v>
      </c>
      <c r="E96" s="778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customHeight="1" x14ac:dyDescent="0.25">
      <c r="A97" s="53" t="s">
        <v>215</v>
      </c>
      <c r="B97" s="53" t="s">
        <v>216</v>
      </c>
      <c r="C97" s="30">
        <v>4301051837</v>
      </c>
      <c r="D97" s="777">
        <v>4680115884311</v>
      </c>
      <c r="E97" s="778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8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3"/>
      <c r="AB100" s="763"/>
      <c r="AC100" s="763"/>
    </row>
    <row r="101" spans="1:68" ht="37.5" customHeight="1" x14ac:dyDescent="0.25">
      <c r="A101" s="53" t="s">
        <v>218</v>
      </c>
      <c r="B101" s="53" t="s">
        <v>219</v>
      </c>
      <c r="C101" s="30">
        <v>4301060366</v>
      </c>
      <c r="D101" s="777">
        <v>4680115881532</v>
      </c>
      <c r="E101" s="778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customHeight="1" x14ac:dyDescent="0.25">
      <c r="A102" s="53" t="s">
        <v>218</v>
      </c>
      <c r="B102" s="53" t="s">
        <v>221</v>
      </c>
      <c r="C102" s="30">
        <v>4301060371</v>
      </c>
      <c r="D102" s="777">
        <v>4680115881532</v>
      </c>
      <c r="E102" s="778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customHeight="1" x14ac:dyDescent="0.25">
      <c r="A103" s="53" t="s">
        <v>222</v>
      </c>
      <c r="B103" s="53" t="s">
        <v>223</v>
      </c>
      <c r="C103" s="30">
        <v>4301060351</v>
      </c>
      <c r="D103" s="777">
        <v>4680115881464</v>
      </c>
      <c r="E103" s="778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3"/>
      <c r="AB107" s="763"/>
      <c r="AC107" s="763"/>
    </row>
    <row r="108" spans="1:68" ht="27" customHeight="1" x14ac:dyDescent="0.25">
      <c r="A108" s="53" t="s">
        <v>226</v>
      </c>
      <c r="B108" s="53" t="s">
        <v>227</v>
      </c>
      <c r="C108" s="30">
        <v>4301011468</v>
      </c>
      <c r="D108" s="777">
        <v>4680115881327</v>
      </c>
      <c r="E108" s="778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3">
        <v>0</v>
      </c>
      <c r="Y108" s="774">
        <f>IFERROR(IF(X108="",0,CEILING((X108/$H108),1)*$H108),"")</f>
        <v>0</v>
      </c>
      <c r="Z108" s="35" t="str">
        <f>IFERROR(IF(Y108=0,"",ROUNDUP(Y108/H108,0)*0.02175),"")</f>
        <v/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229</v>
      </c>
      <c r="B109" s="53" t="s">
        <v>230</v>
      </c>
      <c r="C109" s="30">
        <v>4301011476</v>
      </c>
      <c r="D109" s="777">
        <v>4680115881518</v>
      </c>
      <c r="E109" s="778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customHeight="1" x14ac:dyDescent="0.25">
      <c r="A110" s="53" t="s">
        <v>232</v>
      </c>
      <c r="B110" s="53" t="s">
        <v>233</v>
      </c>
      <c r="C110" s="30">
        <v>4301011443</v>
      </c>
      <c r="D110" s="777">
        <v>4680115881303</v>
      </c>
      <c r="E110" s="778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3"/>
      <c r="V110" s="33"/>
      <c r="W110" s="34" t="s">
        <v>69</v>
      </c>
      <c r="X110" s="773">
        <v>0</v>
      </c>
      <c r="Y110" s="774">
        <f>IFERROR(IF(X110="",0,CEILING((X110/$H110),1)*$H110),"")</f>
        <v>0</v>
      </c>
      <c r="Z110" s="35" t="str">
        <f>IFERROR(IF(Y110=0,"",ROUNDUP(Y110/H110,0)*0.00902),"")</f>
        <v/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0</v>
      </c>
      <c r="BN110" s="63">
        <f>IFERROR(Y110*I110/H110,"0")</f>
        <v>0</v>
      </c>
      <c r="BO110" s="63">
        <f>IFERROR(1/J110*(X110/H110),"0")</f>
        <v>0</v>
      </c>
      <c r="BP110" s="63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6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6" t="s">
        <v>69</v>
      </c>
      <c r="X112" s="775">
        <f>IFERROR(SUM(X108:X110),"0")</f>
        <v>0</v>
      </c>
      <c r="Y112" s="775">
        <f>IFERROR(SUM(Y108:Y110),"0")</f>
        <v>0</v>
      </c>
      <c r="Z112" s="36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3"/>
      <c r="AB113" s="763"/>
      <c r="AC113" s="763"/>
    </row>
    <row r="114" spans="1:68" ht="27" customHeight="1" x14ac:dyDescent="0.25">
      <c r="A114" s="53" t="s">
        <v>234</v>
      </c>
      <c r="B114" s="53" t="s">
        <v>235</v>
      </c>
      <c r="C114" s="30">
        <v>4301051546</v>
      </c>
      <c r="D114" s="777">
        <v>4607091386967</v>
      </c>
      <c r="E114" s="778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3">
        <v>0</v>
      </c>
      <c r="Y114" s="774">
        <f t="shared" ref="Y114:Y119" si="26">IFERROR(IF(X114="",0,CEILING((X114/$H114),1)*$H114),"")</f>
        <v>0</v>
      </c>
      <c r="Z114" s="35" t="str">
        <f>IFERROR(IF(Y114=0,"",ROUNDUP(Y114/H114,0)*0.02175),"")</f>
        <v/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0</v>
      </c>
      <c r="BN114" s="63">
        <f t="shared" ref="BN114:BN119" si="28">IFERROR(Y114*I114/H114,"0")</f>
        <v>0</v>
      </c>
      <c r="BO114" s="63">
        <f t="shared" ref="BO114:BO119" si="29">IFERROR(1/J114*(X114/H114),"0")</f>
        <v>0</v>
      </c>
      <c r="BP114" s="63">
        <f t="shared" ref="BP114:BP119" si="30">IFERROR(1/J114*(Y114/H114),"0")</f>
        <v>0</v>
      </c>
    </row>
    <row r="115" spans="1:68" ht="27" customHeight="1" x14ac:dyDescent="0.25">
      <c r="A115" s="53" t="s">
        <v>234</v>
      </c>
      <c r="B115" s="53" t="s">
        <v>237</v>
      </c>
      <c r="C115" s="30">
        <v>4301051437</v>
      </c>
      <c r="D115" s="777">
        <v>4607091386967</v>
      </c>
      <c r="E115" s="778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238</v>
      </c>
      <c r="B116" s="53" t="s">
        <v>239</v>
      </c>
      <c r="C116" s="30">
        <v>4301051436</v>
      </c>
      <c r="D116" s="777">
        <v>4607091385731</v>
      </c>
      <c r="E116" s="778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3"/>
      <c r="V116" s="33"/>
      <c r="W116" s="34" t="s">
        <v>69</v>
      </c>
      <c r="X116" s="773">
        <v>0</v>
      </c>
      <c r="Y116" s="774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240</v>
      </c>
      <c r="B117" s="53" t="s">
        <v>241</v>
      </c>
      <c r="C117" s="30">
        <v>4301051438</v>
      </c>
      <c r="D117" s="777">
        <v>4680115880894</v>
      </c>
      <c r="E117" s="778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243</v>
      </c>
      <c r="B118" s="53" t="s">
        <v>244</v>
      </c>
      <c r="C118" s="30">
        <v>4301051687</v>
      </c>
      <c r="D118" s="777">
        <v>4680115880214</v>
      </c>
      <c r="E118" s="778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916" t="s">
        <v>245</v>
      </c>
      <c r="Q118" s="780"/>
      <c r="R118" s="780"/>
      <c r="S118" s="780"/>
      <c r="T118" s="781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customHeight="1" x14ac:dyDescent="0.25">
      <c r="A119" s="53" t="s">
        <v>243</v>
      </c>
      <c r="B119" s="53" t="s">
        <v>247</v>
      </c>
      <c r="C119" s="30">
        <v>4301051439</v>
      </c>
      <c r="D119" s="777">
        <v>4680115880214</v>
      </c>
      <c r="E119" s="778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6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6" t="s">
        <v>69</v>
      </c>
      <c r="X121" s="775">
        <f>IFERROR(SUM(X114:X119),"0")</f>
        <v>0</v>
      </c>
      <c r="Y121" s="775">
        <f>IFERROR(SUM(Y114:Y119),"0")</f>
        <v>0</v>
      </c>
      <c r="Z121" s="36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3"/>
      <c r="AB123" s="763"/>
      <c r="AC123" s="763"/>
    </row>
    <row r="124" spans="1:68" ht="16.5" customHeight="1" x14ac:dyDescent="0.25">
      <c r="A124" s="53" t="s">
        <v>250</v>
      </c>
      <c r="B124" s="53" t="s">
        <v>251</v>
      </c>
      <c r="C124" s="30">
        <v>4301011703</v>
      </c>
      <c r="D124" s="777">
        <v>4680115882133</v>
      </c>
      <c r="E124" s="778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12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250</v>
      </c>
      <c r="B125" s="53" t="s">
        <v>253</v>
      </c>
      <c r="C125" s="30">
        <v>4301011514</v>
      </c>
      <c r="D125" s="777">
        <v>4680115882133</v>
      </c>
      <c r="E125" s="778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255</v>
      </c>
      <c r="B126" s="53" t="s">
        <v>256</v>
      </c>
      <c r="C126" s="30">
        <v>4301011417</v>
      </c>
      <c r="D126" s="777">
        <v>4680115880269</v>
      </c>
      <c r="E126" s="778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3">
        <v>0</v>
      </c>
      <c r="Y126" s="774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257</v>
      </c>
      <c r="B127" s="53" t="s">
        <v>258</v>
      </c>
      <c r="C127" s="30">
        <v>4301011415</v>
      </c>
      <c r="D127" s="777">
        <v>4680115880429</v>
      </c>
      <c r="E127" s="778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customHeight="1" x14ac:dyDescent="0.25">
      <c r="A128" s="53" t="s">
        <v>259</v>
      </c>
      <c r="B128" s="53" t="s">
        <v>260</v>
      </c>
      <c r="C128" s="30">
        <v>4301011462</v>
      </c>
      <c r="D128" s="777">
        <v>4680115881457</v>
      </c>
      <c r="E128" s="778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6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6" t="s">
        <v>69</v>
      </c>
      <c r="X130" s="775">
        <f>IFERROR(SUM(X124:X128),"0")</f>
        <v>0</v>
      </c>
      <c r="Y130" s="775">
        <f>IFERROR(SUM(Y124:Y128),"0")</f>
        <v>0</v>
      </c>
      <c r="Z130" s="36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3"/>
      <c r="AB131" s="763"/>
      <c r="AC131" s="763"/>
    </row>
    <row r="132" spans="1:68" ht="16.5" customHeight="1" x14ac:dyDescent="0.25">
      <c r="A132" s="53" t="s">
        <v>261</v>
      </c>
      <c r="B132" s="53" t="s">
        <v>262</v>
      </c>
      <c r="C132" s="30">
        <v>4301020345</v>
      </c>
      <c r="D132" s="777">
        <v>4680115881488</v>
      </c>
      <c r="E132" s="778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264</v>
      </c>
      <c r="B133" s="53" t="s">
        <v>265</v>
      </c>
      <c r="C133" s="30">
        <v>4301020346</v>
      </c>
      <c r="D133" s="777">
        <v>4680115882775</v>
      </c>
      <c r="E133" s="778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266</v>
      </c>
      <c r="C134" s="30">
        <v>4301020258</v>
      </c>
      <c r="D134" s="777">
        <v>4680115882775</v>
      </c>
      <c r="E134" s="778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11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customHeight="1" x14ac:dyDescent="0.25">
      <c r="A135" s="53" t="s">
        <v>268</v>
      </c>
      <c r="B135" s="53" t="s">
        <v>269</v>
      </c>
      <c r="C135" s="30">
        <v>4301020344</v>
      </c>
      <c r="D135" s="777">
        <v>4680115880658</v>
      </c>
      <c r="E135" s="778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27" customHeight="1" x14ac:dyDescent="0.25">
      <c r="A139" s="53" t="s">
        <v>270</v>
      </c>
      <c r="B139" s="53" t="s">
        <v>271</v>
      </c>
      <c r="C139" s="30">
        <v>4301051625</v>
      </c>
      <c r="D139" s="777">
        <v>4607091385168</v>
      </c>
      <c r="E139" s="778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3">
        <v>0</v>
      </c>
      <c r="Y139" s="774">
        <f t="shared" ref="Y139:Y145" si="31">IFERROR(IF(X139="",0,CEILING((X139/$H139),1)*$H139),"")</f>
        <v>0</v>
      </c>
      <c r="Z139" s="35" t="str">
        <f>IFERROR(IF(Y139=0,"",ROUNDUP(Y139/H139,0)*0.02175),"")</f>
        <v/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0</v>
      </c>
      <c r="BN139" s="63">
        <f t="shared" ref="BN139:BN145" si="33">IFERROR(Y139*I139/H139,"0")</f>
        <v>0</v>
      </c>
      <c r="BO139" s="63">
        <f t="shared" ref="BO139:BO145" si="34">IFERROR(1/J139*(X139/H139),"0")</f>
        <v>0</v>
      </c>
      <c r="BP139" s="63">
        <f t="shared" ref="BP139:BP145" si="35">IFERROR(1/J139*(Y139/H139),"0")</f>
        <v>0</v>
      </c>
    </row>
    <row r="140" spans="1:68" ht="37.5" customHeight="1" x14ac:dyDescent="0.25">
      <c r="A140" s="53" t="s">
        <v>270</v>
      </c>
      <c r="B140" s="53" t="s">
        <v>273</v>
      </c>
      <c r="C140" s="30">
        <v>4301051360</v>
      </c>
      <c r="D140" s="777">
        <v>4607091385168</v>
      </c>
      <c r="E140" s="778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9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275</v>
      </c>
      <c r="B141" s="53" t="s">
        <v>276</v>
      </c>
      <c r="C141" s="30">
        <v>4301051742</v>
      </c>
      <c r="D141" s="777">
        <v>4680115884540</v>
      </c>
      <c r="E141" s="778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278</v>
      </c>
      <c r="B142" s="53" t="s">
        <v>279</v>
      </c>
      <c r="C142" s="30">
        <v>4301051362</v>
      </c>
      <c r="D142" s="777">
        <v>4607091383256</v>
      </c>
      <c r="E142" s="778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customHeight="1" x14ac:dyDescent="0.25">
      <c r="A143" s="53" t="s">
        <v>281</v>
      </c>
      <c r="B143" s="53" t="s">
        <v>282</v>
      </c>
      <c r="C143" s="30">
        <v>4301051358</v>
      </c>
      <c r="D143" s="777">
        <v>4607091385748</v>
      </c>
      <c r="E143" s="778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3"/>
      <c r="V143" s="33"/>
      <c r="W143" s="34" t="s">
        <v>69</v>
      </c>
      <c r="X143" s="773">
        <v>0</v>
      </c>
      <c r="Y143" s="774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27" customHeight="1" x14ac:dyDescent="0.25">
      <c r="A144" s="53" t="s">
        <v>283</v>
      </c>
      <c r="B144" s="53" t="s">
        <v>284</v>
      </c>
      <c r="C144" s="30">
        <v>4301051740</v>
      </c>
      <c r="D144" s="777">
        <v>4680115884533</v>
      </c>
      <c r="E144" s="778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customHeight="1" x14ac:dyDescent="0.25">
      <c r="A145" s="53" t="s">
        <v>286</v>
      </c>
      <c r="B145" s="53" t="s">
        <v>287</v>
      </c>
      <c r="C145" s="30">
        <v>4301051480</v>
      </c>
      <c r="D145" s="777">
        <v>4680115882645</v>
      </c>
      <c r="E145" s="778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6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6" t="s">
        <v>69</v>
      </c>
      <c r="X147" s="775">
        <f>IFERROR(SUM(X139:X145),"0")</f>
        <v>0</v>
      </c>
      <c r="Y147" s="775">
        <f>IFERROR(SUM(Y139:Y145),"0")</f>
        <v>0</v>
      </c>
      <c r="Z147" s="36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3"/>
      <c r="AB148" s="763"/>
      <c r="AC148" s="763"/>
    </row>
    <row r="149" spans="1:68" ht="37.5" customHeight="1" x14ac:dyDescent="0.25">
      <c r="A149" s="53" t="s">
        <v>289</v>
      </c>
      <c r="B149" s="53" t="s">
        <v>290</v>
      </c>
      <c r="C149" s="30">
        <v>4301060356</v>
      </c>
      <c r="D149" s="777">
        <v>4680115882652</v>
      </c>
      <c r="E149" s="778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customHeight="1" x14ac:dyDescent="0.25">
      <c r="A150" s="53" t="s">
        <v>292</v>
      </c>
      <c r="B150" s="53" t="s">
        <v>293</v>
      </c>
      <c r="C150" s="30">
        <v>4301060309</v>
      </c>
      <c r="D150" s="777">
        <v>4680115880238</v>
      </c>
      <c r="E150" s="778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3"/>
      <c r="AB154" s="763"/>
      <c r="AC154" s="763"/>
    </row>
    <row r="155" spans="1:68" ht="27" customHeight="1" x14ac:dyDescent="0.25">
      <c r="A155" s="53" t="s">
        <v>296</v>
      </c>
      <c r="B155" s="53" t="s">
        <v>297</v>
      </c>
      <c r="C155" s="30">
        <v>4301011564</v>
      </c>
      <c r="D155" s="777">
        <v>4680115882577</v>
      </c>
      <c r="E155" s="778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customHeight="1" x14ac:dyDescent="0.25">
      <c r="A156" s="53" t="s">
        <v>296</v>
      </c>
      <c r="B156" s="53" t="s">
        <v>299</v>
      </c>
      <c r="C156" s="30">
        <v>4301011562</v>
      </c>
      <c r="D156" s="777">
        <v>4680115882577</v>
      </c>
      <c r="E156" s="778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10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3"/>
      <c r="V156" s="33"/>
      <c r="W156" s="34" t="s">
        <v>69</v>
      </c>
      <c r="X156" s="773">
        <v>0</v>
      </c>
      <c r="Y156" s="774">
        <f>IFERROR(IF(X156="",0,CEILING((X156/$H156),1)*$H156),"")</f>
        <v>0</v>
      </c>
      <c r="Z156" s="35" t="str">
        <f>IFERROR(IF(Y156=0,"",ROUNDUP(Y156/H156,0)*0.00753),"")</f>
        <v/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0</v>
      </c>
      <c r="BN156" s="63">
        <f>IFERROR(Y156*I156/H156,"0")</f>
        <v>0</v>
      </c>
      <c r="BO156" s="63">
        <f>IFERROR(1/J156*(X156/H156),"0")</f>
        <v>0</v>
      </c>
      <c r="BP156" s="63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6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6" t="s">
        <v>69</v>
      </c>
      <c r="X158" s="775">
        <f>IFERROR(SUM(X155:X156),"0")</f>
        <v>0</v>
      </c>
      <c r="Y158" s="775">
        <f>IFERROR(SUM(Y155:Y156),"0")</f>
        <v>0</v>
      </c>
      <c r="Z158" s="36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3"/>
      <c r="AB159" s="763"/>
      <c r="AC159" s="763"/>
    </row>
    <row r="160" spans="1:68" ht="27" customHeight="1" x14ac:dyDescent="0.25">
      <c r="A160" s="53" t="s">
        <v>300</v>
      </c>
      <c r="B160" s="53" t="s">
        <v>301</v>
      </c>
      <c r="C160" s="30">
        <v>4301031234</v>
      </c>
      <c r="D160" s="777">
        <v>4680115883444</v>
      </c>
      <c r="E160" s="778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3">
        <v>0</v>
      </c>
      <c r="Y160" s="774">
        <f>IFERROR(IF(X160="",0,CEILING((X160/$H160),1)*$H160),"")</f>
        <v>0</v>
      </c>
      <c r="Z160" s="35" t="str">
        <f>IFERROR(IF(Y160=0,"",ROUNDUP(Y160/H160,0)*0.00753),"")</f>
        <v/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t="27" customHeight="1" x14ac:dyDescent="0.25">
      <c r="A161" s="53" t="s">
        <v>300</v>
      </c>
      <c r="B161" s="53" t="s">
        <v>303</v>
      </c>
      <c r="C161" s="30">
        <v>4301031235</v>
      </c>
      <c r="D161" s="777">
        <v>4680115883444</v>
      </c>
      <c r="E161" s="778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6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6" t="s">
        <v>69</v>
      </c>
      <c r="X163" s="775">
        <f>IFERROR(SUM(X160:X161),"0")</f>
        <v>0</v>
      </c>
      <c r="Y163" s="775">
        <f>IFERROR(SUM(Y160:Y161),"0")</f>
        <v>0</v>
      </c>
      <c r="Z163" s="36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3"/>
      <c r="AB164" s="763"/>
      <c r="AC164" s="763"/>
    </row>
    <row r="165" spans="1:68" ht="16.5" customHeight="1" x14ac:dyDescent="0.25">
      <c r="A165" s="53" t="s">
        <v>304</v>
      </c>
      <c r="B165" s="53" t="s">
        <v>305</v>
      </c>
      <c r="C165" s="30">
        <v>4301051477</v>
      </c>
      <c r="D165" s="777">
        <v>4680115882584</v>
      </c>
      <c r="E165" s="778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customHeight="1" x14ac:dyDescent="0.25">
      <c r="A166" s="53" t="s">
        <v>304</v>
      </c>
      <c r="B166" s="53" t="s">
        <v>306</v>
      </c>
      <c r="C166" s="30">
        <v>4301051476</v>
      </c>
      <c r="D166" s="777">
        <v>4680115882584</v>
      </c>
      <c r="E166" s="778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3"/>
      <c r="AB170" s="763"/>
      <c r="AC170" s="763"/>
    </row>
    <row r="171" spans="1:68" ht="27" customHeight="1" x14ac:dyDescent="0.25">
      <c r="A171" s="53" t="s">
        <v>307</v>
      </c>
      <c r="B171" s="53" t="s">
        <v>308</v>
      </c>
      <c r="C171" s="30">
        <v>4301011705</v>
      </c>
      <c r="D171" s="777">
        <v>4607091384604</v>
      </c>
      <c r="E171" s="778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customHeight="1" x14ac:dyDescent="0.25">
      <c r="A175" s="53" t="s">
        <v>310</v>
      </c>
      <c r="B175" s="53" t="s">
        <v>311</v>
      </c>
      <c r="C175" s="30">
        <v>4301030895</v>
      </c>
      <c r="D175" s="777">
        <v>4607091387667</v>
      </c>
      <c r="E175" s="778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3">
        <v>0</v>
      </c>
      <c r="Y175" s="774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customHeight="1" x14ac:dyDescent="0.25">
      <c r="A176" s="53" t="s">
        <v>313</v>
      </c>
      <c r="B176" s="53" t="s">
        <v>314</v>
      </c>
      <c r="C176" s="30">
        <v>4301030961</v>
      </c>
      <c r="D176" s="777">
        <v>4607091387636</v>
      </c>
      <c r="E176" s="778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3">
        <v>0</v>
      </c>
      <c r="Y176" s="774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customHeight="1" x14ac:dyDescent="0.25">
      <c r="A177" s="53" t="s">
        <v>316</v>
      </c>
      <c r="B177" s="53" t="s">
        <v>317</v>
      </c>
      <c r="C177" s="30">
        <v>4301030963</v>
      </c>
      <c r="D177" s="777">
        <v>4607091382426</v>
      </c>
      <c r="E177" s="778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3">
        <v>0</v>
      </c>
      <c r="Y177" s="774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319</v>
      </c>
      <c r="B178" s="53" t="s">
        <v>320</v>
      </c>
      <c r="C178" s="30">
        <v>4301030962</v>
      </c>
      <c r="D178" s="777">
        <v>4607091386547</v>
      </c>
      <c r="E178" s="778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customHeight="1" x14ac:dyDescent="0.25">
      <c r="A179" s="53" t="s">
        <v>321</v>
      </c>
      <c r="B179" s="53" t="s">
        <v>322</v>
      </c>
      <c r="C179" s="30">
        <v>4301030964</v>
      </c>
      <c r="D179" s="777">
        <v>4607091382464</v>
      </c>
      <c r="E179" s="778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6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6" t="s">
        <v>69</v>
      </c>
      <c r="X181" s="775">
        <f>IFERROR(SUM(X175:X179),"0")</f>
        <v>0</v>
      </c>
      <c r="Y181" s="775">
        <f>IFERROR(SUM(Y175:Y179),"0")</f>
        <v>0</v>
      </c>
      <c r="Z181" s="36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3"/>
      <c r="AB182" s="763"/>
      <c r="AC182" s="763"/>
    </row>
    <row r="183" spans="1:68" ht="16.5" customHeight="1" x14ac:dyDescent="0.25">
      <c r="A183" s="53" t="s">
        <v>323</v>
      </c>
      <c r="B183" s="53" t="s">
        <v>324</v>
      </c>
      <c r="C183" s="30">
        <v>4301051653</v>
      </c>
      <c r="D183" s="777">
        <v>4607091386264</v>
      </c>
      <c r="E183" s="778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customHeight="1" x14ac:dyDescent="0.25">
      <c r="A184" s="53" t="s">
        <v>326</v>
      </c>
      <c r="B184" s="53" t="s">
        <v>327</v>
      </c>
      <c r="C184" s="30">
        <v>4301051313</v>
      </c>
      <c r="D184" s="777">
        <v>4607091385427</v>
      </c>
      <c r="E184" s="778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7"/>
      <c r="AB187" s="47"/>
      <c r="AC187" s="47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3"/>
      <c r="AB189" s="763"/>
      <c r="AC189" s="763"/>
    </row>
    <row r="190" spans="1:68" ht="27" customHeight="1" x14ac:dyDescent="0.25">
      <c r="A190" s="53" t="s">
        <v>331</v>
      </c>
      <c r="B190" s="53" t="s">
        <v>332</v>
      </c>
      <c r="C190" s="30">
        <v>4301020323</v>
      </c>
      <c r="D190" s="777">
        <v>4680115886223</v>
      </c>
      <c r="E190" s="778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3"/>
      <c r="AB193" s="763"/>
      <c r="AC193" s="763"/>
    </row>
    <row r="194" spans="1:68" ht="27" customHeight="1" x14ac:dyDescent="0.25">
      <c r="A194" s="53" t="s">
        <v>334</v>
      </c>
      <c r="B194" s="53" t="s">
        <v>335</v>
      </c>
      <c r="C194" s="30">
        <v>4301031191</v>
      </c>
      <c r="D194" s="777">
        <v>4680115880993</v>
      </c>
      <c r="E194" s="778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customHeight="1" x14ac:dyDescent="0.25">
      <c r="A195" s="53" t="s">
        <v>337</v>
      </c>
      <c r="B195" s="53" t="s">
        <v>338</v>
      </c>
      <c r="C195" s="30">
        <v>4301031204</v>
      </c>
      <c r="D195" s="777">
        <v>4680115881761</v>
      </c>
      <c r="E195" s="778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9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340</v>
      </c>
      <c r="B196" s="53" t="s">
        <v>341</v>
      </c>
      <c r="C196" s="30">
        <v>4301031201</v>
      </c>
      <c r="D196" s="777">
        <v>4680115881563</v>
      </c>
      <c r="E196" s="778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3"/>
      <c r="V196" s="33"/>
      <c r="W196" s="34" t="s">
        <v>69</v>
      </c>
      <c r="X196" s="773">
        <v>8</v>
      </c>
      <c r="Y196" s="774">
        <f t="shared" si="36"/>
        <v>8.4</v>
      </c>
      <c r="Z196" s="35">
        <f>IFERROR(IF(Y196=0,"",ROUNDUP(Y196/H196,0)*0.00753),"")</f>
        <v>1.506E-2</v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8.3809523809523814</v>
      </c>
      <c r="BN196" s="63">
        <f t="shared" si="38"/>
        <v>8.8000000000000007</v>
      </c>
      <c r="BO196" s="63">
        <f t="shared" si="39"/>
        <v>1.2210012210012208E-2</v>
      </c>
      <c r="BP196" s="63">
        <f t="shared" si="40"/>
        <v>1.282051282051282E-2</v>
      </c>
    </row>
    <row r="197" spans="1:68" ht="27" customHeight="1" x14ac:dyDescent="0.25">
      <c r="A197" s="53" t="s">
        <v>343</v>
      </c>
      <c r="B197" s="53" t="s">
        <v>344</v>
      </c>
      <c r="C197" s="30">
        <v>4301031199</v>
      </c>
      <c r="D197" s="777">
        <v>4680115880986</v>
      </c>
      <c r="E197" s="778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345</v>
      </c>
      <c r="B198" s="53" t="s">
        <v>346</v>
      </c>
      <c r="C198" s="30">
        <v>4301031205</v>
      </c>
      <c r="D198" s="777">
        <v>4680115881785</v>
      </c>
      <c r="E198" s="778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347</v>
      </c>
      <c r="B199" s="53" t="s">
        <v>348</v>
      </c>
      <c r="C199" s="30">
        <v>4301031202</v>
      </c>
      <c r="D199" s="777">
        <v>4680115881679</v>
      </c>
      <c r="E199" s="778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349</v>
      </c>
      <c r="B200" s="53" t="s">
        <v>350</v>
      </c>
      <c r="C200" s="30">
        <v>4301031158</v>
      </c>
      <c r="D200" s="777">
        <v>4680115880191</v>
      </c>
      <c r="E200" s="778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customHeight="1" x14ac:dyDescent="0.25">
      <c r="A201" s="53" t="s">
        <v>351</v>
      </c>
      <c r="B201" s="53" t="s">
        <v>352</v>
      </c>
      <c r="C201" s="30">
        <v>4301031245</v>
      </c>
      <c r="D201" s="777">
        <v>4680115883963</v>
      </c>
      <c r="E201" s="778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1.9047619047619047</v>
      </c>
      <c r="Y202" s="775">
        <f>IFERROR(Y194/H194,"0")+IFERROR(Y195/H195,"0")+IFERROR(Y196/H196,"0")+IFERROR(Y197/H197,"0")+IFERROR(Y198/H198,"0")+IFERROR(Y199/H199,"0")+IFERROR(Y200/H200,"0")+IFERROR(Y201/H201,"0")</f>
        <v>2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1.506E-2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6" t="s">
        <v>69</v>
      </c>
      <c r="X203" s="775">
        <f>IFERROR(SUM(X194:X201),"0")</f>
        <v>8</v>
      </c>
      <c r="Y203" s="775">
        <f>IFERROR(SUM(Y194:Y201),"0")</f>
        <v>8.4</v>
      </c>
      <c r="Z203" s="36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3"/>
      <c r="AB205" s="763"/>
      <c r="AC205" s="763"/>
    </row>
    <row r="206" spans="1:68" ht="16.5" customHeight="1" x14ac:dyDescent="0.25">
      <c r="A206" s="53" t="s">
        <v>355</v>
      </c>
      <c r="B206" s="53" t="s">
        <v>356</v>
      </c>
      <c r="C206" s="30">
        <v>4301011450</v>
      </c>
      <c r="D206" s="777">
        <v>4680115881402</v>
      </c>
      <c r="E206" s="778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customHeight="1" x14ac:dyDescent="0.25">
      <c r="A207" s="53" t="s">
        <v>358</v>
      </c>
      <c r="B207" s="53" t="s">
        <v>359</v>
      </c>
      <c r="C207" s="30">
        <v>4301011767</v>
      </c>
      <c r="D207" s="777">
        <v>4680115881396</v>
      </c>
      <c r="E207" s="778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3"/>
      <c r="AB210" s="763"/>
      <c r="AC210" s="763"/>
    </row>
    <row r="211" spans="1:68" ht="16.5" customHeight="1" x14ac:dyDescent="0.25">
      <c r="A211" s="53" t="s">
        <v>361</v>
      </c>
      <c r="B211" s="53" t="s">
        <v>362</v>
      </c>
      <c r="C211" s="30">
        <v>4301020262</v>
      </c>
      <c r="D211" s="777">
        <v>4680115882935</v>
      </c>
      <c r="E211" s="778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customHeight="1" x14ac:dyDescent="0.25">
      <c r="A212" s="53" t="s">
        <v>364</v>
      </c>
      <c r="B212" s="53" t="s">
        <v>365</v>
      </c>
      <c r="C212" s="30">
        <v>4301020220</v>
      </c>
      <c r="D212" s="777">
        <v>4680115880764</v>
      </c>
      <c r="E212" s="778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10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3"/>
      <c r="AB215" s="763"/>
      <c r="AC215" s="763"/>
    </row>
    <row r="216" spans="1:68" ht="27" customHeight="1" x14ac:dyDescent="0.25">
      <c r="A216" s="53" t="s">
        <v>366</v>
      </c>
      <c r="B216" s="53" t="s">
        <v>367</v>
      </c>
      <c r="C216" s="30">
        <v>4301031224</v>
      </c>
      <c r="D216" s="777">
        <v>4680115882683</v>
      </c>
      <c r="E216" s="778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3">
        <v>24</v>
      </c>
      <c r="Y216" s="774">
        <f t="shared" ref="Y216:Y223" si="41">IFERROR(IF(X216="",0,CEILING((X216/$H216),1)*$H216),"")</f>
        <v>27</v>
      </c>
      <c r="Z216" s="35">
        <f>IFERROR(IF(Y216=0,"",ROUNDUP(Y216/H216,0)*0.00902),"")</f>
        <v>4.5100000000000001E-2</v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24.933333333333334</v>
      </c>
      <c r="BN216" s="63">
        <f t="shared" ref="BN216:BN223" si="43">IFERROR(Y216*I216/H216,"0")</f>
        <v>28.049999999999997</v>
      </c>
      <c r="BO216" s="63">
        <f t="shared" ref="BO216:BO223" si="44">IFERROR(1/J216*(X216/H216),"0")</f>
        <v>3.3670033670033662E-2</v>
      </c>
      <c r="BP216" s="63">
        <f t="shared" ref="BP216:BP223" si="45">IFERROR(1/J216*(Y216/H216),"0")</f>
        <v>3.787878787878788E-2</v>
      </c>
    </row>
    <row r="217" spans="1:68" ht="27" customHeight="1" x14ac:dyDescent="0.25">
      <c r="A217" s="53" t="s">
        <v>369</v>
      </c>
      <c r="B217" s="53" t="s">
        <v>370</v>
      </c>
      <c r="C217" s="30">
        <v>4301031230</v>
      </c>
      <c r="D217" s="777">
        <v>4680115882690</v>
      </c>
      <c r="E217" s="778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3">
        <v>24</v>
      </c>
      <c r="Y217" s="774">
        <f t="shared" si="41"/>
        <v>27</v>
      </c>
      <c r="Z217" s="35">
        <f>IFERROR(IF(Y217=0,"",ROUNDUP(Y217/H217,0)*0.00902),"")</f>
        <v>4.5100000000000001E-2</v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24.933333333333334</v>
      </c>
      <c r="BN217" s="63">
        <f t="shared" si="43"/>
        <v>28.049999999999997</v>
      </c>
      <c r="BO217" s="63">
        <f t="shared" si="44"/>
        <v>3.3670033670033662E-2</v>
      </c>
      <c r="BP217" s="63">
        <f t="shared" si="45"/>
        <v>3.787878787878788E-2</v>
      </c>
    </row>
    <row r="218" spans="1:68" ht="27" customHeight="1" x14ac:dyDescent="0.25">
      <c r="A218" s="53" t="s">
        <v>372</v>
      </c>
      <c r="B218" s="53" t="s">
        <v>373</v>
      </c>
      <c r="C218" s="30">
        <v>4301031220</v>
      </c>
      <c r="D218" s="777">
        <v>4680115882669</v>
      </c>
      <c r="E218" s="778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3">
        <v>24</v>
      </c>
      <c r="Y218" s="774">
        <f t="shared" si="41"/>
        <v>27</v>
      </c>
      <c r="Z218" s="35">
        <f>IFERROR(IF(Y218=0,"",ROUNDUP(Y218/H218,0)*0.00902),"")</f>
        <v>4.5100000000000001E-2</v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24.933333333333334</v>
      </c>
      <c r="BN218" s="63">
        <f t="shared" si="43"/>
        <v>28.049999999999997</v>
      </c>
      <c r="BO218" s="63">
        <f t="shared" si="44"/>
        <v>3.3670033670033662E-2</v>
      </c>
      <c r="BP218" s="63">
        <f t="shared" si="45"/>
        <v>3.787878787878788E-2</v>
      </c>
    </row>
    <row r="219" spans="1:68" ht="27" customHeight="1" x14ac:dyDescent="0.25">
      <c r="A219" s="53" t="s">
        <v>375</v>
      </c>
      <c r="B219" s="53" t="s">
        <v>376</v>
      </c>
      <c r="C219" s="30">
        <v>4301031221</v>
      </c>
      <c r="D219" s="777">
        <v>4680115882676</v>
      </c>
      <c r="E219" s="778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3">
        <v>24</v>
      </c>
      <c r="Y219" s="774">
        <f t="shared" si="41"/>
        <v>27</v>
      </c>
      <c r="Z219" s="35">
        <f>IFERROR(IF(Y219=0,"",ROUNDUP(Y219/H219,0)*0.00902),"")</f>
        <v>4.5100000000000001E-2</v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24.933333333333334</v>
      </c>
      <c r="BN219" s="63">
        <f t="shared" si="43"/>
        <v>28.049999999999997</v>
      </c>
      <c r="BO219" s="63">
        <f t="shared" si="44"/>
        <v>3.3670033670033662E-2</v>
      </c>
      <c r="BP219" s="63">
        <f t="shared" si="45"/>
        <v>3.787878787878788E-2</v>
      </c>
    </row>
    <row r="220" spans="1:68" ht="27" customHeight="1" x14ac:dyDescent="0.25">
      <c r="A220" s="53" t="s">
        <v>378</v>
      </c>
      <c r="B220" s="53" t="s">
        <v>379</v>
      </c>
      <c r="C220" s="30">
        <v>4301031223</v>
      </c>
      <c r="D220" s="777">
        <v>4680115884014</v>
      </c>
      <c r="E220" s="778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380</v>
      </c>
      <c r="B221" s="53" t="s">
        <v>381</v>
      </c>
      <c r="C221" s="30">
        <v>4301031222</v>
      </c>
      <c r="D221" s="777">
        <v>4680115884007</v>
      </c>
      <c r="E221" s="778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382</v>
      </c>
      <c r="B222" s="53" t="s">
        <v>383</v>
      </c>
      <c r="C222" s="30">
        <v>4301031229</v>
      </c>
      <c r="D222" s="777">
        <v>4680115884038</v>
      </c>
      <c r="E222" s="778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customHeight="1" x14ac:dyDescent="0.25">
      <c r="A223" s="53" t="s">
        <v>384</v>
      </c>
      <c r="B223" s="53" t="s">
        <v>385</v>
      </c>
      <c r="C223" s="30">
        <v>4301031225</v>
      </c>
      <c r="D223" s="777">
        <v>4680115884021</v>
      </c>
      <c r="E223" s="778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17.777777777777775</v>
      </c>
      <c r="Y224" s="775">
        <f>IFERROR(Y216/H216,"0")+IFERROR(Y217/H217,"0")+IFERROR(Y218/H218,"0")+IFERROR(Y219/H219,"0")+IFERROR(Y220/H220,"0")+IFERROR(Y221/H221,"0")+IFERROR(Y222/H222,"0")+IFERROR(Y223/H223,"0")</f>
        <v>20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6" t="s">
        <v>69</v>
      </c>
      <c r="X225" s="775">
        <f>IFERROR(SUM(X216:X223),"0")</f>
        <v>96</v>
      </c>
      <c r="Y225" s="775">
        <f>IFERROR(SUM(Y216:Y223),"0")</f>
        <v>108</v>
      </c>
      <c r="Z225" s="36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3"/>
      <c r="AB226" s="763"/>
      <c r="AC226" s="763"/>
    </row>
    <row r="227" spans="1:68" ht="37.5" customHeight="1" x14ac:dyDescent="0.25">
      <c r="A227" s="53" t="s">
        <v>386</v>
      </c>
      <c r="B227" s="53" t="s">
        <v>387</v>
      </c>
      <c r="C227" s="30">
        <v>4301051408</v>
      </c>
      <c r="D227" s="777">
        <v>4680115881594</v>
      </c>
      <c r="E227" s="778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3"/>
      <c r="V227" s="33"/>
      <c r="W227" s="34" t="s">
        <v>69</v>
      </c>
      <c r="X227" s="773">
        <v>8</v>
      </c>
      <c r="Y227" s="774">
        <f t="shared" ref="Y227:Y237" si="46">IFERROR(IF(X227="",0,CEILING((X227/$H227),1)*$H227),"")</f>
        <v>8.1</v>
      </c>
      <c r="Z227" s="35">
        <f>IFERROR(IF(Y227=0,"",ROUNDUP(Y227/H227,0)*0.02175),"")</f>
        <v>2.1749999999999999E-2</v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8.5570370370370377</v>
      </c>
      <c r="BN227" s="63">
        <f t="shared" ref="BN227:BN237" si="48">IFERROR(Y227*I227/H227,"0")</f>
        <v>8.6639999999999997</v>
      </c>
      <c r="BO227" s="63">
        <f t="shared" ref="BO227:BO237" si="49">IFERROR(1/J227*(X227/H227),"0")</f>
        <v>1.7636684303350969E-2</v>
      </c>
      <c r="BP227" s="63">
        <f t="shared" ref="BP227:BP237" si="50">IFERROR(1/J227*(Y227/H227),"0")</f>
        <v>1.7857142857142856E-2</v>
      </c>
    </row>
    <row r="228" spans="1:68" ht="27" customHeight="1" x14ac:dyDescent="0.25">
      <c r="A228" s="53" t="s">
        <v>389</v>
      </c>
      <c r="B228" s="53" t="s">
        <v>390</v>
      </c>
      <c r="C228" s="30">
        <v>4301051754</v>
      </c>
      <c r="D228" s="777">
        <v>4680115880962</v>
      </c>
      <c r="E228" s="778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customHeight="1" x14ac:dyDescent="0.25">
      <c r="A229" s="53" t="s">
        <v>392</v>
      </c>
      <c r="B229" s="53" t="s">
        <v>393</v>
      </c>
      <c r="C229" s="30">
        <v>4301051411</v>
      </c>
      <c r="D229" s="777">
        <v>4680115881617</v>
      </c>
      <c r="E229" s="778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3"/>
      <c r="V229" s="33"/>
      <c r="W229" s="34" t="s">
        <v>69</v>
      </c>
      <c r="X229" s="773">
        <v>16</v>
      </c>
      <c r="Y229" s="774">
        <f t="shared" si="46"/>
        <v>16.2</v>
      </c>
      <c r="Z229" s="35">
        <f>IFERROR(IF(Y229=0,"",ROUNDUP(Y229/H229,0)*0.02175),"")</f>
        <v>4.3499999999999997E-2</v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17.078518518518521</v>
      </c>
      <c r="BN229" s="63">
        <f t="shared" si="48"/>
        <v>17.292000000000002</v>
      </c>
      <c r="BO229" s="63">
        <f t="shared" si="49"/>
        <v>3.5273368606701938E-2</v>
      </c>
      <c r="BP229" s="63">
        <f t="shared" si="50"/>
        <v>3.5714285714285712E-2</v>
      </c>
    </row>
    <row r="230" spans="1:68" ht="27" customHeight="1" x14ac:dyDescent="0.25">
      <c r="A230" s="53" t="s">
        <v>395</v>
      </c>
      <c r="B230" s="53" t="s">
        <v>396</v>
      </c>
      <c r="C230" s="30">
        <v>4301051632</v>
      </c>
      <c r="D230" s="777">
        <v>4680115880573</v>
      </c>
      <c r="E230" s="778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8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3">
        <v>8</v>
      </c>
      <c r="Y230" s="774">
        <f t="shared" si="46"/>
        <v>8.6999999999999993</v>
      </c>
      <c r="Z230" s="35">
        <f>IFERROR(IF(Y230=0,"",ROUNDUP(Y230/H230,0)*0.02175),"")</f>
        <v>2.1749999999999999E-2</v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8.5186206896551724</v>
      </c>
      <c r="BN230" s="63">
        <f t="shared" si="48"/>
        <v>9.2639999999999993</v>
      </c>
      <c r="BO230" s="63">
        <f t="shared" si="49"/>
        <v>1.6420361247947456E-2</v>
      </c>
      <c r="BP230" s="63">
        <f t="shared" si="50"/>
        <v>1.7857142857142856E-2</v>
      </c>
    </row>
    <row r="231" spans="1:68" ht="37.5" customHeight="1" x14ac:dyDescent="0.25">
      <c r="A231" s="53" t="s">
        <v>398</v>
      </c>
      <c r="B231" s="53" t="s">
        <v>399</v>
      </c>
      <c r="C231" s="30">
        <v>4301051407</v>
      </c>
      <c r="D231" s="777">
        <v>4680115882195</v>
      </c>
      <c r="E231" s="778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customHeight="1" x14ac:dyDescent="0.25">
      <c r="A232" s="53" t="s">
        <v>400</v>
      </c>
      <c r="B232" s="53" t="s">
        <v>401</v>
      </c>
      <c r="C232" s="30">
        <v>4301051752</v>
      </c>
      <c r="D232" s="777">
        <v>4680115882607</v>
      </c>
      <c r="E232" s="778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403</v>
      </c>
      <c r="B233" s="53" t="s">
        <v>404</v>
      </c>
      <c r="C233" s="30">
        <v>4301051630</v>
      </c>
      <c r="D233" s="777">
        <v>4680115880092</v>
      </c>
      <c r="E233" s="778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3">
        <v>0</v>
      </c>
      <c r="Y233" s="774">
        <f t="shared" si="46"/>
        <v>0</v>
      </c>
      <c r="Z233" s="35" t="str">
        <f>IFERROR(IF(Y233=0,"",ROUNDUP(Y233/H233,0)*0.00753),"")</f>
        <v/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406</v>
      </c>
      <c r="B234" s="53" t="s">
        <v>407</v>
      </c>
      <c r="C234" s="30">
        <v>4301051631</v>
      </c>
      <c r="D234" s="777">
        <v>4680115880221</v>
      </c>
      <c r="E234" s="778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3">
        <v>0</v>
      </c>
      <c r="Y234" s="774">
        <f t="shared" si="46"/>
        <v>0</v>
      </c>
      <c r="Z234" s="35" t="str">
        <f>IFERROR(IF(Y234=0,"",ROUNDUP(Y234/H234,0)*0.00753),"")</f>
        <v/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408</v>
      </c>
      <c r="B235" s="53" t="s">
        <v>409</v>
      </c>
      <c r="C235" s="30">
        <v>4301051749</v>
      </c>
      <c r="D235" s="777">
        <v>4680115882942</v>
      </c>
      <c r="E235" s="778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410</v>
      </c>
      <c r="B236" s="53" t="s">
        <v>411</v>
      </c>
      <c r="C236" s="30">
        <v>4301051753</v>
      </c>
      <c r="D236" s="777">
        <v>4680115880504</v>
      </c>
      <c r="E236" s="778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customHeight="1" x14ac:dyDescent="0.25">
      <c r="A237" s="53" t="s">
        <v>412</v>
      </c>
      <c r="B237" s="53" t="s">
        <v>413</v>
      </c>
      <c r="C237" s="30">
        <v>4301051410</v>
      </c>
      <c r="D237" s="777">
        <v>4680115882164</v>
      </c>
      <c r="E237" s="778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3.8825031928480209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8.6999999999999994E-2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6" t="s">
        <v>69</v>
      </c>
      <c r="X239" s="775">
        <f>IFERROR(SUM(X227:X237),"0")</f>
        <v>32</v>
      </c>
      <c r="Y239" s="775">
        <f>IFERROR(SUM(Y227:Y237),"0")</f>
        <v>33</v>
      </c>
      <c r="Z239" s="36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3"/>
      <c r="AB240" s="763"/>
      <c r="AC240" s="763"/>
    </row>
    <row r="241" spans="1:68" ht="16.5" customHeight="1" x14ac:dyDescent="0.25">
      <c r="A241" s="53" t="s">
        <v>415</v>
      </c>
      <c r="B241" s="53" t="s">
        <v>416</v>
      </c>
      <c r="C241" s="30">
        <v>4301060404</v>
      </c>
      <c r="D241" s="777">
        <v>4680115882874</v>
      </c>
      <c r="E241" s="778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customHeight="1" x14ac:dyDescent="0.25">
      <c r="A242" s="53" t="s">
        <v>415</v>
      </c>
      <c r="B242" s="53" t="s">
        <v>418</v>
      </c>
      <c r="C242" s="30">
        <v>4301060360</v>
      </c>
      <c r="D242" s="777">
        <v>4680115882874</v>
      </c>
      <c r="E242" s="778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420</v>
      </c>
      <c r="B243" s="53" t="s">
        <v>421</v>
      </c>
      <c r="C243" s="30">
        <v>4301060359</v>
      </c>
      <c r="D243" s="777">
        <v>4680115884434</v>
      </c>
      <c r="E243" s="778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customHeight="1" x14ac:dyDescent="0.25">
      <c r="A244" s="53" t="s">
        <v>423</v>
      </c>
      <c r="B244" s="53" t="s">
        <v>424</v>
      </c>
      <c r="C244" s="30">
        <v>4301060375</v>
      </c>
      <c r="D244" s="777">
        <v>4680115880818</v>
      </c>
      <c r="E244" s="778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customHeight="1" x14ac:dyDescent="0.25">
      <c r="A245" s="53" t="s">
        <v>426</v>
      </c>
      <c r="B245" s="53" t="s">
        <v>427</v>
      </c>
      <c r="C245" s="30">
        <v>4301060389</v>
      </c>
      <c r="D245" s="777">
        <v>4680115880801</v>
      </c>
      <c r="E245" s="778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3"/>
      <c r="AB249" s="763"/>
      <c r="AC249" s="763"/>
    </row>
    <row r="250" spans="1:68" ht="27" customHeight="1" x14ac:dyDescent="0.25">
      <c r="A250" s="53" t="s">
        <v>430</v>
      </c>
      <c r="B250" s="53" t="s">
        <v>431</v>
      </c>
      <c r="C250" s="30">
        <v>4301011717</v>
      </c>
      <c r="D250" s="777">
        <v>4680115884274</v>
      </c>
      <c r="E250" s="778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customHeight="1" x14ac:dyDescent="0.25">
      <c r="A251" s="53" t="s">
        <v>430</v>
      </c>
      <c r="B251" s="53" t="s">
        <v>433</v>
      </c>
      <c r="C251" s="30">
        <v>4301011945</v>
      </c>
      <c r="D251" s="777">
        <v>4680115884274</v>
      </c>
      <c r="E251" s="778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105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customHeight="1" x14ac:dyDescent="0.25">
      <c r="A252" s="53" t="s">
        <v>435</v>
      </c>
      <c r="B252" s="53" t="s">
        <v>436</v>
      </c>
      <c r="C252" s="30">
        <v>4301011719</v>
      </c>
      <c r="D252" s="777">
        <v>4680115884298</v>
      </c>
      <c r="E252" s="778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customHeight="1" x14ac:dyDescent="0.25">
      <c r="A253" s="53" t="s">
        <v>438</v>
      </c>
      <c r="B253" s="53" t="s">
        <v>439</v>
      </c>
      <c r="C253" s="30">
        <v>4301011733</v>
      </c>
      <c r="D253" s="777">
        <v>4680115884250</v>
      </c>
      <c r="E253" s="778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customHeight="1" x14ac:dyDescent="0.25">
      <c r="A254" s="53" t="s">
        <v>438</v>
      </c>
      <c r="B254" s="53" t="s">
        <v>441</v>
      </c>
      <c r="C254" s="30">
        <v>4301011944</v>
      </c>
      <c r="D254" s="777">
        <v>4680115884250</v>
      </c>
      <c r="E254" s="778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105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customHeight="1" x14ac:dyDescent="0.25">
      <c r="A255" s="53" t="s">
        <v>442</v>
      </c>
      <c r="B255" s="53" t="s">
        <v>443</v>
      </c>
      <c r="C255" s="30">
        <v>4301011718</v>
      </c>
      <c r="D255" s="777">
        <v>4680115884281</v>
      </c>
      <c r="E255" s="778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customHeight="1" x14ac:dyDescent="0.25">
      <c r="A256" s="53" t="s">
        <v>445</v>
      </c>
      <c r="B256" s="53" t="s">
        <v>446</v>
      </c>
      <c r="C256" s="30">
        <v>4301011720</v>
      </c>
      <c r="D256" s="777">
        <v>4680115884199</v>
      </c>
      <c r="E256" s="778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customHeight="1" x14ac:dyDescent="0.25">
      <c r="A257" s="53" t="s">
        <v>447</v>
      </c>
      <c r="B257" s="53" t="s">
        <v>448</v>
      </c>
      <c r="C257" s="30">
        <v>4301011716</v>
      </c>
      <c r="D257" s="777">
        <v>4680115884267</v>
      </c>
      <c r="E257" s="778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3"/>
      <c r="AB261" s="763"/>
      <c r="AC261" s="763"/>
    </row>
    <row r="262" spans="1:68" ht="27" customHeight="1" x14ac:dyDescent="0.25">
      <c r="A262" s="53" t="s">
        <v>451</v>
      </c>
      <c r="B262" s="53" t="s">
        <v>452</v>
      </c>
      <c r="C262" s="30">
        <v>4301011826</v>
      </c>
      <c r="D262" s="777">
        <v>4680115884137</v>
      </c>
      <c r="E262" s="778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customHeight="1" x14ac:dyDescent="0.25">
      <c r="A263" s="53" t="s">
        <v>451</v>
      </c>
      <c r="B263" s="53" t="s">
        <v>454</v>
      </c>
      <c r="C263" s="30">
        <v>4301011942</v>
      </c>
      <c r="D263" s="777">
        <v>4680115884137</v>
      </c>
      <c r="E263" s="778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11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customHeight="1" x14ac:dyDescent="0.25">
      <c r="A264" s="53" t="s">
        <v>455</v>
      </c>
      <c r="B264" s="53" t="s">
        <v>456</v>
      </c>
      <c r="C264" s="30">
        <v>4301011724</v>
      </c>
      <c r="D264" s="777">
        <v>4680115884236</v>
      </c>
      <c r="E264" s="778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customHeight="1" x14ac:dyDescent="0.25">
      <c r="A265" s="53" t="s">
        <v>458</v>
      </c>
      <c r="B265" s="53" t="s">
        <v>459</v>
      </c>
      <c r="C265" s="30">
        <v>4301011721</v>
      </c>
      <c r="D265" s="777">
        <v>4680115884175</v>
      </c>
      <c r="E265" s="778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customHeight="1" x14ac:dyDescent="0.25">
      <c r="A266" s="53" t="s">
        <v>458</v>
      </c>
      <c r="B266" s="53" t="s">
        <v>461</v>
      </c>
      <c r="C266" s="30">
        <v>4301011941</v>
      </c>
      <c r="D266" s="777">
        <v>4680115884175</v>
      </c>
      <c r="E266" s="778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customHeight="1" x14ac:dyDescent="0.25">
      <c r="A267" s="53" t="s">
        <v>462</v>
      </c>
      <c r="B267" s="53" t="s">
        <v>463</v>
      </c>
      <c r="C267" s="30">
        <v>4301011824</v>
      </c>
      <c r="D267" s="777">
        <v>4680115884144</v>
      </c>
      <c r="E267" s="778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customHeight="1" x14ac:dyDescent="0.25">
      <c r="A268" s="53" t="s">
        <v>464</v>
      </c>
      <c r="B268" s="53" t="s">
        <v>465</v>
      </c>
      <c r="C268" s="30">
        <v>4301011963</v>
      </c>
      <c r="D268" s="777">
        <v>4680115885288</v>
      </c>
      <c r="E268" s="778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customHeight="1" x14ac:dyDescent="0.25">
      <c r="A269" s="53" t="s">
        <v>467</v>
      </c>
      <c r="B269" s="53" t="s">
        <v>468</v>
      </c>
      <c r="C269" s="30">
        <v>4301011726</v>
      </c>
      <c r="D269" s="777">
        <v>4680115884182</v>
      </c>
      <c r="E269" s="778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customHeight="1" x14ac:dyDescent="0.25">
      <c r="A270" s="53" t="s">
        <v>469</v>
      </c>
      <c r="B270" s="53" t="s">
        <v>470</v>
      </c>
      <c r="C270" s="30">
        <v>4301011722</v>
      </c>
      <c r="D270" s="777">
        <v>4680115884205</v>
      </c>
      <c r="E270" s="778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3"/>
      <c r="AB273" s="763"/>
      <c r="AC273" s="763"/>
    </row>
    <row r="274" spans="1:68" ht="27" customHeight="1" x14ac:dyDescent="0.25">
      <c r="A274" s="53" t="s">
        <v>471</v>
      </c>
      <c r="B274" s="53" t="s">
        <v>472</v>
      </c>
      <c r="C274" s="30">
        <v>4301020340</v>
      </c>
      <c r="D274" s="777">
        <v>4680115885721</v>
      </c>
      <c r="E274" s="778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3"/>
      <c r="AB278" s="763"/>
      <c r="AC278" s="763"/>
    </row>
    <row r="279" spans="1:68" ht="27" customHeight="1" x14ac:dyDescent="0.25">
      <c r="A279" s="53" t="s">
        <v>475</v>
      </c>
      <c r="B279" s="53" t="s">
        <v>476</v>
      </c>
      <c r="C279" s="30">
        <v>4301011855</v>
      </c>
      <c r="D279" s="777">
        <v>4680115885837</v>
      </c>
      <c r="E279" s="778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10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3"/>
      <c r="V279" s="33"/>
      <c r="W279" s="34" t="s">
        <v>69</v>
      </c>
      <c r="X279" s="773">
        <v>0</v>
      </c>
      <c r="Y279" s="774">
        <f t="shared" ref="Y279:Y288" si="61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0</v>
      </c>
      <c r="BN279" s="63">
        <f t="shared" ref="BN279:BN288" si="63">IFERROR(Y279*I279/H279,"0")</f>
        <v>0</v>
      </c>
      <c r="BO279" s="63">
        <f t="shared" ref="BO279:BO288" si="64">IFERROR(1/J279*(X279/H279),"0")</f>
        <v>0</v>
      </c>
      <c r="BP279" s="63">
        <f t="shared" ref="BP279:BP288" si="65">IFERROR(1/J279*(Y279/H279),"0")</f>
        <v>0</v>
      </c>
    </row>
    <row r="280" spans="1:68" ht="27" customHeight="1" x14ac:dyDescent="0.25">
      <c r="A280" s="53" t="s">
        <v>478</v>
      </c>
      <c r="B280" s="53" t="s">
        <v>479</v>
      </c>
      <c r="C280" s="30">
        <v>4301011322</v>
      </c>
      <c r="D280" s="777">
        <v>4607091387452</v>
      </c>
      <c r="E280" s="778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customHeight="1" x14ac:dyDescent="0.25">
      <c r="A281" s="53" t="s">
        <v>481</v>
      </c>
      <c r="B281" s="53" t="s">
        <v>482</v>
      </c>
      <c r="C281" s="30">
        <v>4301011850</v>
      </c>
      <c r="D281" s="777">
        <v>4680115885806</v>
      </c>
      <c r="E281" s="778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9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3">
        <v>0</v>
      </c>
      <c r="Y281" s="774">
        <f t="shared" si="61"/>
        <v>0</v>
      </c>
      <c r="Z281" s="35" t="str">
        <f>IFERROR(IF(Y281=0,"",ROUNDUP(Y281/H281,0)*0.02175),"")</f>
        <v/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0</v>
      </c>
      <c r="BN281" s="63">
        <f t="shared" si="63"/>
        <v>0</v>
      </c>
      <c r="BO281" s="63">
        <f t="shared" si="64"/>
        <v>0</v>
      </c>
      <c r="BP281" s="63">
        <f t="shared" si="65"/>
        <v>0</v>
      </c>
    </row>
    <row r="282" spans="1:68" ht="27" customHeight="1" x14ac:dyDescent="0.25">
      <c r="A282" s="53" t="s">
        <v>481</v>
      </c>
      <c r="B282" s="53" t="s">
        <v>484</v>
      </c>
      <c r="C282" s="30">
        <v>4301011910</v>
      </c>
      <c r="D282" s="777">
        <v>4680115885806</v>
      </c>
      <c r="E282" s="778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customHeight="1" x14ac:dyDescent="0.25">
      <c r="A283" s="53" t="s">
        <v>486</v>
      </c>
      <c r="B283" s="53" t="s">
        <v>487</v>
      </c>
      <c r="C283" s="30">
        <v>4301011853</v>
      </c>
      <c r="D283" s="777">
        <v>4680115885851</v>
      </c>
      <c r="E283" s="778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3"/>
      <c r="V283" s="33"/>
      <c r="W283" s="34" t="s">
        <v>69</v>
      </c>
      <c r="X283" s="773">
        <v>0</v>
      </c>
      <c r="Y283" s="774">
        <f t="shared" si="61"/>
        <v>0</v>
      </c>
      <c r="Z283" s="35" t="str">
        <f>IFERROR(IF(Y283=0,"",ROUNDUP(Y283/H283,0)*0.02175),"")</f>
        <v/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0</v>
      </c>
      <c r="BN283" s="63">
        <f t="shared" si="63"/>
        <v>0</v>
      </c>
      <c r="BO283" s="63">
        <f t="shared" si="64"/>
        <v>0</v>
      </c>
      <c r="BP283" s="63">
        <f t="shared" si="65"/>
        <v>0</v>
      </c>
    </row>
    <row r="284" spans="1:68" ht="37.5" customHeight="1" x14ac:dyDescent="0.25">
      <c r="A284" s="53" t="s">
        <v>489</v>
      </c>
      <c r="B284" s="53" t="s">
        <v>490</v>
      </c>
      <c r="C284" s="30">
        <v>4301011313</v>
      </c>
      <c r="D284" s="777">
        <v>4607091385984</v>
      </c>
      <c r="E284" s="778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customHeight="1" x14ac:dyDescent="0.25">
      <c r="A285" s="53" t="s">
        <v>492</v>
      </c>
      <c r="B285" s="53" t="s">
        <v>493</v>
      </c>
      <c r="C285" s="30">
        <v>4301011852</v>
      </c>
      <c r="D285" s="777">
        <v>4680115885844</v>
      </c>
      <c r="E285" s="778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9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3"/>
      <c r="V285" s="33"/>
      <c r="W285" s="34" t="s">
        <v>69</v>
      </c>
      <c r="X285" s="773">
        <v>0</v>
      </c>
      <c r="Y285" s="774">
        <f t="shared" si="61"/>
        <v>0</v>
      </c>
      <c r="Z285" s="35" t="str">
        <f>IFERROR(IF(Y285=0,"",ROUNDUP(Y285/H285,0)*0.00902),"")</f>
        <v/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0</v>
      </c>
      <c r="BN285" s="63">
        <f t="shared" si="63"/>
        <v>0</v>
      </c>
      <c r="BO285" s="63">
        <f t="shared" si="64"/>
        <v>0</v>
      </c>
      <c r="BP285" s="63">
        <f t="shared" si="65"/>
        <v>0</v>
      </c>
    </row>
    <row r="286" spans="1:68" ht="27" customHeight="1" x14ac:dyDescent="0.25">
      <c r="A286" s="53" t="s">
        <v>494</v>
      </c>
      <c r="B286" s="53" t="s">
        <v>495</v>
      </c>
      <c r="C286" s="30">
        <v>4301011319</v>
      </c>
      <c r="D286" s="777">
        <v>4607091387469</v>
      </c>
      <c r="E286" s="778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8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customHeight="1" x14ac:dyDescent="0.25">
      <c r="A287" s="53" t="s">
        <v>496</v>
      </c>
      <c r="B287" s="53" t="s">
        <v>497</v>
      </c>
      <c r="C287" s="30">
        <v>4301011851</v>
      </c>
      <c r="D287" s="777">
        <v>4680115885820</v>
      </c>
      <c r="E287" s="778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9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3"/>
      <c r="V287" s="33"/>
      <c r="W287" s="34" t="s">
        <v>69</v>
      </c>
      <c r="X287" s="773">
        <v>0</v>
      </c>
      <c r="Y287" s="774">
        <f t="shared" si="61"/>
        <v>0</v>
      </c>
      <c r="Z287" s="35" t="str">
        <f>IFERROR(IF(Y287=0,"",ROUNDUP(Y287/H287,0)*0.00902),"")</f>
        <v/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0</v>
      </c>
      <c r="BN287" s="63">
        <f t="shared" si="63"/>
        <v>0</v>
      </c>
      <c r="BO287" s="63">
        <f t="shared" si="64"/>
        <v>0</v>
      </c>
      <c r="BP287" s="63">
        <f t="shared" si="65"/>
        <v>0</v>
      </c>
    </row>
    <row r="288" spans="1:68" ht="27" customHeight="1" x14ac:dyDescent="0.25">
      <c r="A288" s="53" t="s">
        <v>498</v>
      </c>
      <c r="B288" s="53" t="s">
        <v>499</v>
      </c>
      <c r="C288" s="30">
        <v>4301011316</v>
      </c>
      <c r="D288" s="777">
        <v>4607091387438</v>
      </c>
      <c r="E288" s="778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6" t="s">
        <v>69</v>
      </c>
      <c r="X290" s="775">
        <f>IFERROR(SUM(X279:X288),"0")</f>
        <v>0</v>
      </c>
      <c r="Y290" s="775">
        <f>IFERROR(SUM(Y279:Y288),"0")</f>
        <v>0</v>
      </c>
      <c r="Z290" s="36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3"/>
      <c r="AB292" s="763"/>
      <c r="AC292" s="763"/>
    </row>
    <row r="293" spans="1:68" ht="27" customHeight="1" x14ac:dyDescent="0.25">
      <c r="A293" s="53" t="s">
        <v>502</v>
      </c>
      <c r="B293" s="53" t="s">
        <v>503</v>
      </c>
      <c r="C293" s="30">
        <v>4301011876</v>
      </c>
      <c r="D293" s="777">
        <v>4680115885707</v>
      </c>
      <c r="E293" s="778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3"/>
      <c r="AB297" s="763"/>
      <c r="AC297" s="763"/>
    </row>
    <row r="298" spans="1:68" ht="27" customHeight="1" x14ac:dyDescent="0.25">
      <c r="A298" s="53" t="s">
        <v>505</v>
      </c>
      <c r="B298" s="53" t="s">
        <v>506</v>
      </c>
      <c r="C298" s="30">
        <v>4301011223</v>
      </c>
      <c r="D298" s="777">
        <v>4607091383423</v>
      </c>
      <c r="E298" s="778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507</v>
      </c>
      <c r="B299" s="53" t="s">
        <v>508</v>
      </c>
      <c r="C299" s="30">
        <v>4301011879</v>
      </c>
      <c r="D299" s="777">
        <v>4680115885691</v>
      </c>
      <c r="E299" s="778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510</v>
      </c>
      <c r="B300" s="53" t="s">
        <v>511</v>
      </c>
      <c r="C300" s="30">
        <v>4301011878</v>
      </c>
      <c r="D300" s="777">
        <v>4680115885660</v>
      </c>
      <c r="E300" s="778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9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3"/>
      <c r="AB304" s="763"/>
      <c r="AC304" s="763"/>
    </row>
    <row r="305" spans="1:68" ht="37.5" customHeight="1" x14ac:dyDescent="0.25">
      <c r="A305" s="53" t="s">
        <v>514</v>
      </c>
      <c r="B305" s="53" t="s">
        <v>515</v>
      </c>
      <c r="C305" s="30">
        <v>4301051409</v>
      </c>
      <c r="D305" s="777">
        <v>4680115881556</v>
      </c>
      <c r="E305" s="778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customHeight="1" x14ac:dyDescent="0.25">
      <c r="A306" s="53" t="s">
        <v>517</v>
      </c>
      <c r="B306" s="53" t="s">
        <v>518</v>
      </c>
      <c r="C306" s="30">
        <v>4301051506</v>
      </c>
      <c r="D306" s="777">
        <v>4680115881037</v>
      </c>
      <c r="E306" s="778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customHeight="1" x14ac:dyDescent="0.25">
      <c r="A307" s="53" t="s">
        <v>520</v>
      </c>
      <c r="B307" s="53" t="s">
        <v>521</v>
      </c>
      <c r="C307" s="30">
        <v>4301051893</v>
      </c>
      <c r="D307" s="777">
        <v>4680115886186</v>
      </c>
      <c r="E307" s="778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customHeight="1" x14ac:dyDescent="0.25">
      <c r="A308" s="53" t="s">
        <v>522</v>
      </c>
      <c r="B308" s="53" t="s">
        <v>523</v>
      </c>
      <c r="C308" s="30">
        <v>4301051487</v>
      </c>
      <c r="D308" s="777">
        <v>4680115881228</v>
      </c>
      <c r="E308" s="778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3">
        <v>0.96</v>
      </c>
      <c r="Y308" s="774">
        <f t="shared" si="66"/>
        <v>2.4</v>
      </c>
      <c r="Z308" s="35">
        <f>IFERROR(IF(Y308=0,"",ROUNDUP(Y308/H308,0)*0.00753),"")</f>
        <v>7.5300000000000002E-3</v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1.0688</v>
      </c>
      <c r="BN308" s="63">
        <f t="shared" si="68"/>
        <v>2.6720000000000002</v>
      </c>
      <c r="BO308" s="63">
        <f t="shared" si="69"/>
        <v>2.5641025641025641E-3</v>
      </c>
      <c r="BP308" s="63">
        <f t="shared" si="70"/>
        <v>6.41025641025641E-3</v>
      </c>
    </row>
    <row r="309" spans="1:68" ht="37.5" customHeight="1" x14ac:dyDescent="0.25">
      <c r="A309" s="53" t="s">
        <v>524</v>
      </c>
      <c r="B309" s="53" t="s">
        <v>525</v>
      </c>
      <c r="C309" s="30">
        <v>4301051384</v>
      </c>
      <c r="D309" s="777">
        <v>4680115881211</v>
      </c>
      <c r="E309" s="778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3">
        <v>0.96</v>
      </c>
      <c r="Y309" s="774">
        <f t="shared" si="66"/>
        <v>2.4</v>
      </c>
      <c r="Z309" s="35">
        <f>IFERROR(IF(Y309=0,"",ROUNDUP(Y309/H309,0)*0.00753),"")</f>
        <v>7.5300000000000002E-3</v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1.04</v>
      </c>
      <c r="BN309" s="63">
        <f t="shared" si="68"/>
        <v>2.6</v>
      </c>
      <c r="BO309" s="63">
        <f t="shared" si="69"/>
        <v>2.5641025641025641E-3</v>
      </c>
      <c r="BP309" s="63">
        <f t="shared" si="70"/>
        <v>6.41025641025641E-3</v>
      </c>
    </row>
    <row r="310" spans="1:68" ht="37.5" customHeight="1" x14ac:dyDescent="0.25">
      <c r="A310" s="53" t="s">
        <v>526</v>
      </c>
      <c r="B310" s="53" t="s">
        <v>527</v>
      </c>
      <c r="C310" s="30">
        <v>4301051378</v>
      </c>
      <c r="D310" s="777">
        <v>4680115881020</v>
      </c>
      <c r="E310" s="778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6" t="s">
        <v>72</v>
      </c>
      <c r="X311" s="775">
        <f>IFERROR(X305/H305,"0")+IFERROR(X306/H306,"0")+IFERROR(X307/H307,"0")+IFERROR(X308/H308,"0")+IFERROR(X309/H309,"0")+IFERROR(X310/H310,"0")</f>
        <v>0.8</v>
      </c>
      <c r="Y311" s="775">
        <f>IFERROR(Y305/H305,"0")+IFERROR(Y306/H306,"0")+IFERROR(Y307/H307,"0")+IFERROR(Y308/H308,"0")+IFERROR(Y309/H309,"0")+IFERROR(Y310/H310,"0")</f>
        <v>2</v>
      </c>
      <c r="Z311" s="775">
        <f>IFERROR(IF(Z305="",0,Z305),"0")+IFERROR(IF(Z306="",0,Z306),"0")+IFERROR(IF(Z307="",0,Z307),"0")+IFERROR(IF(Z308="",0,Z308),"0")+IFERROR(IF(Z309="",0,Z309),"0")+IFERROR(IF(Z310="",0,Z310),"0")</f>
        <v>1.506E-2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6" t="s">
        <v>69</v>
      </c>
      <c r="X312" s="775">
        <f>IFERROR(SUM(X305:X310),"0")</f>
        <v>1.92</v>
      </c>
      <c r="Y312" s="775">
        <f>IFERROR(SUM(Y305:Y310),"0")</f>
        <v>4.8</v>
      </c>
      <c r="Z312" s="36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customHeight="1" x14ac:dyDescent="0.25">
      <c r="A315" s="53" t="s">
        <v>530</v>
      </c>
      <c r="B315" s="53" t="s">
        <v>531</v>
      </c>
      <c r="C315" s="30">
        <v>4301011306</v>
      </c>
      <c r="D315" s="777">
        <v>4607091389296</v>
      </c>
      <c r="E315" s="778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3"/>
      <c r="AB318" s="763"/>
      <c r="AC318" s="763"/>
    </row>
    <row r="319" spans="1:68" ht="27" customHeight="1" x14ac:dyDescent="0.25">
      <c r="A319" s="53" t="s">
        <v>533</v>
      </c>
      <c r="B319" s="53" t="s">
        <v>534</v>
      </c>
      <c r="C319" s="30">
        <v>4301031163</v>
      </c>
      <c r="D319" s="777">
        <v>4680115880344</v>
      </c>
      <c r="E319" s="778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3"/>
      <c r="AB322" s="763"/>
      <c r="AC322" s="763"/>
    </row>
    <row r="323" spans="1:68" ht="37.5" customHeight="1" x14ac:dyDescent="0.25">
      <c r="A323" s="53" t="s">
        <v>536</v>
      </c>
      <c r="B323" s="53" t="s">
        <v>537</v>
      </c>
      <c r="C323" s="30">
        <v>4301051731</v>
      </c>
      <c r="D323" s="777">
        <v>4680115884618</v>
      </c>
      <c r="E323" s="778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3"/>
      <c r="AB327" s="763"/>
      <c r="AC327" s="763"/>
    </row>
    <row r="328" spans="1:68" ht="27" customHeight="1" x14ac:dyDescent="0.25">
      <c r="A328" s="53" t="s">
        <v>540</v>
      </c>
      <c r="B328" s="53" t="s">
        <v>541</v>
      </c>
      <c r="C328" s="30">
        <v>4301011353</v>
      </c>
      <c r="D328" s="777">
        <v>4607091389807</v>
      </c>
      <c r="E328" s="778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3"/>
      <c r="AB331" s="763"/>
      <c r="AC331" s="763"/>
    </row>
    <row r="332" spans="1:68" ht="27" customHeight="1" x14ac:dyDescent="0.25">
      <c r="A332" s="53" t="s">
        <v>543</v>
      </c>
      <c r="B332" s="53" t="s">
        <v>544</v>
      </c>
      <c r="C332" s="30">
        <v>4301031164</v>
      </c>
      <c r="D332" s="777">
        <v>4680115880481</v>
      </c>
      <c r="E332" s="778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3"/>
      <c r="AB335" s="763"/>
      <c r="AC335" s="763"/>
    </row>
    <row r="336" spans="1:68" ht="27" customHeight="1" x14ac:dyDescent="0.25">
      <c r="A336" s="53" t="s">
        <v>546</v>
      </c>
      <c r="B336" s="53" t="s">
        <v>547</v>
      </c>
      <c r="C336" s="30">
        <v>4301051344</v>
      </c>
      <c r="D336" s="777">
        <v>4680115880412</v>
      </c>
      <c r="E336" s="778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549</v>
      </c>
      <c r="B337" s="53" t="s">
        <v>550</v>
      </c>
      <c r="C337" s="30">
        <v>4301051277</v>
      </c>
      <c r="D337" s="777">
        <v>4680115880511</v>
      </c>
      <c r="E337" s="778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3"/>
      <c r="AB341" s="763"/>
      <c r="AC341" s="763"/>
    </row>
    <row r="342" spans="1:68" ht="27" customHeight="1" x14ac:dyDescent="0.25">
      <c r="A342" s="53" t="s">
        <v>553</v>
      </c>
      <c r="B342" s="53" t="s">
        <v>554</v>
      </c>
      <c r="C342" s="30">
        <v>4301011593</v>
      </c>
      <c r="D342" s="777">
        <v>4680115882973</v>
      </c>
      <c r="E342" s="778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3"/>
      <c r="AB345" s="763"/>
      <c r="AC345" s="763"/>
    </row>
    <row r="346" spans="1:68" ht="27" customHeight="1" x14ac:dyDescent="0.25">
      <c r="A346" s="53" t="s">
        <v>555</v>
      </c>
      <c r="B346" s="53" t="s">
        <v>556</v>
      </c>
      <c r="C346" s="30">
        <v>4301031305</v>
      </c>
      <c r="D346" s="777">
        <v>4607091389845</v>
      </c>
      <c r="E346" s="778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3">
        <v>0</v>
      </c>
      <c r="Y346" s="774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558</v>
      </c>
      <c r="B347" s="53" t="s">
        <v>559</v>
      </c>
      <c r="C347" s="30">
        <v>4301031306</v>
      </c>
      <c r="D347" s="777">
        <v>4680115882881</v>
      </c>
      <c r="E347" s="778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6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6" t="s">
        <v>69</v>
      </c>
      <c r="X349" s="775">
        <f>IFERROR(SUM(X346:X347),"0")</f>
        <v>0</v>
      </c>
      <c r="Y349" s="775">
        <f>IFERROR(SUM(Y346:Y347),"0")</f>
        <v>0</v>
      </c>
      <c r="Z349" s="36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3"/>
      <c r="AB350" s="763"/>
      <c r="AC350" s="763"/>
    </row>
    <row r="351" spans="1:68" ht="37.5" customHeight="1" x14ac:dyDescent="0.25">
      <c r="A351" s="53" t="s">
        <v>560</v>
      </c>
      <c r="B351" s="53" t="s">
        <v>561</v>
      </c>
      <c r="C351" s="30">
        <v>4301051517</v>
      </c>
      <c r="D351" s="777">
        <v>4680115883390</v>
      </c>
      <c r="E351" s="778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3"/>
      <c r="AB355" s="763"/>
      <c r="AC355" s="763"/>
    </row>
    <row r="356" spans="1:68" ht="27" customHeight="1" x14ac:dyDescent="0.25">
      <c r="A356" s="53" t="s">
        <v>564</v>
      </c>
      <c r="B356" s="53" t="s">
        <v>565</v>
      </c>
      <c r="C356" s="30">
        <v>4301012024</v>
      </c>
      <c r="D356" s="777">
        <v>4680115885615</v>
      </c>
      <c r="E356" s="778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3">
        <v>0</v>
      </c>
      <c r="Y356" s="774">
        <f t="shared" ref="Y356:Y364" si="71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0</v>
      </c>
      <c r="BN356" s="63">
        <f t="shared" ref="BN356:BN364" si="73">IFERROR(Y356*I356/H356,"0")</f>
        <v>0</v>
      </c>
      <c r="BO356" s="63">
        <f t="shared" ref="BO356:BO364" si="74">IFERROR(1/J356*(X356/H356),"0")</f>
        <v>0</v>
      </c>
      <c r="BP356" s="63">
        <f t="shared" ref="BP356:BP364" si="75">IFERROR(1/J356*(Y356/H356),"0")</f>
        <v>0</v>
      </c>
    </row>
    <row r="357" spans="1:68" ht="27" customHeight="1" x14ac:dyDescent="0.25">
      <c r="A357" s="53" t="s">
        <v>567</v>
      </c>
      <c r="B357" s="53" t="s">
        <v>568</v>
      </c>
      <c r="C357" s="30">
        <v>4301012016</v>
      </c>
      <c r="D357" s="777">
        <v>4680115885554</v>
      </c>
      <c r="E357" s="778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3">
        <v>0</v>
      </c>
      <c r="Y357" s="774">
        <f t="shared" si="71"/>
        <v>0</v>
      </c>
      <c r="Z357" s="35" t="str">
        <f>IFERROR(IF(Y357=0,"",ROUNDUP(Y357/H357,0)*0.02175),"")</f>
        <v/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0</v>
      </c>
      <c r="BN357" s="63">
        <f t="shared" si="73"/>
        <v>0</v>
      </c>
      <c r="BO357" s="63">
        <f t="shared" si="74"/>
        <v>0</v>
      </c>
      <c r="BP357" s="63">
        <f t="shared" si="75"/>
        <v>0</v>
      </c>
    </row>
    <row r="358" spans="1:68" ht="27" customHeight="1" x14ac:dyDescent="0.25">
      <c r="A358" s="53" t="s">
        <v>567</v>
      </c>
      <c r="B358" s="53" t="s">
        <v>570</v>
      </c>
      <c r="C358" s="30">
        <v>4301011911</v>
      </c>
      <c r="D358" s="777">
        <v>4680115885554</v>
      </c>
      <c r="E358" s="778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9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customHeight="1" x14ac:dyDescent="0.25">
      <c r="A359" s="53" t="s">
        <v>572</v>
      </c>
      <c r="B359" s="53" t="s">
        <v>573</v>
      </c>
      <c r="C359" s="30">
        <v>4301011858</v>
      </c>
      <c r="D359" s="777">
        <v>4680115885646</v>
      </c>
      <c r="E359" s="778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3">
        <v>0</v>
      </c>
      <c r="Y359" s="774">
        <f t="shared" si="71"/>
        <v>0</v>
      </c>
      <c r="Z359" s="35" t="str">
        <f>IFERROR(IF(Y359=0,"",ROUNDUP(Y359/H359,0)*0.02175),"")</f>
        <v/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0</v>
      </c>
      <c r="BN359" s="63">
        <f t="shared" si="73"/>
        <v>0</v>
      </c>
      <c r="BO359" s="63">
        <f t="shared" si="74"/>
        <v>0</v>
      </c>
      <c r="BP359" s="63">
        <f t="shared" si="75"/>
        <v>0</v>
      </c>
    </row>
    <row r="360" spans="1:68" ht="27" customHeight="1" x14ac:dyDescent="0.25">
      <c r="A360" s="53" t="s">
        <v>575</v>
      </c>
      <c r="B360" s="53" t="s">
        <v>576</v>
      </c>
      <c r="C360" s="30">
        <v>4301011857</v>
      </c>
      <c r="D360" s="777">
        <v>4680115885622</v>
      </c>
      <c r="E360" s="778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3">
        <v>0</v>
      </c>
      <c r="Y360" s="774">
        <f t="shared" si="71"/>
        <v>0</v>
      </c>
      <c r="Z360" s="35" t="str">
        <f>IFERROR(IF(Y360=0,"",ROUNDUP(Y360/H360,0)*0.00902),"")</f>
        <v/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0</v>
      </c>
      <c r="BN360" s="63">
        <f t="shared" si="73"/>
        <v>0</v>
      </c>
      <c r="BO360" s="63">
        <f t="shared" si="74"/>
        <v>0</v>
      </c>
      <c r="BP360" s="63">
        <f t="shared" si="75"/>
        <v>0</v>
      </c>
    </row>
    <row r="361" spans="1:68" ht="27" customHeight="1" x14ac:dyDescent="0.25">
      <c r="A361" s="53" t="s">
        <v>577</v>
      </c>
      <c r="B361" s="53" t="s">
        <v>578</v>
      </c>
      <c r="C361" s="30">
        <v>4301011573</v>
      </c>
      <c r="D361" s="777">
        <v>4680115881938</v>
      </c>
      <c r="E361" s="778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customHeight="1" x14ac:dyDescent="0.25">
      <c r="A362" s="53" t="s">
        <v>580</v>
      </c>
      <c r="B362" s="53" t="s">
        <v>581</v>
      </c>
      <c r="C362" s="30">
        <v>4301010944</v>
      </c>
      <c r="D362" s="777">
        <v>4607091387346</v>
      </c>
      <c r="E362" s="778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customHeight="1" x14ac:dyDescent="0.25">
      <c r="A363" s="53" t="s">
        <v>583</v>
      </c>
      <c r="B363" s="53" t="s">
        <v>584</v>
      </c>
      <c r="C363" s="30">
        <v>4301011859</v>
      </c>
      <c r="D363" s="777">
        <v>4680115885608</v>
      </c>
      <c r="E363" s="778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3"/>
      <c r="V363" s="33"/>
      <c r="W363" s="34" t="s">
        <v>69</v>
      </c>
      <c r="X363" s="773">
        <v>0</v>
      </c>
      <c r="Y363" s="774">
        <f t="shared" si="71"/>
        <v>0</v>
      </c>
      <c r="Z363" s="35" t="str">
        <f>IFERROR(IF(Y363=0,"",ROUNDUP(Y363/H363,0)*0.00902),"")</f>
        <v/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0</v>
      </c>
      <c r="BN363" s="63">
        <f t="shared" si="73"/>
        <v>0</v>
      </c>
      <c r="BO363" s="63">
        <f t="shared" si="74"/>
        <v>0</v>
      </c>
      <c r="BP363" s="63">
        <f t="shared" si="75"/>
        <v>0</v>
      </c>
    </row>
    <row r="364" spans="1:68" ht="27" customHeight="1" x14ac:dyDescent="0.25">
      <c r="A364" s="53" t="s">
        <v>585</v>
      </c>
      <c r="B364" s="53" t="s">
        <v>586</v>
      </c>
      <c r="C364" s="30">
        <v>4301011323</v>
      </c>
      <c r="D364" s="777">
        <v>4607091386011</v>
      </c>
      <c r="E364" s="778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6" t="s">
        <v>69</v>
      </c>
      <c r="X366" s="775">
        <f>IFERROR(SUM(X356:X364),"0")</f>
        <v>0</v>
      </c>
      <c r="Y366" s="775">
        <f>IFERROR(SUM(Y356:Y364),"0")</f>
        <v>0</v>
      </c>
      <c r="Z366" s="36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3"/>
      <c r="AB367" s="763"/>
      <c r="AC367" s="763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77">
        <v>4607091387193</v>
      </c>
      <c r="E368" s="778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3">
        <v>29</v>
      </c>
      <c r="Y368" s="774">
        <f>IFERROR(IF(X368="",0,CEILING((X368/$H368),1)*$H368),"")</f>
        <v>29.400000000000002</v>
      </c>
      <c r="Z368" s="35">
        <f>IFERROR(IF(Y368=0,"",ROUNDUP(Y368/H368,0)*0.00753),"")</f>
        <v>5.271E-2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30.795238095238094</v>
      </c>
      <c r="BN368" s="63">
        <f>IFERROR(Y368*I368/H368,"0")</f>
        <v>31.22</v>
      </c>
      <c r="BO368" s="63">
        <f>IFERROR(1/J368*(X368/H368),"0")</f>
        <v>4.4261294261294257E-2</v>
      </c>
      <c r="BP368" s="63">
        <f>IFERROR(1/J368*(Y368/H368),"0")</f>
        <v>4.4871794871794872E-2</v>
      </c>
    </row>
    <row r="369" spans="1:68" ht="27" customHeight="1" x14ac:dyDescent="0.25">
      <c r="A369" s="53" t="s">
        <v>591</v>
      </c>
      <c r="B369" s="53" t="s">
        <v>592</v>
      </c>
      <c r="C369" s="30">
        <v>4301031153</v>
      </c>
      <c r="D369" s="777">
        <v>4607091387230</v>
      </c>
      <c r="E369" s="778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3">
        <v>0</v>
      </c>
      <c r="Y369" s="774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594</v>
      </c>
      <c r="B370" s="53" t="s">
        <v>595</v>
      </c>
      <c r="C370" s="30">
        <v>4301031154</v>
      </c>
      <c r="D370" s="777">
        <v>4607091387292</v>
      </c>
      <c r="E370" s="778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597</v>
      </c>
      <c r="B371" s="53" t="s">
        <v>598</v>
      </c>
      <c r="C371" s="30">
        <v>4301031152</v>
      </c>
      <c r="D371" s="777">
        <v>4607091387285</v>
      </c>
      <c r="E371" s="778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3">
        <v>0</v>
      </c>
      <c r="Y371" s="774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6" t="s">
        <v>72</v>
      </c>
      <c r="X372" s="775">
        <f>IFERROR(X368/H368,"0")+IFERROR(X369/H369,"0")+IFERROR(X370/H370,"0")+IFERROR(X371/H371,"0")</f>
        <v>6.9047619047619042</v>
      </c>
      <c r="Y372" s="775">
        <f>IFERROR(Y368/H368,"0")+IFERROR(Y369/H369,"0")+IFERROR(Y370/H370,"0")+IFERROR(Y371/H371,"0")</f>
        <v>7</v>
      </c>
      <c r="Z372" s="775">
        <f>IFERROR(IF(Z368="",0,Z368),"0")+IFERROR(IF(Z369="",0,Z369),"0")+IFERROR(IF(Z370="",0,Z370),"0")+IFERROR(IF(Z371="",0,Z371),"0")</f>
        <v>5.271E-2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6" t="s">
        <v>69</v>
      </c>
      <c r="X373" s="775">
        <f>IFERROR(SUM(X368:X371),"0")</f>
        <v>29</v>
      </c>
      <c r="Y373" s="775">
        <f>IFERROR(SUM(Y368:Y371),"0")</f>
        <v>29.400000000000002</v>
      </c>
      <c r="Z373" s="36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3"/>
      <c r="AB374" s="763"/>
      <c r="AC374" s="763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77">
        <v>4607091387766</v>
      </c>
      <c r="E375" s="778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3">
        <v>62.4</v>
      </c>
      <c r="Y375" s="774">
        <f t="shared" ref="Y375:Y380" si="76">IFERROR(IF(X375="",0,CEILING((X375/$H375),1)*$H375),"")</f>
        <v>62.4</v>
      </c>
      <c r="Z375" s="35">
        <f>IFERROR(IF(Y375=0,"",ROUNDUP(Y375/H375,0)*0.02175),"")</f>
        <v>0.17399999999999999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66.864000000000004</v>
      </c>
      <c r="BN375" s="63">
        <f t="shared" ref="BN375:BN380" si="78">IFERROR(Y375*I375/H375,"0")</f>
        <v>66.864000000000004</v>
      </c>
      <c r="BO375" s="63">
        <f t="shared" ref="BO375:BO380" si="79">IFERROR(1/J375*(X375/H375),"0")</f>
        <v>0.14285714285714285</v>
      </c>
      <c r="BP375" s="63">
        <f t="shared" ref="BP375:BP380" si="80">IFERROR(1/J375*(Y375/H375),"0")</f>
        <v>0.14285714285714285</v>
      </c>
    </row>
    <row r="376" spans="1:68" ht="37.5" customHeight="1" x14ac:dyDescent="0.25">
      <c r="A376" s="53" t="s">
        <v>602</v>
      </c>
      <c r="B376" s="53" t="s">
        <v>603</v>
      </c>
      <c r="C376" s="30">
        <v>4301051116</v>
      </c>
      <c r="D376" s="777">
        <v>4607091387957</v>
      </c>
      <c r="E376" s="778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customHeight="1" x14ac:dyDescent="0.25">
      <c r="A377" s="53" t="s">
        <v>605</v>
      </c>
      <c r="B377" s="53" t="s">
        <v>606</v>
      </c>
      <c r="C377" s="30">
        <v>4301051115</v>
      </c>
      <c r="D377" s="777">
        <v>4607091387964</v>
      </c>
      <c r="E377" s="778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customHeight="1" x14ac:dyDescent="0.25">
      <c r="A378" s="53" t="s">
        <v>608</v>
      </c>
      <c r="B378" s="53" t="s">
        <v>609</v>
      </c>
      <c r="C378" s="30">
        <v>4301051705</v>
      </c>
      <c r="D378" s="777">
        <v>4680115884588</v>
      </c>
      <c r="E378" s="778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customHeight="1" x14ac:dyDescent="0.25">
      <c r="A379" s="53" t="s">
        <v>611</v>
      </c>
      <c r="B379" s="53" t="s">
        <v>612</v>
      </c>
      <c r="C379" s="30">
        <v>4301051130</v>
      </c>
      <c r="D379" s="777">
        <v>4607091387537</v>
      </c>
      <c r="E379" s="778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customHeight="1" x14ac:dyDescent="0.25">
      <c r="A380" s="53" t="s">
        <v>614</v>
      </c>
      <c r="B380" s="53" t="s">
        <v>615</v>
      </c>
      <c r="C380" s="30">
        <v>4301051132</v>
      </c>
      <c r="D380" s="777">
        <v>4607091387513</v>
      </c>
      <c r="E380" s="778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6" t="s">
        <v>72</v>
      </c>
      <c r="X381" s="775">
        <f>IFERROR(X375/H375,"0")+IFERROR(X376/H376,"0")+IFERROR(X377/H377,"0")+IFERROR(X378/H378,"0")+IFERROR(X379/H379,"0")+IFERROR(X380/H380,"0")</f>
        <v>8</v>
      </c>
      <c r="Y381" s="775">
        <f>IFERROR(Y375/H375,"0")+IFERROR(Y376/H376,"0")+IFERROR(Y377/H377,"0")+IFERROR(Y378/H378,"0")+IFERROR(Y379/H379,"0")+IFERROR(Y380/H380,"0")</f>
        <v>8</v>
      </c>
      <c r="Z381" s="775">
        <f>IFERROR(IF(Z375="",0,Z375),"0")+IFERROR(IF(Z376="",0,Z376),"0")+IFERROR(IF(Z377="",0,Z377),"0")+IFERROR(IF(Z378="",0,Z378),"0")+IFERROR(IF(Z379="",0,Z379),"0")+IFERROR(IF(Z380="",0,Z380),"0")</f>
        <v>0.17399999999999999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6" t="s">
        <v>69</v>
      </c>
      <c r="X382" s="775">
        <f>IFERROR(SUM(X375:X380),"0")</f>
        <v>62.4</v>
      </c>
      <c r="Y382" s="775">
        <f>IFERROR(SUM(Y375:Y380),"0")</f>
        <v>62.4</v>
      </c>
      <c r="Z382" s="36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3"/>
      <c r="AB383" s="763"/>
      <c r="AC383" s="763"/>
    </row>
    <row r="384" spans="1:68" ht="37.5" customHeight="1" x14ac:dyDescent="0.25">
      <c r="A384" s="53" t="s">
        <v>617</v>
      </c>
      <c r="B384" s="53" t="s">
        <v>618</v>
      </c>
      <c r="C384" s="30">
        <v>4301060379</v>
      </c>
      <c r="D384" s="777">
        <v>4607091380880</v>
      </c>
      <c r="E384" s="778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620</v>
      </c>
      <c r="B385" s="53" t="s">
        <v>621</v>
      </c>
      <c r="C385" s="30">
        <v>4301060308</v>
      </c>
      <c r="D385" s="777">
        <v>4607091384482</v>
      </c>
      <c r="E385" s="778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623</v>
      </c>
      <c r="B386" s="53" t="s">
        <v>624</v>
      </c>
      <c r="C386" s="30">
        <v>4301060325</v>
      </c>
      <c r="D386" s="777">
        <v>4607091380897</v>
      </c>
      <c r="E386" s="778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3">
        <v>0</v>
      </c>
      <c r="Y386" s="774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6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6" t="s">
        <v>69</v>
      </c>
      <c r="X388" s="775">
        <f>IFERROR(SUM(X384:X386),"0")</f>
        <v>0</v>
      </c>
      <c r="Y388" s="775">
        <f>IFERROR(SUM(Y384:Y386),"0")</f>
        <v>0</v>
      </c>
      <c r="Z388" s="36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3"/>
      <c r="AB389" s="763"/>
      <c r="AC389" s="763"/>
    </row>
    <row r="390" spans="1:68" ht="16.5" customHeight="1" x14ac:dyDescent="0.25">
      <c r="A390" s="53" t="s">
        <v>626</v>
      </c>
      <c r="B390" s="53" t="s">
        <v>627</v>
      </c>
      <c r="C390" s="30">
        <v>4301030232</v>
      </c>
      <c r="D390" s="777">
        <v>4607091388374</v>
      </c>
      <c r="E390" s="778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1042" t="s">
        <v>628</v>
      </c>
      <c r="Q390" s="780"/>
      <c r="R390" s="780"/>
      <c r="S390" s="780"/>
      <c r="T390" s="781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630</v>
      </c>
      <c r="B391" s="53" t="s">
        <v>631</v>
      </c>
      <c r="C391" s="30">
        <v>4301030235</v>
      </c>
      <c r="D391" s="777">
        <v>4607091388381</v>
      </c>
      <c r="E391" s="778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800" t="s">
        <v>632</v>
      </c>
      <c r="Q391" s="780"/>
      <c r="R391" s="780"/>
      <c r="S391" s="780"/>
      <c r="T391" s="781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633</v>
      </c>
      <c r="B392" s="53" t="s">
        <v>634</v>
      </c>
      <c r="C392" s="30">
        <v>4301032015</v>
      </c>
      <c r="D392" s="777">
        <v>4607091383102</v>
      </c>
      <c r="E392" s="778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636</v>
      </c>
      <c r="B393" s="53" t="s">
        <v>637</v>
      </c>
      <c r="C393" s="30">
        <v>4301030233</v>
      </c>
      <c r="D393" s="777">
        <v>4607091388404</v>
      </c>
      <c r="E393" s="778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3">
        <v>0</v>
      </c>
      <c r="Y393" s="774">
        <f>IFERROR(IF(X393="",0,CEILING((X393/$H393),1)*$H393),"")</f>
        <v>0</v>
      </c>
      <c r="Z393" s="35" t="str">
        <f>IFERROR(IF(Y393=0,"",ROUNDUP(Y393/H393,0)*0.00753),"")</f>
        <v/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6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6" t="s">
        <v>69</v>
      </c>
      <c r="X395" s="775">
        <f>IFERROR(SUM(X390:X393),"0")</f>
        <v>0</v>
      </c>
      <c r="Y395" s="775">
        <f>IFERROR(SUM(Y390:Y393),"0")</f>
        <v>0</v>
      </c>
      <c r="Z395" s="36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3"/>
      <c r="AB396" s="763"/>
      <c r="AC396" s="763"/>
    </row>
    <row r="397" spans="1:68" ht="16.5" customHeight="1" x14ac:dyDescent="0.25">
      <c r="A397" s="53" t="s">
        <v>639</v>
      </c>
      <c r="B397" s="53" t="s">
        <v>640</v>
      </c>
      <c r="C397" s="30">
        <v>4301180007</v>
      </c>
      <c r="D397" s="777">
        <v>4680115881808</v>
      </c>
      <c r="E397" s="778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643</v>
      </c>
      <c r="B398" s="53" t="s">
        <v>644</v>
      </c>
      <c r="C398" s="30">
        <v>4301180006</v>
      </c>
      <c r="D398" s="777">
        <v>4680115881822</v>
      </c>
      <c r="E398" s="778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4301180001</v>
      </c>
      <c r="D399" s="777">
        <v>4680115880016</v>
      </c>
      <c r="E399" s="778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3"/>
      <c r="AB403" s="763"/>
      <c r="AC403" s="763"/>
    </row>
    <row r="404" spans="1:68" ht="27" customHeight="1" x14ac:dyDescent="0.25">
      <c r="A404" s="53" t="s">
        <v>648</v>
      </c>
      <c r="B404" s="53" t="s">
        <v>649</v>
      </c>
      <c r="C404" s="30">
        <v>4301031066</v>
      </c>
      <c r="D404" s="777">
        <v>4607091383836</v>
      </c>
      <c r="E404" s="778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3"/>
      <c r="AB407" s="763"/>
      <c r="AC407" s="763"/>
    </row>
    <row r="408" spans="1:68" ht="37.5" customHeight="1" x14ac:dyDescent="0.25">
      <c r="A408" s="53" t="s">
        <v>651</v>
      </c>
      <c r="B408" s="53" t="s">
        <v>652</v>
      </c>
      <c r="C408" s="30">
        <v>4301051142</v>
      </c>
      <c r="D408" s="777">
        <v>4607091387919</v>
      </c>
      <c r="E408" s="778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3"/>
      <c r="V408" s="33"/>
      <c r="W408" s="34" t="s">
        <v>69</v>
      </c>
      <c r="X408" s="773">
        <v>0</v>
      </c>
      <c r="Y408" s="774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654</v>
      </c>
      <c r="B409" s="53" t="s">
        <v>655</v>
      </c>
      <c r="C409" s="30">
        <v>4301051461</v>
      </c>
      <c r="D409" s="777">
        <v>4680115883604</v>
      </c>
      <c r="E409" s="778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3"/>
      <c r="V409" s="33"/>
      <c r="W409" s="34" t="s">
        <v>69</v>
      </c>
      <c r="X409" s="773">
        <v>0</v>
      </c>
      <c r="Y409" s="774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customHeight="1" x14ac:dyDescent="0.25">
      <c r="A410" s="53" t="s">
        <v>657</v>
      </c>
      <c r="B410" s="53" t="s">
        <v>658</v>
      </c>
      <c r="C410" s="30">
        <v>4301051485</v>
      </c>
      <c r="D410" s="777">
        <v>4680115883567</v>
      </c>
      <c r="E410" s="778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12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3">
        <v>0</v>
      </c>
      <c r="Y410" s="774">
        <f>IFERROR(IF(X410="",0,CEILING((X410/$H410),1)*$H410),"")</f>
        <v>0</v>
      </c>
      <c r="Z410" s="35" t="str">
        <f>IFERROR(IF(Y410=0,"",ROUNDUP(Y410/H410,0)*0.00753),"")</f>
        <v/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6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6" t="s">
        <v>69</v>
      </c>
      <c r="X412" s="775">
        <f>IFERROR(SUM(X408:X410),"0")</f>
        <v>0</v>
      </c>
      <c r="Y412" s="775">
        <f>IFERROR(SUM(Y408:Y410),"0")</f>
        <v>0</v>
      </c>
      <c r="Z412" s="36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7"/>
      <c r="AB413" s="47"/>
      <c r="AC413" s="47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3"/>
      <c r="AB415" s="763"/>
      <c r="AC415" s="763"/>
    </row>
    <row r="416" spans="1:68" ht="27" customHeight="1" x14ac:dyDescent="0.25">
      <c r="A416" s="53" t="s">
        <v>662</v>
      </c>
      <c r="B416" s="53" t="s">
        <v>663</v>
      </c>
      <c r="C416" s="30">
        <v>4301011946</v>
      </c>
      <c r="D416" s="777">
        <v>4680115884847</v>
      </c>
      <c r="E416" s="778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77">
        <v>4680115884847</v>
      </c>
      <c r="E417" s="778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3"/>
      <c r="V417" s="33"/>
      <c r="W417" s="34" t="s">
        <v>69</v>
      </c>
      <c r="X417" s="773">
        <v>770</v>
      </c>
      <c r="Y417" s="774">
        <f t="shared" si="81"/>
        <v>780</v>
      </c>
      <c r="Z417" s="35">
        <f>IFERROR(IF(Y417=0,"",ROUNDUP(Y417/H417,0)*0.02175),"")</f>
        <v>1.131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794.64</v>
      </c>
      <c r="BN417" s="63">
        <f t="shared" si="83"/>
        <v>804.95999999999992</v>
      </c>
      <c r="BO417" s="63">
        <f t="shared" si="84"/>
        <v>1.0694444444444444</v>
      </c>
      <c r="BP417" s="63">
        <f t="shared" si="85"/>
        <v>1.0833333333333333</v>
      </c>
    </row>
    <row r="418" spans="1:68" ht="27" customHeight="1" x14ac:dyDescent="0.25">
      <c r="A418" s="53" t="s">
        <v>667</v>
      </c>
      <c r="B418" s="53" t="s">
        <v>668</v>
      </c>
      <c r="C418" s="30">
        <v>4301011947</v>
      </c>
      <c r="D418" s="777">
        <v>4680115884854</v>
      </c>
      <c r="E418" s="778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77">
        <v>4680115884854</v>
      </c>
      <c r="E419" s="778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3">
        <v>575</v>
      </c>
      <c r="Y419" s="774">
        <f t="shared" si="81"/>
        <v>585</v>
      </c>
      <c r="Z419" s="35">
        <f>IFERROR(IF(Y419=0,"",ROUNDUP(Y419/H419,0)*0.02175),"")</f>
        <v>0.84824999999999995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593.4</v>
      </c>
      <c r="BN419" s="63">
        <f t="shared" si="83"/>
        <v>603.72</v>
      </c>
      <c r="BO419" s="63">
        <f t="shared" si="84"/>
        <v>0.79861111111111116</v>
      </c>
      <c r="BP419" s="63">
        <f t="shared" si="85"/>
        <v>0.8125</v>
      </c>
    </row>
    <row r="420" spans="1:68" ht="27" customHeight="1" x14ac:dyDescent="0.25">
      <c r="A420" s="53" t="s">
        <v>671</v>
      </c>
      <c r="B420" s="53" t="s">
        <v>672</v>
      </c>
      <c r="C420" s="30">
        <v>4301011943</v>
      </c>
      <c r="D420" s="777">
        <v>4680115884830</v>
      </c>
      <c r="E420" s="778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11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customHeight="1" x14ac:dyDescent="0.25">
      <c r="A421" s="53" t="s">
        <v>671</v>
      </c>
      <c r="B421" s="53" t="s">
        <v>673</v>
      </c>
      <c r="C421" s="30">
        <v>4301011867</v>
      </c>
      <c r="D421" s="777">
        <v>4680115884830</v>
      </c>
      <c r="E421" s="778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customHeight="1" x14ac:dyDescent="0.25">
      <c r="A422" s="53" t="s">
        <v>675</v>
      </c>
      <c r="B422" s="53" t="s">
        <v>676</v>
      </c>
      <c r="C422" s="30">
        <v>4301011339</v>
      </c>
      <c r="D422" s="777">
        <v>4607091383997</v>
      </c>
      <c r="E422" s="778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customHeight="1" x14ac:dyDescent="0.25">
      <c r="A423" s="53" t="s">
        <v>678</v>
      </c>
      <c r="B423" s="53" t="s">
        <v>679</v>
      </c>
      <c r="C423" s="30">
        <v>4301011433</v>
      </c>
      <c r="D423" s="777">
        <v>4680115882638</v>
      </c>
      <c r="E423" s="778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customHeight="1" x14ac:dyDescent="0.25">
      <c r="A424" s="53" t="s">
        <v>681</v>
      </c>
      <c r="B424" s="53" t="s">
        <v>682</v>
      </c>
      <c r="C424" s="30">
        <v>4301011952</v>
      </c>
      <c r="D424" s="777">
        <v>4680115884922</v>
      </c>
      <c r="E424" s="778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4301011866</v>
      </c>
      <c r="D425" s="777">
        <v>4680115884878</v>
      </c>
      <c r="E425" s="778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9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customHeight="1" x14ac:dyDescent="0.25">
      <c r="A426" s="53" t="s">
        <v>686</v>
      </c>
      <c r="B426" s="53" t="s">
        <v>687</v>
      </c>
      <c r="C426" s="30">
        <v>4301011868</v>
      </c>
      <c r="D426" s="777">
        <v>4680115884861</v>
      </c>
      <c r="E426" s="778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89.666666666666671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1.97925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6" t="s">
        <v>69</v>
      </c>
      <c r="X428" s="775">
        <f>IFERROR(SUM(X416:X426),"0")</f>
        <v>1345</v>
      </c>
      <c r="Y428" s="775">
        <f>IFERROR(SUM(Y416:Y426),"0")</f>
        <v>1365</v>
      </c>
      <c r="Z428" s="36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3"/>
      <c r="AB429" s="763"/>
      <c r="AC429" s="763"/>
    </row>
    <row r="430" spans="1:68" ht="27" customHeight="1" x14ac:dyDescent="0.25">
      <c r="A430" s="53" t="s">
        <v>688</v>
      </c>
      <c r="B430" s="53" t="s">
        <v>689</v>
      </c>
      <c r="C430" s="30">
        <v>4301020178</v>
      </c>
      <c r="D430" s="777">
        <v>4607091383980</v>
      </c>
      <c r="E430" s="778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customHeight="1" x14ac:dyDescent="0.25">
      <c r="A431" s="53" t="s">
        <v>691</v>
      </c>
      <c r="B431" s="53" t="s">
        <v>692</v>
      </c>
      <c r="C431" s="30">
        <v>4301020179</v>
      </c>
      <c r="D431" s="777">
        <v>4607091384178</v>
      </c>
      <c r="E431" s="778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3"/>
      <c r="V431" s="33"/>
      <c r="W431" s="34" t="s">
        <v>69</v>
      </c>
      <c r="X431" s="773">
        <v>0</v>
      </c>
      <c r="Y431" s="774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6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6" t="s">
        <v>69</v>
      </c>
      <c r="X433" s="775">
        <f>IFERROR(SUM(X430:X431),"0")</f>
        <v>0</v>
      </c>
      <c r="Y433" s="775">
        <f>IFERROR(SUM(Y430:Y431),"0")</f>
        <v>0</v>
      </c>
      <c r="Z433" s="36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3"/>
      <c r="AB434" s="763"/>
      <c r="AC434" s="763"/>
    </row>
    <row r="435" spans="1:68" ht="27" customHeight="1" x14ac:dyDescent="0.25">
      <c r="A435" s="53" t="s">
        <v>693</v>
      </c>
      <c r="B435" s="53" t="s">
        <v>694</v>
      </c>
      <c r="C435" s="30">
        <v>4301051903</v>
      </c>
      <c r="D435" s="777">
        <v>4607091383928</v>
      </c>
      <c r="E435" s="778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1177" t="s">
        <v>695</v>
      </c>
      <c r="Q435" s="780"/>
      <c r="R435" s="780"/>
      <c r="S435" s="780"/>
      <c r="T435" s="781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697</v>
      </c>
      <c r="B436" s="53" t="s">
        <v>698</v>
      </c>
      <c r="C436" s="30">
        <v>4301051897</v>
      </c>
      <c r="D436" s="777">
        <v>4607091384260</v>
      </c>
      <c r="E436" s="778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1192" t="s">
        <v>699</v>
      </c>
      <c r="Q436" s="780"/>
      <c r="R436" s="780"/>
      <c r="S436" s="780"/>
      <c r="T436" s="781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3"/>
      <c r="AB439" s="763"/>
      <c r="AC439" s="763"/>
    </row>
    <row r="440" spans="1:68" ht="27" customHeight="1" x14ac:dyDescent="0.25">
      <c r="A440" s="53" t="s">
        <v>701</v>
      </c>
      <c r="B440" s="53" t="s">
        <v>702</v>
      </c>
      <c r="C440" s="30">
        <v>4301060439</v>
      </c>
      <c r="D440" s="777">
        <v>4607091384673</v>
      </c>
      <c r="E440" s="778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10" t="s">
        <v>703</v>
      </c>
      <c r="Q440" s="780"/>
      <c r="R440" s="780"/>
      <c r="S440" s="780"/>
      <c r="T440" s="781"/>
      <c r="U440" s="33"/>
      <c r="V440" s="33"/>
      <c r="W440" s="34" t="s">
        <v>69</v>
      </c>
      <c r="X440" s="773">
        <v>16</v>
      </c>
      <c r="Y440" s="774">
        <f>IFERROR(IF(X440="",0,CEILING((X440/$H440),1)*$H440),"")</f>
        <v>18</v>
      </c>
      <c r="Z440" s="35">
        <f>IFERROR(IF(Y440=0,"",ROUNDUP(Y440/H440,0)*0.02175),"")</f>
        <v>4.3499999999999997E-2</v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17.002666666666666</v>
      </c>
      <c r="BN440" s="63">
        <f>IFERROR(Y440*I440/H440,"0")</f>
        <v>19.128</v>
      </c>
      <c r="BO440" s="63">
        <f>IFERROR(1/J440*(X440/H440),"0")</f>
        <v>3.1746031746031744E-2</v>
      </c>
      <c r="BP440" s="63">
        <f>IFERROR(1/J440*(Y440/H440),"0")</f>
        <v>3.5714285714285712E-2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6" t="s">
        <v>72</v>
      </c>
      <c r="X441" s="775">
        <f>IFERROR(X440/H440,"0")</f>
        <v>1.7777777777777777</v>
      </c>
      <c r="Y441" s="775">
        <f>IFERROR(Y440/H440,"0")</f>
        <v>2</v>
      </c>
      <c r="Z441" s="775">
        <f>IFERROR(IF(Z440="",0,Z440),"0")</f>
        <v>4.3499999999999997E-2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6" t="s">
        <v>69</v>
      </c>
      <c r="X442" s="775">
        <f>IFERROR(SUM(X440:X440),"0")</f>
        <v>16</v>
      </c>
      <c r="Y442" s="775">
        <f>IFERROR(SUM(Y440:Y440),"0")</f>
        <v>18</v>
      </c>
      <c r="Z442" s="36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3"/>
      <c r="AB444" s="763"/>
      <c r="AC444" s="763"/>
    </row>
    <row r="445" spans="1:68" ht="27" customHeight="1" x14ac:dyDescent="0.25">
      <c r="A445" s="53" t="s">
        <v>706</v>
      </c>
      <c r="B445" s="53" t="s">
        <v>707</v>
      </c>
      <c r="C445" s="30">
        <v>4301011483</v>
      </c>
      <c r="D445" s="777">
        <v>4680115881907</v>
      </c>
      <c r="E445" s="778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customHeight="1" x14ac:dyDescent="0.25">
      <c r="A446" s="53" t="s">
        <v>706</v>
      </c>
      <c r="B446" s="53" t="s">
        <v>709</v>
      </c>
      <c r="C446" s="30">
        <v>4301011873</v>
      </c>
      <c r="D446" s="777">
        <v>4680115881907</v>
      </c>
      <c r="E446" s="778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customHeight="1" x14ac:dyDescent="0.25">
      <c r="A447" s="53" t="s">
        <v>711</v>
      </c>
      <c r="B447" s="53" t="s">
        <v>712</v>
      </c>
      <c r="C447" s="30">
        <v>4301011655</v>
      </c>
      <c r="D447" s="777">
        <v>4680115883925</v>
      </c>
      <c r="E447" s="778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11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customHeight="1" x14ac:dyDescent="0.25">
      <c r="A448" s="53" t="s">
        <v>711</v>
      </c>
      <c r="B448" s="53" t="s">
        <v>713</v>
      </c>
      <c r="C448" s="30">
        <v>4301011872</v>
      </c>
      <c r="D448" s="777">
        <v>4680115883925</v>
      </c>
      <c r="E448" s="778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customHeight="1" x14ac:dyDescent="0.25">
      <c r="A449" s="53" t="s">
        <v>714</v>
      </c>
      <c r="B449" s="53" t="s">
        <v>715</v>
      </c>
      <c r="C449" s="30">
        <v>4301011874</v>
      </c>
      <c r="D449" s="777">
        <v>4680115884892</v>
      </c>
      <c r="E449" s="778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12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customHeight="1" x14ac:dyDescent="0.25">
      <c r="A450" s="53" t="s">
        <v>717</v>
      </c>
      <c r="B450" s="53" t="s">
        <v>718</v>
      </c>
      <c r="C450" s="30">
        <v>4301011312</v>
      </c>
      <c r="D450" s="777">
        <v>4607091384192</v>
      </c>
      <c r="E450" s="778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customHeight="1" x14ac:dyDescent="0.25">
      <c r="A451" s="53" t="s">
        <v>720</v>
      </c>
      <c r="B451" s="53" t="s">
        <v>721</v>
      </c>
      <c r="C451" s="30">
        <v>4301011875</v>
      </c>
      <c r="D451" s="777">
        <v>4680115884885</v>
      </c>
      <c r="E451" s="778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customHeight="1" x14ac:dyDescent="0.25">
      <c r="A452" s="53" t="s">
        <v>722</v>
      </c>
      <c r="B452" s="53" t="s">
        <v>723</v>
      </c>
      <c r="C452" s="30">
        <v>4301011871</v>
      </c>
      <c r="D452" s="777">
        <v>4680115884908</v>
      </c>
      <c r="E452" s="778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3"/>
      <c r="AB455" s="763"/>
      <c r="AC455" s="763"/>
    </row>
    <row r="456" spans="1:68" ht="27" customHeight="1" x14ac:dyDescent="0.25">
      <c r="A456" s="53" t="s">
        <v>724</v>
      </c>
      <c r="B456" s="53" t="s">
        <v>725</v>
      </c>
      <c r="C456" s="30">
        <v>4301031303</v>
      </c>
      <c r="D456" s="777">
        <v>4607091384802</v>
      </c>
      <c r="E456" s="778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customHeight="1" x14ac:dyDescent="0.25">
      <c r="A457" s="53" t="s">
        <v>727</v>
      </c>
      <c r="B457" s="53" t="s">
        <v>728</v>
      </c>
      <c r="C457" s="30">
        <v>4301031304</v>
      </c>
      <c r="D457" s="777">
        <v>4607091384826</v>
      </c>
      <c r="E457" s="778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3"/>
      <c r="AB460" s="763"/>
      <c r="AC460" s="763"/>
    </row>
    <row r="461" spans="1:68" ht="27" customHeight="1" x14ac:dyDescent="0.25">
      <c r="A461" s="53" t="s">
        <v>729</v>
      </c>
      <c r="B461" s="53" t="s">
        <v>730</v>
      </c>
      <c r="C461" s="30">
        <v>4301051899</v>
      </c>
      <c r="D461" s="777">
        <v>4607091384246</v>
      </c>
      <c r="E461" s="778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1080" t="s">
        <v>731</v>
      </c>
      <c r="Q461" s="780"/>
      <c r="R461" s="780"/>
      <c r="S461" s="780"/>
      <c r="T461" s="781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customHeight="1" x14ac:dyDescent="0.25">
      <c r="A462" s="53" t="s">
        <v>733</v>
      </c>
      <c r="B462" s="53" t="s">
        <v>734</v>
      </c>
      <c r="C462" s="30">
        <v>4301051901</v>
      </c>
      <c r="D462" s="777">
        <v>4680115881976</v>
      </c>
      <c r="E462" s="778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1092" t="s">
        <v>735</v>
      </c>
      <c r="Q462" s="780"/>
      <c r="R462" s="780"/>
      <c r="S462" s="780"/>
      <c r="T462" s="781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737</v>
      </c>
      <c r="B463" s="53" t="s">
        <v>738</v>
      </c>
      <c r="C463" s="30">
        <v>4301051634</v>
      </c>
      <c r="D463" s="777">
        <v>4607091384253</v>
      </c>
      <c r="E463" s="778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11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737</v>
      </c>
      <c r="B464" s="53" t="s">
        <v>740</v>
      </c>
      <c r="C464" s="30">
        <v>4301051297</v>
      </c>
      <c r="D464" s="777">
        <v>4607091384253</v>
      </c>
      <c r="E464" s="778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742</v>
      </c>
      <c r="B465" s="53" t="s">
        <v>743</v>
      </c>
      <c r="C465" s="30">
        <v>4301051444</v>
      </c>
      <c r="D465" s="777">
        <v>4680115881969</v>
      </c>
      <c r="E465" s="778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3"/>
      <c r="AB468" s="763"/>
      <c r="AC468" s="763"/>
    </row>
    <row r="469" spans="1:68" ht="27" customHeight="1" x14ac:dyDescent="0.25">
      <c r="A469" s="53" t="s">
        <v>745</v>
      </c>
      <c r="B469" s="53" t="s">
        <v>746</v>
      </c>
      <c r="C469" s="30">
        <v>4301060441</v>
      </c>
      <c r="D469" s="777">
        <v>4607091389357</v>
      </c>
      <c r="E469" s="778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928" t="s">
        <v>747</v>
      </c>
      <c r="Q469" s="780"/>
      <c r="R469" s="780"/>
      <c r="S469" s="780"/>
      <c r="T469" s="781"/>
      <c r="U469" s="33"/>
      <c r="V469" s="33"/>
      <c r="W469" s="34" t="s">
        <v>69</v>
      </c>
      <c r="X469" s="773">
        <v>8</v>
      </c>
      <c r="Y469" s="774">
        <f>IFERROR(IF(X469="",0,CEILING((X469/$H469),1)*$H469),"")</f>
        <v>9</v>
      </c>
      <c r="Z469" s="35">
        <f>IFERROR(IF(Y469=0,"",ROUNDUP(Y469/H469,0)*0.02175),"")</f>
        <v>2.1749999999999999E-2</v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8.4266666666666676</v>
      </c>
      <c r="BN469" s="63">
        <f>IFERROR(Y469*I469/H469,"0")</f>
        <v>9.48</v>
      </c>
      <c r="BO469" s="63">
        <f>IFERROR(1/J469*(X469/H469),"0")</f>
        <v>1.5873015873015872E-2</v>
      </c>
      <c r="BP469" s="63">
        <f>IFERROR(1/J469*(Y469/H469),"0")</f>
        <v>1.7857142857142856E-2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6" t="s">
        <v>72</v>
      </c>
      <c r="X470" s="775">
        <f>IFERROR(X469/H469,"0")</f>
        <v>0.88888888888888884</v>
      </c>
      <c r="Y470" s="775">
        <f>IFERROR(Y469/H469,"0")</f>
        <v>1</v>
      </c>
      <c r="Z470" s="775">
        <f>IFERROR(IF(Z469="",0,Z469),"0")</f>
        <v>2.1749999999999999E-2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6" t="s">
        <v>69</v>
      </c>
      <c r="X471" s="775">
        <f>IFERROR(SUM(X469:X469),"0")</f>
        <v>8</v>
      </c>
      <c r="Y471" s="775">
        <f>IFERROR(SUM(Y469:Y469),"0")</f>
        <v>9</v>
      </c>
      <c r="Z471" s="36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7"/>
      <c r="AB472" s="47"/>
      <c r="AC472" s="47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3"/>
      <c r="AB474" s="763"/>
      <c r="AC474" s="763"/>
    </row>
    <row r="475" spans="1:68" ht="27" customHeight="1" x14ac:dyDescent="0.25">
      <c r="A475" s="53" t="s">
        <v>751</v>
      </c>
      <c r="B475" s="53" t="s">
        <v>752</v>
      </c>
      <c r="C475" s="30">
        <v>4301011428</v>
      </c>
      <c r="D475" s="777">
        <v>4607091389708</v>
      </c>
      <c r="E475" s="778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3"/>
      <c r="AB478" s="763"/>
      <c r="AC478" s="763"/>
    </row>
    <row r="479" spans="1:68" ht="27" customHeight="1" x14ac:dyDescent="0.25">
      <c r="A479" s="53" t="s">
        <v>754</v>
      </c>
      <c r="B479" s="53" t="s">
        <v>755</v>
      </c>
      <c r="C479" s="30">
        <v>4301031405</v>
      </c>
      <c r="D479" s="777">
        <v>4680115886100</v>
      </c>
      <c r="E479" s="778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895" t="s">
        <v>756</v>
      </c>
      <c r="Q479" s="780"/>
      <c r="R479" s="780"/>
      <c r="S479" s="780"/>
      <c r="T479" s="781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customHeight="1" x14ac:dyDescent="0.25">
      <c r="A480" s="53" t="s">
        <v>754</v>
      </c>
      <c r="B480" s="53" t="s">
        <v>758</v>
      </c>
      <c r="C480" s="30">
        <v>4301031322</v>
      </c>
      <c r="D480" s="777">
        <v>4607091389753</v>
      </c>
      <c r="E480" s="778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customHeight="1" x14ac:dyDescent="0.25">
      <c r="A481" s="53" t="s">
        <v>754</v>
      </c>
      <c r="B481" s="53" t="s">
        <v>759</v>
      </c>
      <c r="C481" s="30">
        <v>4301031355</v>
      </c>
      <c r="D481" s="777">
        <v>4607091389753</v>
      </c>
      <c r="E481" s="778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customHeight="1" x14ac:dyDescent="0.25">
      <c r="A482" s="53" t="s">
        <v>760</v>
      </c>
      <c r="B482" s="53" t="s">
        <v>761</v>
      </c>
      <c r="C482" s="30">
        <v>4301031406</v>
      </c>
      <c r="D482" s="777">
        <v>4680115886117</v>
      </c>
      <c r="E482" s="778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866" t="s">
        <v>762</v>
      </c>
      <c r="Q482" s="780"/>
      <c r="R482" s="780"/>
      <c r="S482" s="780"/>
      <c r="T482" s="781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customHeight="1" x14ac:dyDescent="0.25">
      <c r="A483" s="53" t="s">
        <v>760</v>
      </c>
      <c r="B483" s="53" t="s">
        <v>764</v>
      </c>
      <c r="C483" s="30">
        <v>4301031323</v>
      </c>
      <c r="D483" s="777">
        <v>4607091389760</v>
      </c>
      <c r="E483" s="778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77">
        <v>4607091389746</v>
      </c>
      <c r="E484" s="778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3"/>
      <c r="V484" s="33"/>
      <c r="W484" s="34" t="s">
        <v>69</v>
      </c>
      <c r="X484" s="773">
        <v>0</v>
      </c>
      <c r="Y484" s="774">
        <f t="shared" si="92"/>
        <v>0</v>
      </c>
      <c r="Z484" s="35" t="str">
        <f>IFERROR(IF(Y484=0,"",ROUNDUP(Y484/H484,0)*0.00753),"")</f>
        <v/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0</v>
      </c>
      <c r="BN484" s="63">
        <f t="shared" si="94"/>
        <v>0</v>
      </c>
      <c r="BO484" s="63">
        <f t="shared" si="95"/>
        <v>0</v>
      </c>
      <c r="BP484" s="63">
        <f t="shared" si="96"/>
        <v>0</v>
      </c>
    </row>
    <row r="485" spans="1:68" ht="27" customHeight="1" x14ac:dyDescent="0.25">
      <c r="A485" s="53" t="s">
        <v>765</v>
      </c>
      <c r="B485" s="53" t="s">
        <v>768</v>
      </c>
      <c r="C485" s="30">
        <v>4301031356</v>
      </c>
      <c r="D485" s="777">
        <v>4607091389746</v>
      </c>
      <c r="E485" s="778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customHeight="1" x14ac:dyDescent="0.25">
      <c r="A486" s="53" t="s">
        <v>769</v>
      </c>
      <c r="B486" s="53" t="s">
        <v>770</v>
      </c>
      <c r="C486" s="30">
        <v>4301031335</v>
      </c>
      <c r="D486" s="777">
        <v>4680115883147</v>
      </c>
      <c r="E486" s="778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customHeight="1" x14ac:dyDescent="0.25">
      <c r="A487" s="53" t="s">
        <v>769</v>
      </c>
      <c r="B487" s="53" t="s">
        <v>771</v>
      </c>
      <c r="C487" s="30">
        <v>4301031366</v>
      </c>
      <c r="D487" s="777">
        <v>4680115883147</v>
      </c>
      <c r="E487" s="778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57" t="s">
        <v>772</v>
      </c>
      <c r="Q487" s="780"/>
      <c r="R487" s="780"/>
      <c r="S487" s="780"/>
      <c r="T487" s="781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customHeight="1" x14ac:dyDescent="0.25">
      <c r="A488" s="53" t="s">
        <v>773</v>
      </c>
      <c r="B488" s="53" t="s">
        <v>774</v>
      </c>
      <c r="C488" s="30">
        <v>4301031330</v>
      </c>
      <c r="D488" s="777">
        <v>4607091384338</v>
      </c>
      <c r="E488" s="778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3">
        <v>0</v>
      </c>
      <c r="Y488" s="774">
        <f t="shared" si="92"/>
        <v>0</v>
      </c>
      <c r="Z488" s="35" t="str">
        <f t="shared" si="97"/>
        <v/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0</v>
      </c>
      <c r="BN488" s="63">
        <f t="shared" si="94"/>
        <v>0</v>
      </c>
      <c r="BO488" s="63">
        <f t="shared" si="95"/>
        <v>0</v>
      </c>
      <c r="BP488" s="63">
        <f t="shared" si="96"/>
        <v>0</v>
      </c>
    </row>
    <row r="489" spans="1:68" ht="27" customHeight="1" x14ac:dyDescent="0.25">
      <c r="A489" s="53" t="s">
        <v>773</v>
      </c>
      <c r="B489" s="53" t="s">
        <v>775</v>
      </c>
      <c r="C489" s="30">
        <v>4301031362</v>
      </c>
      <c r="D489" s="777">
        <v>4607091384338</v>
      </c>
      <c r="E489" s="778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customHeight="1" x14ac:dyDescent="0.25">
      <c r="A490" s="53" t="s">
        <v>776</v>
      </c>
      <c r="B490" s="53" t="s">
        <v>777</v>
      </c>
      <c r="C490" s="30">
        <v>4301031374</v>
      </c>
      <c r="D490" s="777">
        <v>4680115883154</v>
      </c>
      <c r="E490" s="778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5" t="s">
        <v>778</v>
      </c>
      <c r="Q490" s="780"/>
      <c r="R490" s="780"/>
      <c r="S490" s="780"/>
      <c r="T490" s="781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customHeight="1" x14ac:dyDescent="0.25">
      <c r="A491" s="53" t="s">
        <v>776</v>
      </c>
      <c r="B491" s="53" t="s">
        <v>780</v>
      </c>
      <c r="C491" s="30">
        <v>4301031254</v>
      </c>
      <c r="D491" s="777">
        <v>4680115883154</v>
      </c>
      <c r="E491" s="778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customHeight="1" x14ac:dyDescent="0.25">
      <c r="A492" s="53" t="s">
        <v>776</v>
      </c>
      <c r="B492" s="53" t="s">
        <v>782</v>
      </c>
      <c r="C492" s="30">
        <v>4301031336</v>
      </c>
      <c r="D492" s="777">
        <v>4680115883154</v>
      </c>
      <c r="E492" s="778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customHeight="1" x14ac:dyDescent="0.25">
      <c r="A493" s="53" t="s">
        <v>783</v>
      </c>
      <c r="B493" s="53" t="s">
        <v>784</v>
      </c>
      <c r="C493" s="30">
        <v>4301031331</v>
      </c>
      <c r="D493" s="777">
        <v>4607091389524</v>
      </c>
      <c r="E493" s="778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3"/>
      <c r="V493" s="33"/>
      <c r="W493" s="34" t="s">
        <v>69</v>
      </c>
      <c r="X493" s="773">
        <v>0</v>
      </c>
      <c r="Y493" s="774">
        <f t="shared" si="92"/>
        <v>0</v>
      </c>
      <c r="Z493" s="35" t="str">
        <f t="shared" si="97"/>
        <v/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0</v>
      </c>
      <c r="BN493" s="63">
        <f t="shared" si="94"/>
        <v>0</v>
      </c>
      <c r="BO493" s="63">
        <f t="shared" si="95"/>
        <v>0</v>
      </c>
      <c r="BP493" s="63">
        <f t="shared" si="96"/>
        <v>0</v>
      </c>
    </row>
    <row r="494" spans="1:68" ht="37.5" customHeight="1" x14ac:dyDescent="0.25">
      <c r="A494" s="53" t="s">
        <v>783</v>
      </c>
      <c r="B494" s="53" t="s">
        <v>785</v>
      </c>
      <c r="C494" s="30">
        <v>4301031361</v>
      </c>
      <c r="D494" s="777">
        <v>4607091389524</v>
      </c>
      <c r="E494" s="778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customHeight="1" x14ac:dyDescent="0.25">
      <c r="A495" s="53" t="s">
        <v>786</v>
      </c>
      <c r="B495" s="53" t="s">
        <v>787</v>
      </c>
      <c r="C495" s="30">
        <v>4301031337</v>
      </c>
      <c r="D495" s="777">
        <v>4680115883161</v>
      </c>
      <c r="E495" s="778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customHeight="1" x14ac:dyDescent="0.25">
      <c r="A496" s="53" t="s">
        <v>786</v>
      </c>
      <c r="B496" s="53" t="s">
        <v>789</v>
      </c>
      <c r="C496" s="30">
        <v>4301031364</v>
      </c>
      <c r="D496" s="777">
        <v>4680115883161</v>
      </c>
      <c r="E496" s="778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3" t="s">
        <v>790</v>
      </c>
      <c r="Q496" s="780"/>
      <c r="R496" s="780"/>
      <c r="S496" s="780"/>
      <c r="T496" s="781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customHeight="1" x14ac:dyDescent="0.25">
      <c r="A497" s="53" t="s">
        <v>791</v>
      </c>
      <c r="B497" s="53" t="s">
        <v>792</v>
      </c>
      <c r="C497" s="30">
        <v>4301031333</v>
      </c>
      <c r="D497" s="777">
        <v>4607091389531</v>
      </c>
      <c r="E497" s="778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customHeight="1" x14ac:dyDescent="0.25">
      <c r="A498" s="53" t="s">
        <v>791</v>
      </c>
      <c r="B498" s="53" t="s">
        <v>794</v>
      </c>
      <c r="C498" s="30">
        <v>4301031358</v>
      </c>
      <c r="D498" s="777">
        <v>4607091389531</v>
      </c>
      <c r="E498" s="778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3"/>
      <c r="V498" s="33"/>
      <c r="W498" s="34" t="s">
        <v>69</v>
      </c>
      <c r="X498" s="773">
        <v>0</v>
      </c>
      <c r="Y498" s="774">
        <f t="shared" si="92"/>
        <v>0</v>
      </c>
      <c r="Z498" s="35" t="str">
        <f t="shared" si="97"/>
        <v/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0</v>
      </c>
      <c r="BN498" s="63">
        <f t="shared" si="94"/>
        <v>0</v>
      </c>
      <c r="BO498" s="63">
        <f t="shared" si="95"/>
        <v>0</v>
      </c>
      <c r="BP498" s="63">
        <f t="shared" si="96"/>
        <v>0</v>
      </c>
    </row>
    <row r="499" spans="1:68" ht="37.5" customHeight="1" x14ac:dyDescent="0.25">
      <c r="A499" s="53" t="s">
        <v>795</v>
      </c>
      <c r="B499" s="53" t="s">
        <v>796</v>
      </c>
      <c r="C499" s="30">
        <v>4301031360</v>
      </c>
      <c r="D499" s="777">
        <v>4607091384345</v>
      </c>
      <c r="E499" s="778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3">
        <v>0</v>
      </c>
      <c r="Y499" s="774">
        <f t="shared" si="92"/>
        <v>0</v>
      </c>
      <c r="Z499" s="35" t="str">
        <f t="shared" si="97"/>
        <v/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0</v>
      </c>
      <c r="BN499" s="63">
        <f t="shared" si="94"/>
        <v>0</v>
      </c>
      <c r="BO499" s="63">
        <f t="shared" si="95"/>
        <v>0</v>
      </c>
      <c r="BP499" s="63">
        <f t="shared" si="96"/>
        <v>0</v>
      </c>
    </row>
    <row r="500" spans="1:68" ht="27" customHeight="1" x14ac:dyDescent="0.25">
      <c r="A500" s="53" t="s">
        <v>797</v>
      </c>
      <c r="B500" s="53" t="s">
        <v>798</v>
      </c>
      <c r="C500" s="30">
        <v>4301031255</v>
      </c>
      <c r="D500" s="777">
        <v>4680115883185</v>
      </c>
      <c r="E500" s="778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customHeight="1" x14ac:dyDescent="0.25">
      <c r="A501" s="53" t="s">
        <v>797</v>
      </c>
      <c r="B501" s="53" t="s">
        <v>800</v>
      </c>
      <c r="C501" s="30">
        <v>4301031338</v>
      </c>
      <c r="D501" s="777">
        <v>4680115883185</v>
      </c>
      <c r="E501" s="778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customHeight="1" x14ac:dyDescent="0.25">
      <c r="A502" s="53" t="s">
        <v>797</v>
      </c>
      <c r="B502" s="53" t="s">
        <v>801</v>
      </c>
      <c r="C502" s="30">
        <v>4301031368</v>
      </c>
      <c r="D502" s="777">
        <v>4680115883185</v>
      </c>
      <c r="E502" s="778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59" t="s">
        <v>802</v>
      </c>
      <c r="Q502" s="780"/>
      <c r="R502" s="780"/>
      <c r="S502" s="780"/>
      <c r="T502" s="781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6" t="s">
        <v>69</v>
      </c>
      <c r="X504" s="775">
        <f>IFERROR(SUM(X479:X502),"0")</f>
        <v>0</v>
      </c>
      <c r="Y504" s="775">
        <f>IFERROR(SUM(Y479:Y502),"0")</f>
        <v>0</v>
      </c>
      <c r="Z504" s="36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3"/>
      <c r="AB505" s="763"/>
      <c r="AC505" s="763"/>
    </row>
    <row r="506" spans="1:68" ht="27" customHeight="1" x14ac:dyDescent="0.25">
      <c r="A506" s="53" t="s">
        <v>803</v>
      </c>
      <c r="B506" s="53" t="s">
        <v>804</v>
      </c>
      <c r="C506" s="30">
        <v>4301051284</v>
      </c>
      <c r="D506" s="777">
        <v>4607091384352</v>
      </c>
      <c r="E506" s="778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customHeight="1" x14ac:dyDescent="0.25">
      <c r="A507" s="53" t="s">
        <v>806</v>
      </c>
      <c r="B507" s="53" t="s">
        <v>807</v>
      </c>
      <c r="C507" s="30">
        <v>4301051431</v>
      </c>
      <c r="D507" s="777">
        <v>4607091389654</v>
      </c>
      <c r="E507" s="778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3"/>
      <c r="AB510" s="763"/>
      <c r="AC510" s="763"/>
    </row>
    <row r="511" spans="1:68" ht="27" customHeight="1" x14ac:dyDescent="0.25">
      <c r="A511" s="53" t="s">
        <v>809</v>
      </c>
      <c r="B511" s="53" t="s">
        <v>810</v>
      </c>
      <c r="C511" s="30">
        <v>4301032045</v>
      </c>
      <c r="D511" s="777">
        <v>4680115884335</v>
      </c>
      <c r="E511" s="778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customHeight="1" x14ac:dyDescent="0.25">
      <c r="A512" s="53" t="s">
        <v>814</v>
      </c>
      <c r="B512" s="53" t="s">
        <v>815</v>
      </c>
      <c r="C512" s="30">
        <v>4301170011</v>
      </c>
      <c r="D512" s="777">
        <v>4680115884113</v>
      </c>
      <c r="E512" s="778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3"/>
      <c r="AB516" s="763"/>
      <c r="AC516" s="763"/>
    </row>
    <row r="517" spans="1:68" ht="27" customHeight="1" x14ac:dyDescent="0.25">
      <c r="A517" s="53" t="s">
        <v>818</v>
      </c>
      <c r="B517" s="53" t="s">
        <v>819</v>
      </c>
      <c r="C517" s="30">
        <v>4301020315</v>
      </c>
      <c r="D517" s="777">
        <v>4607091389364</v>
      </c>
      <c r="E517" s="778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customHeight="1" x14ac:dyDescent="0.25">
      <c r="A521" s="53" t="s">
        <v>821</v>
      </c>
      <c r="B521" s="53" t="s">
        <v>822</v>
      </c>
      <c r="C521" s="30">
        <v>4301031403</v>
      </c>
      <c r="D521" s="777">
        <v>4680115886094</v>
      </c>
      <c r="E521" s="778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842" t="s">
        <v>823</v>
      </c>
      <c r="Q521" s="780"/>
      <c r="R521" s="780"/>
      <c r="S521" s="780"/>
      <c r="T521" s="781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customHeight="1" x14ac:dyDescent="0.25">
      <c r="A522" s="53" t="s">
        <v>821</v>
      </c>
      <c r="B522" s="53" t="s">
        <v>825</v>
      </c>
      <c r="C522" s="30">
        <v>4301031324</v>
      </c>
      <c r="D522" s="777">
        <v>4607091389739</v>
      </c>
      <c r="E522" s="778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customHeight="1" x14ac:dyDescent="0.25">
      <c r="A523" s="53" t="s">
        <v>826</v>
      </c>
      <c r="B523" s="53" t="s">
        <v>827</v>
      </c>
      <c r="C523" s="30">
        <v>4301031363</v>
      </c>
      <c r="D523" s="777">
        <v>4607091389425</v>
      </c>
      <c r="E523" s="778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customHeight="1" x14ac:dyDescent="0.25">
      <c r="A524" s="53" t="s">
        <v>829</v>
      </c>
      <c r="B524" s="53" t="s">
        <v>830</v>
      </c>
      <c r="C524" s="30">
        <v>4301031334</v>
      </c>
      <c r="D524" s="777">
        <v>4680115880771</v>
      </c>
      <c r="E524" s="778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customHeight="1" x14ac:dyDescent="0.25">
      <c r="A525" s="53" t="s">
        <v>829</v>
      </c>
      <c r="B525" s="53" t="s">
        <v>832</v>
      </c>
      <c r="C525" s="30">
        <v>4301031373</v>
      </c>
      <c r="D525" s="777">
        <v>4680115880771</v>
      </c>
      <c r="E525" s="778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85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customHeight="1" x14ac:dyDescent="0.25">
      <c r="A526" s="53" t="s">
        <v>834</v>
      </c>
      <c r="B526" s="53" t="s">
        <v>835</v>
      </c>
      <c r="C526" s="30">
        <v>4301031359</v>
      </c>
      <c r="D526" s="777">
        <v>4607091389500</v>
      </c>
      <c r="E526" s="778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3">
        <v>0</v>
      </c>
      <c r="Y526" s="774">
        <f t="shared" si="98"/>
        <v>0</v>
      </c>
      <c r="Z526" s="35" t="str">
        <f>IFERROR(IF(Y526=0,"",ROUNDUP(Y526/H526,0)*0.00502),"")</f>
        <v/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0</v>
      </c>
      <c r="BN526" s="63">
        <f t="shared" si="100"/>
        <v>0</v>
      </c>
      <c r="BO526" s="63">
        <f t="shared" si="101"/>
        <v>0</v>
      </c>
      <c r="BP526" s="63">
        <f t="shared" si="102"/>
        <v>0</v>
      </c>
    </row>
    <row r="527" spans="1:68" ht="27" customHeight="1" x14ac:dyDescent="0.25">
      <c r="A527" s="53" t="s">
        <v>834</v>
      </c>
      <c r="B527" s="53" t="s">
        <v>836</v>
      </c>
      <c r="C527" s="30">
        <v>4301031327</v>
      </c>
      <c r="D527" s="777">
        <v>4607091389500</v>
      </c>
      <c r="E527" s="778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6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6" t="s">
        <v>69</v>
      </c>
      <c r="X529" s="775">
        <f>IFERROR(SUM(X521:X527),"0")</f>
        <v>0</v>
      </c>
      <c r="Y529" s="775">
        <f>IFERROR(SUM(Y521:Y527),"0")</f>
        <v>0</v>
      </c>
      <c r="Z529" s="36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3"/>
      <c r="AB530" s="763"/>
      <c r="AC530" s="763"/>
    </row>
    <row r="531" spans="1:68" ht="27" customHeight="1" x14ac:dyDescent="0.25">
      <c r="A531" s="53" t="s">
        <v>837</v>
      </c>
      <c r="B531" s="53" t="s">
        <v>838</v>
      </c>
      <c r="C531" s="30">
        <v>4301032046</v>
      </c>
      <c r="D531" s="777">
        <v>4680115884359</v>
      </c>
      <c r="E531" s="778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3"/>
      <c r="AB534" s="763"/>
      <c r="AC534" s="763"/>
    </row>
    <row r="535" spans="1:68" ht="27" customHeight="1" x14ac:dyDescent="0.25">
      <c r="A535" s="53" t="s">
        <v>840</v>
      </c>
      <c r="B535" s="53" t="s">
        <v>841</v>
      </c>
      <c r="C535" s="30">
        <v>4301040357</v>
      </c>
      <c r="D535" s="777">
        <v>4680115884564</v>
      </c>
      <c r="E535" s="778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10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3"/>
      <c r="AB539" s="763"/>
      <c r="AC539" s="763"/>
    </row>
    <row r="540" spans="1:68" ht="27" customHeight="1" x14ac:dyDescent="0.25">
      <c r="A540" s="53" t="s">
        <v>844</v>
      </c>
      <c r="B540" s="53" t="s">
        <v>845</v>
      </c>
      <c r="C540" s="30">
        <v>4301031294</v>
      </c>
      <c r="D540" s="777">
        <v>4680115885189</v>
      </c>
      <c r="E540" s="778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customHeight="1" x14ac:dyDescent="0.25">
      <c r="A541" s="53" t="s">
        <v>847</v>
      </c>
      <c r="B541" s="53" t="s">
        <v>848</v>
      </c>
      <c r="C541" s="30">
        <v>4301031293</v>
      </c>
      <c r="D541" s="777">
        <v>4680115885172</v>
      </c>
      <c r="E541" s="778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4301031291</v>
      </c>
      <c r="D542" s="777">
        <v>4680115885110</v>
      </c>
      <c r="E542" s="778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852</v>
      </c>
      <c r="B543" s="53" t="s">
        <v>853</v>
      </c>
      <c r="C543" s="30">
        <v>4301031329</v>
      </c>
      <c r="D543" s="777">
        <v>4680115885219</v>
      </c>
      <c r="E543" s="778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3"/>
      <c r="AB547" s="763"/>
      <c r="AC547" s="763"/>
    </row>
    <row r="548" spans="1:68" ht="27" customHeight="1" x14ac:dyDescent="0.25">
      <c r="A548" s="53" t="s">
        <v>856</v>
      </c>
      <c r="B548" s="53" t="s">
        <v>857</v>
      </c>
      <c r="C548" s="30">
        <v>4301031261</v>
      </c>
      <c r="D548" s="777">
        <v>4680115885103</v>
      </c>
      <c r="E548" s="778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7"/>
      <c r="AB551" s="47"/>
      <c r="AC551" s="47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3"/>
      <c r="AB553" s="763"/>
      <c r="AC553" s="763"/>
    </row>
    <row r="554" spans="1:68" ht="27" customHeight="1" x14ac:dyDescent="0.25">
      <c r="A554" s="53" t="s">
        <v>860</v>
      </c>
      <c r="B554" s="53" t="s">
        <v>861</v>
      </c>
      <c r="C554" s="30">
        <v>4301011795</v>
      </c>
      <c r="D554" s="777">
        <v>4607091389067</v>
      </c>
      <c r="E554" s="778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10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3"/>
      <c r="V554" s="33"/>
      <c r="W554" s="34" t="s">
        <v>69</v>
      </c>
      <c r="X554" s="773">
        <v>0</v>
      </c>
      <c r="Y554" s="774">
        <f t="shared" ref="Y554:Y564" si="103">IFERROR(IF(X554="",0,CEILING((X554/$H554),1)*$H554),"")</f>
        <v>0</v>
      </c>
      <c r="Z554" s="35" t="str">
        <f t="shared" ref="Z554:Z559" si="104">IFERROR(IF(Y554=0,"",ROUNDUP(Y554/H554,0)*0.01196),"")</f>
        <v/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0</v>
      </c>
      <c r="BN554" s="63">
        <f t="shared" ref="BN554:BN564" si="106">IFERROR(Y554*I554/H554,"0")</f>
        <v>0</v>
      </c>
      <c r="BO554" s="63">
        <f t="shared" ref="BO554:BO564" si="107">IFERROR(1/J554*(X554/H554),"0")</f>
        <v>0</v>
      </c>
      <c r="BP554" s="63">
        <f t="shared" ref="BP554:BP564" si="108">IFERROR(1/J554*(Y554/H554),"0")</f>
        <v>0</v>
      </c>
    </row>
    <row r="555" spans="1:68" ht="27" customHeight="1" x14ac:dyDescent="0.25">
      <c r="A555" s="53" t="s">
        <v>862</v>
      </c>
      <c r="B555" s="53" t="s">
        <v>863</v>
      </c>
      <c r="C555" s="30">
        <v>4301011961</v>
      </c>
      <c r="D555" s="777">
        <v>4680115885271</v>
      </c>
      <c r="E555" s="778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3"/>
      <c r="V555" s="33"/>
      <c r="W555" s="34" t="s">
        <v>69</v>
      </c>
      <c r="X555" s="773">
        <v>0</v>
      </c>
      <c r="Y555" s="774">
        <f t="shared" si="103"/>
        <v>0</v>
      </c>
      <c r="Z555" s="35" t="str">
        <f t="shared" si="104"/>
        <v/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16.5" customHeight="1" x14ac:dyDescent="0.25">
      <c r="A556" s="53" t="s">
        <v>865</v>
      </c>
      <c r="B556" s="53" t="s">
        <v>866</v>
      </c>
      <c r="C556" s="30">
        <v>4301011774</v>
      </c>
      <c r="D556" s="777">
        <v>4680115884502</v>
      </c>
      <c r="E556" s="778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customHeight="1" x14ac:dyDescent="0.25">
      <c r="A557" s="53" t="s">
        <v>868</v>
      </c>
      <c r="B557" s="53" t="s">
        <v>869</v>
      </c>
      <c r="C557" s="30">
        <v>4301011771</v>
      </c>
      <c r="D557" s="777">
        <v>4607091389104</v>
      </c>
      <c r="E557" s="778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3">
        <v>0</v>
      </c>
      <c r="Y557" s="774">
        <f t="shared" si="103"/>
        <v>0</v>
      </c>
      <c r="Z557" s="35" t="str">
        <f t="shared" si="104"/>
        <v/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16.5" customHeight="1" x14ac:dyDescent="0.25">
      <c r="A558" s="53" t="s">
        <v>871</v>
      </c>
      <c r="B558" s="53" t="s">
        <v>872</v>
      </c>
      <c r="C558" s="30">
        <v>4301011799</v>
      </c>
      <c r="D558" s="777">
        <v>4680115884519</v>
      </c>
      <c r="E558" s="778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77">
        <v>4680115885226</v>
      </c>
      <c r="E559" s="778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3">
        <v>240</v>
      </c>
      <c r="Y559" s="774">
        <f t="shared" si="103"/>
        <v>242.88000000000002</v>
      </c>
      <c r="Z559" s="35">
        <f t="shared" si="104"/>
        <v>0.55015999999999998</v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256.36363636363632</v>
      </c>
      <c r="BN559" s="63">
        <f t="shared" si="106"/>
        <v>259.44</v>
      </c>
      <c r="BO559" s="63">
        <f t="shared" si="107"/>
        <v>0.43706293706293708</v>
      </c>
      <c r="BP559" s="63">
        <f t="shared" si="108"/>
        <v>0.44230769230769235</v>
      </c>
    </row>
    <row r="560" spans="1:68" ht="27" customHeight="1" x14ac:dyDescent="0.25">
      <c r="A560" s="53" t="s">
        <v>877</v>
      </c>
      <c r="B560" s="53" t="s">
        <v>878</v>
      </c>
      <c r="C560" s="30">
        <v>4301011778</v>
      </c>
      <c r="D560" s="777">
        <v>4680115880603</v>
      </c>
      <c r="E560" s="778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customHeight="1" x14ac:dyDescent="0.25">
      <c r="A561" s="53" t="s">
        <v>877</v>
      </c>
      <c r="B561" s="53" t="s">
        <v>879</v>
      </c>
      <c r="C561" s="30">
        <v>4301012035</v>
      </c>
      <c r="D561" s="777">
        <v>4680115880603</v>
      </c>
      <c r="E561" s="778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10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customHeight="1" x14ac:dyDescent="0.25">
      <c r="A562" s="53" t="s">
        <v>880</v>
      </c>
      <c r="B562" s="53" t="s">
        <v>881</v>
      </c>
      <c r="C562" s="30">
        <v>4301012036</v>
      </c>
      <c r="D562" s="777">
        <v>4680115882782</v>
      </c>
      <c r="E562" s="778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customHeight="1" x14ac:dyDescent="0.25">
      <c r="A563" s="53" t="s">
        <v>882</v>
      </c>
      <c r="B563" s="53" t="s">
        <v>883</v>
      </c>
      <c r="C563" s="30">
        <v>4301011784</v>
      </c>
      <c r="D563" s="777">
        <v>4607091389982</v>
      </c>
      <c r="E563" s="778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customHeight="1" x14ac:dyDescent="0.25">
      <c r="A564" s="53" t="s">
        <v>882</v>
      </c>
      <c r="B564" s="53" t="s">
        <v>884</v>
      </c>
      <c r="C564" s="30">
        <v>4301012034</v>
      </c>
      <c r="D564" s="777">
        <v>4607091389982</v>
      </c>
      <c r="E564" s="778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45.454545454545453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46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0.55015999999999998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6" t="s">
        <v>69</v>
      </c>
      <c r="X566" s="775">
        <f>IFERROR(SUM(X554:X564),"0")</f>
        <v>240</v>
      </c>
      <c r="Y566" s="775">
        <f>IFERROR(SUM(Y554:Y564),"0")</f>
        <v>242.88000000000002</v>
      </c>
      <c r="Z566" s="36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3"/>
      <c r="AB567" s="763"/>
      <c r="AC567" s="763"/>
    </row>
    <row r="568" spans="1:68" ht="16.5" customHeight="1" x14ac:dyDescent="0.25">
      <c r="A568" s="53" t="s">
        <v>885</v>
      </c>
      <c r="B568" s="53" t="s">
        <v>886</v>
      </c>
      <c r="C568" s="30">
        <v>4301020222</v>
      </c>
      <c r="D568" s="777">
        <v>4607091388930</v>
      </c>
      <c r="E568" s="778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customHeight="1" x14ac:dyDescent="0.25">
      <c r="A569" s="53" t="s">
        <v>888</v>
      </c>
      <c r="B569" s="53" t="s">
        <v>889</v>
      </c>
      <c r="C569" s="30">
        <v>4301020364</v>
      </c>
      <c r="D569" s="777">
        <v>4680115880054</v>
      </c>
      <c r="E569" s="778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10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customHeight="1" x14ac:dyDescent="0.25">
      <c r="A570" s="53" t="s">
        <v>888</v>
      </c>
      <c r="B570" s="53" t="s">
        <v>890</v>
      </c>
      <c r="C570" s="30">
        <v>4301020206</v>
      </c>
      <c r="D570" s="777">
        <v>4680115880054</v>
      </c>
      <c r="E570" s="778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3"/>
      <c r="AB573" s="763"/>
      <c r="AC573" s="763"/>
    </row>
    <row r="574" spans="1:68" ht="27" customHeight="1" x14ac:dyDescent="0.25">
      <c r="A574" s="53" t="s">
        <v>891</v>
      </c>
      <c r="B574" s="53" t="s">
        <v>892</v>
      </c>
      <c r="C574" s="30">
        <v>4301031252</v>
      </c>
      <c r="D574" s="777">
        <v>4680115883116</v>
      </c>
      <c r="E574" s="778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3"/>
      <c r="V574" s="33"/>
      <c r="W574" s="34" t="s">
        <v>69</v>
      </c>
      <c r="X574" s="773">
        <v>0</v>
      </c>
      <c r="Y574" s="774">
        <f t="shared" ref="Y574:Y582" si="109">IFERROR(IF(X574="",0,CEILING((X574/$H574),1)*$H574),"")</f>
        <v>0</v>
      </c>
      <c r="Z574" s="35" t="str">
        <f>IFERROR(IF(Y574=0,"",ROUNDUP(Y574/H574,0)*0.01196),"")</f>
        <v/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0</v>
      </c>
      <c r="BN574" s="63">
        <f t="shared" ref="BN574:BN582" si="111">IFERROR(Y574*I574/H574,"0")</f>
        <v>0</v>
      </c>
      <c r="BO574" s="63">
        <f t="shared" ref="BO574:BO582" si="112">IFERROR(1/J574*(X574/H574),"0")</f>
        <v>0</v>
      </c>
      <c r="BP574" s="63">
        <f t="shared" ref="BP574:BP582" si="113">IFERROR(1/J574*(Y574/H574),"0")</f>
        <v>0</v>
      </c>
    </row>
    <row r="575" spans="1:68" ht="27" customHeight="1" x14ac:dyDescent="0.25">
      <c r="A575" s="53" t="s">
        <v>894</v>
      </c>
      <c r="B575" s="53" t="s">
        <v>895</v>
      </c>
      <c r="C575" s="30">
        <v>4301031248</v>
      </c>
      <c r="D575" s="777">
        <v>4680115883093</v>
      </c>
      <c r="E575" s="778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customHeight="1" x14ac:dyDescent="0.25">
      <c r="A576" s="53" t="s">
        <v>897</v>
      </c>
      <c r="B576" s="53" t="s">
        <v>898</v>
      </c>
      <c r="C576" s="30">
        <v>4301031250</v>
      </c>
      <c r="D576" s="777">
        <v>4680115883109</v>
      </c>
      <c r="E576" s="778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4301031383</v>
      </c>
      <c r="D577" s="777">
        <v>4680115882072</v>
      </c>
      <c r="E577" s="778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customHeight="1" x14ac:dyDescent="0.25">
      <c r="A578" s="53" t="s">
        <v>900</v>
      </c>
      <c r="B578" s="53" t="s">
        <v>903</v>
      </c>
      <c r="C578" s="30">
        <v>4301031249</v>
      </c>
      <c r="D578" s="777">
        <v>4680115882072</v>
      </c>
      <c r="E578" s="778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customHeight="1" x14ac:dyDescent="0.25">
      <c r="A579" s="53" t="s">
        <v>904</v>
      </c>
      <c r="B579" s="53" t="s">
        <v>905</v>
      </c>
      <c r="C579" s="30">
        <v>4301031385</v>
      </c>
      <c r="D579" s="777">
        <v>4680115882102</v>
      </c>
      <c r="E579" s="778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customHeight="1" x14ac:dyDescent="0.25">
      <c r="A580" s="53" t="s">
        <v>904</v>
      </c>
      <c r="B580" s="53" t="s">
        <v>907</v>
      </c>
      <c r="C580" s="30">
        <v>4301031251</v>
      </c>
      <c r="D580" s="777">
        <v>4680115882102</v>
      </c>
      <c r="E580" s="778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11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customHeight="1" x14ac:dyDescent="0.25">
      <c r="A581" s="53" t="s">
        <v>908</v>
      </c>
      <c r="B581" s="53" t="s">
        <v>909</v>
      </c>
      <c r="C581" s="30">
        <v>4301031384</v>
      </c>
      <c r="D581" s="777">
        <v>4680115882096</v>
      </c>
      <c r="E581" s="778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customHeight="1" x14ac:dyDescent="0.25">
      <c r="A582" s="53" t="s">
        <v>908</v>
      </c>
      <c r="B582" s="53" t="s">
        <v>911</v>
      </c>
      <c r="C582" s="30">
        <v>4301031253</v>
      </c>
      <c r="D582" s="777">
        <v>4680115882096</v>
      </c>
      <c r="E582" s="778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11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6" t="s">
        <v>69</v>
      </c>
      <c r="X584" s="775">
        <f>IFERROR(SUM(X574:X582),"0")</f>
        <v>0</v>
      </c>
      <c r="Y584" s="775">
        <f>IFERROR(SUM(Y574:Y582),"0")</f>
        <v>0</v>
      </c>
      <c r="Z584" s="36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27" customHeight="1" x14ac:dyDescent="0.25">
      <c r="A586" s="53" t="s">
        <v>912</v>
      </c>
      <c r="B586" s="53" t="s">
        <v>913</v>
      </c>
      <c r="C586" s="30">
        <v>4301051230</v>
      </c>
      <c r="D586" s="777">
        <v>4607091383409</v>
      </c>
      <c r="E586" s="778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customHeight="1" x14ac:dyDescent="0.25">
      <c r="A587" s="53" t="s">
        <v>915</v>
      </c>
      <c r="B587" s="53" t="s">
        <v>916</v>
      </c>
      <c r="C587" s="30">
        <v>4301051231</v>
      </c>
      <c r="D587" s="777">
        <v>4607091383416</v>
      </c>
      <c r="E587" s="778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customHeight="1" x14ac:dyDescent="0.25">
      <c r="A588" s="53" t="s">
        <v>918</v>
      </c>
      <c r="B588" s="53" t="s">
        <v>919</v>
      </c>
      <c r="C588" s="30">
        <v>4301051058</v>
      </c>
      <c r="D588" s="777">
        <v>4680115883536</v>
      </c>
      <c r="E588" s="778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3"/>
      <c r="AB591" s="763"/>
      <c r="AC591" s="763"/>
    </row>
    <row r="592" spans="1:68" ht="27" customHeight="1" x14ac:dyDescent="0.25">
      <c r="A592" s="53" t="s">
        <v>921</v>
      </c>
      <c r="B592" s="53" t="s">
        <v>922</v>
      </c>
      <c r="C592" s="30">
        <v>4301060363</v>
      </c>
      <c r="D592" s="777">
        <v>4680115885035</v>
      </c>
      <c r="E592" s="778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customHeight="1" x14ac:dyDescent="0.25">
      <c r="A593" s="53" t="s">
        <v>924</v>
      </c>
      <c r="B593" s="53" t="s">
        <v>925</v>
      </c>
      <c r="C593" s="30">
        <v>4301060436</v>
      </c>
      <c r="D593" s="777">
        <v>4680115885936</v>
      </c>
      <c r="E593" s="778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947" t="s">
        <v>926</v>
      </c>
      <c r="Q593" s="780"/>
      <c r="R593" s="780"/>
      <c r="S593" s="780"/>
      <c r="T593" s="781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7"/>
      <c r="AB596" s="47"/>
      <c r="AC596" s="47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3"/>
      <c r="AB598" s="763"/>
      <c r="AC598" s="763"/>
    </row>
    <row r="599" spans="1:68" ht="27" customHeight="1" x14ac:dyDescent="0.25">
      <c r="A599" s="53" t="s">
        <v>928</v>
      </c>
      <c r="B599" s="53" t="s">
        <v>929</v>
      </c>
      <c r="C599" s="30">
        <v>4301011763</v>
      </c>
      <c r="D599" s="777">
        <v>4640242181011</v>
      </c>
      <c r="E599" s="778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1213" t="s">
        <v>930</v>
      </c>
      <c r="Q599" s="780"/>
      <c r="R599" s="780"/>
      <c r="S599" s="780"/>
      <c r="T599" s="781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customHeight="1" x14ac:dyDescent="0.25">
      <c r="A600" s="53" t="s">
        <v>932</v>
      </c>
      <c r="B600" s="53" t="s">
        <v>933</v>
      </c>
      <c r="C600" s="30">
        <v>4301011585</v>
      </c>
      <c r="D600" s="777">
        <v>4640242180441</v>
      </c>
      <c r="E600" s="778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793" t="s">
        <v>934</v>
      </c>
      <c r="Q600" s="780"/>
      <c r="R600" s="780"/>
      <c r="S600" s="780"/>
      <c r="T600" s="781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customHeight="1" x14ac:dyDescent="0.25">
      <c r="A601" s="53" t="s">
        <v>936</v>
      </c>
      <c r="B601" s="53" t="s">
        <v>937</v>
      </c>
      <c r="C601" s="30">
        <v>4301011584</v>
      </c>
      <c r="D601" s="777">
        <v>4640242180564</v>
      </c>
      <c r="E601" s="778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1161" t="s">
        <v>938</v>
      </c>
      <c r="Q601" s="780"/>
      <c r="R601" s="780"/>
      <c r="S601" s="780"/>
      <c r="T601" s="781"/>
      <c r="U601" s="33"/>
      <c r="V601" s="33"/>
      <c r="W601" s="34" t="s">
        <v>69</v>
      </c>
      <c r="X601" s="773">
        <v>0</v>
      </c>
      <c r="Y601" s="774">
        <f t="shared" si="114"/>
        <v>0</v>
      </c>
      <c r="Z601" s="35" t="str">
        <f>IFERROR(IF(Y601=0,"",ROUNDUP(Y601/H601,0)*0.02175),"")</f>
        <v/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0</v>
      </c>
      <c r="BN601" s="63">
        <f t="shared" si="116"/>
        <v>0</v>
      </c>
      <c r="BO601" s="63">
        <f t="shared" si="117"/>
        <v>0</v>
      </c>
      <c r="BP601" s="63">
        <f t="shared" si="118"/>
        <v>0</v>
      </c>
    </row>
    <row r="602" spans="1:68" ht="27" customHeight="1" x14ac:dyDescent="0.25">
      <c r="A602" s="53" t="s">
        <v>940</v>
      </c>
      <c r="B602" s="53" t="s">
        <v>941</v>
      </c>
      <c r="C602" s="30">
        <v>4301011762</v>
      </c>
      <c r="D602" s="777">
        <v>4640242180922</v>
      </c>
      <c r="E602" s="778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1019" t="s">
        <v>942</v>
      </c>
      <c r="Q602" s="780"/>
      <c r="R602" s="780"/>
      <c r="S602" s="780"/>
      <c r="T602" s="781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customHeight="1" x14ac:dyDescent="0.25">
      <c r="A603" s="53" t="s">
        <v>944</v>
      </c>
      <c r="B603" s="53" t="s">
        <v>945</v>
      </c>
      <c r="C603" s="30">
        <v>4301011764</v>
      </c>
      <c r="D603" s="777">
        <v>4640242181189</v>
      </c>
      <c r="E603" s="778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1164" t="s">
        <v>946</v>
      </c>
      <c r="Q603" s="780"/>
      <c r="R603" s="780"/>
      <c r="S603" s="780"/>
      <c r="T603" s="781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customHeight="1" x14ac:dyDescent="0.25">
      <c r="A604" s="53" t="s">
        <v>947</v>
      </c>
      <c r="B604" s="53" t="s">
        <v>948</v>
      </c>
      <c r="C604" s="30">
        <v>4301011551</v>
      </c>
      <c r="D604" s="777">
        <v>4640242180038</v>
      </c>
      <c r="E604" s="778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25" t="s">
        <v>949</v>
      </c>
      <c r="Q604" s="780"/>
      <c r="R604" s="780"/>
      <c r="S604" s="780"/>
      <c r="T604" s="781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4301011765</v>
      </c>
      <c r="D605" s="777">
        <v>4640242181172</v>
      </c>
      <c r="E605" s="778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1072" t="s">
        <v>952</v>
      </c>
      <c r="Q605" s="780"/>
      <c r="R605" s="780"/>
      <c r="S605" s="780"/>
      <c r="T605" s="781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6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6" t="s">
        <v>69</v>
      </c>
      <c r="X607" s="775">
        <f>IFERROR(SUM(X599:X605),"0")</f>
        <v>0</v>
      </c>
      <c r="Y607" s="775">
        <f>IFERROR(SUM(Y599:Y605),"0")</f>
        <v>0</v>
      </c>
      <c r="Z607" s="36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3"/>
      <c r="AB608" s="763"/>
      <c r="AC608" s="763"/>
    </row>
    <row r="609" spans="1:68" ht="16.5" customHeight="1" x14ac:dyDescent="0.25">
      <c r="A609" s="53" t="s">
        <v>953</v>
      </c>
      <c r="B609" s="53" t="s">
        <v>954</v>
      </c>
      <c r="C609" s="30">
        <v>4301020269</v>
      </c>
      <c r="D609" s="777">
        <v>4640242180519</v>
      </c>
      <c r="E609" s="778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999" t="s">
        <v>955</v>
      </c>
      <c r="Q609" s="780"/>
      <c r="R609" s="780"/>
      <c r="S609" s="780"/>
      <c r="T609" s="781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customHeight="1" x14ac:dyDescent="0.25">
      <c r="A610" s="53" t="s">
        <v>957</v>
      </c>
      <c r="B610" s="53" t="s">
        <v>958</v>
      </c>
      <c r="C610" s="30">
        <v>4301020260</v>
      </c>
      <c r="D610" s="777">
        <v>4640242180526</v>
      </c>
      <c r="E610" s="778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910" t="s">
        <v>959</v>
      </c>
      <c r="Q610" s="780"/>
      <c r="R610" s="780"/>
      <c r="S610" s="780"/>
      <c r="T610" s="781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customHeight="1" x14ac:dyDescent="0.25">
      <c r="A611" s="53" t="s">
        <v>960</v>
      </c>
      <c r="B611" s="53" t="s">
        <v>961</v>
      </c>
      <c r="C611" s="30">
        <v>4301020309</v>
      </c>
      <c r="D611" s="777">
        <v>4640242180090</v>
      </c>
      <c r="E611" s="778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11" t="s">
        <v>962</v>
      </c>
      <c r="Q611" s="780"/>
      <c r="R611" s="780"/>
      <c r="S611" s="780"/>
      <c r="T611" s="781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964</v>
      </c>
      <c r="B612" s="53" t="s">
        <v>965</v>
      </c>
      <c r="C612" s="30">
        <v>4301020295</v>
      </c>
      <c r="D612" s="777">
        <v>4640242181363</v>
      </c>
      <c r="E612" s="778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1020" t="s">
        <v>966</v>
      </c>
      <c r="Q612" s="780"/>
      <c r="R612" s="780"/>
      <c r="S612" s="780"/>
      <c r="T612" s="781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3"/>
      <c r="AB615" s="763"/>
      <c r="AC615" s="763"/>
    </row>
    <row r="616" spans="1:68" ht="27" customHeight="1" x14ac:dyDescent="0.25">
      <c r="A616" s="53" t="s">
        <v>967</v>
      </c>
      <c r="B616" s="53" t="s">
        <v>968</v>
      </c>
      <c r="C616" s="30">
        <v>4301031280</v>
      </c>
      <c r="D616" s="777">
        <v>4640242180816</v>
      </c>
      <c r="E616" s="778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835" t="s">
        <v>969</v>
      </c>
      <c r="Q616" s="780"/>
      <c r="R616" s="780"/>
      <c r="S616" s="780"/>
      <c r="T616" s="781"/>
      <c r="U616" s="33"/>
      <c r="V616" s="33"/>
      <c r="W616" s="34" t="s">
        <v>69</v>
      </c>
      <c r="X616" s="773">
        <v>0</v>
      </c>
      <c r="Y616" s="774">
        <f t="shared" ref="Y616:Y622" si="119">IFERROR(IF(X616="",0,CEILING((X616/$H616),1)*$H616),"")</f>
        <v>0</v>
      </c>
      <c r="Z616" s="35" t="str">
        <f>IFERROR(IF(Y616=0,"",ROUNDUP(Y616/H616,0)*0.00753),"")</f>
        <v/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0</v>
      </c>
      <c r="BN616" s="63">
        <f t="shared" ref="BN616:BN622" si="121">IFERROR(Y616*I616/H616,"0")</f>
        <v>0</v>
      </c>
      <c r="BO616" s="63">
        <f t="shared" ref="BO616:BO622" si="122">IFERROR(1/J616*(X616/H616),"0")</f>
        <v>0</v>
      </c>
      <c r="BP616" s="63">
        <f t="shared" ref="BP616:BP622" si="123">IFERROR(1/J616*(Y616/H616),"0")</f>
        <v>0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77">
        <v>4640242180595</v>
      </c>
      <c r="E617" s="778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40" t="s">
        <v>973</v>
      </c>
      <c r="Q617" s="780"/>
      <c r="R617" s="780"/>
      <c r="S617" s="780"/>
      <c r="T617" s="781"/>
      <c r="U617" s="33"/>
      <c r="V617" s="33"/>
      <c r="W617" s="34" t="s">
        <v>69</v>
      </c>
      <c r="X617" s="773">
        <v>0</v>
      </c>
      <c r="Y617" s="774">
        <f t="shared" si="119"/>
        <v>0</v>
      </c>
      <c r="Z617" s="35" t="str">
        <f>IFERROR(IF(Y617=0,"",ROUNDUP(Y617/H617,0)*0.00753),"")</f>
        <v/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0</v>
      </c>
      <c r="BN617" s="63">
        <f t="shared" si="121"/>
        <v>0</v>
      </c>
      <c r="BO617" s="63">
        <f t="shared" si="122"/>
        <v>0</v>
      </c>
      <c r="BP617" s="63">
        <f t="shared" si="123"/>
        <v>0</v>
      </c>
    </row>
    <row r="618" spans="1:68" ht="27" customHeight="1" x14ac:dyDescent="0.25">
      <c r="A618" s="53" t="s">
        <v>975</v>
      </c>
      <c r="B618" s="53" t="s">
        <v>976</v>
      </c>
      <c r="C618" s="30">
        <v>4301031289</v>
      </c>
      <c r="D618" s="777">
        <v>4640242181615</v>
      </c>
      <c r="E618" s="778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1071" t="s">
        <v>977</v>
      </c>
      <c r="Q618" s="780"/>
      <c r="R618" s="780"/>
      <c r="S618" s="780"/>
      <c r="T618" s="781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customHeight="1" x14ac:dyDescent="0.25">
      <c r="A619" s="53" t="s">
        <v>979</v>
      </c>
      <c r="B619" s="53" t="s">
        <v>980</v>
      </c>
      <c r="C619" s="30">
        <v>4301031285</v>
      </c>
      <c r="D619" s="777">
        <v>4640242181639</v>
      </c>
      <c r="E619" s="778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1014" t="s">
        <v>981</v>
      </c>
      <c r="Q619" s="780"/>
      <c r="R619" s="780"/>
      <c r="S619" s="780"/>
      <c r="T619" s="781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customHeight="1" x14ac:dyDescent="0.25">
      <c r="A620" s="53" t="s">
        <v>983</v>
      </c>
      <c r="B620" s="53" t="s">
        <v>984</v>
      </c>
      <c r="C620" s="30">
        <v>4301031287</v>
      </c>
      <c r="D620" s="777">
        <v>4640242181622</v>
      </c>
      <c r="E620" s="778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1076" t="s">
        <v>985</v>
      </c>
      <c r="Q620" s="780"/>
      <c r="R620" s="780"/>
      <c r="S620" s="780"/>
      <c r="T620" s="781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customHeight="1" x14ac:dyDescent="0.25">
      <c r="A621" s="53" t="s">
        <v>987</v>
      </c>
      <c r="B621" s="53" t="s">
        <v>988</v>
      </c>
      <c r="C621" s="30">
        <v>4301031203</v>
      </c>
      <c r="D621" s="777">
        <v>4640242180908</v>
      </c>
      <c r="E621" s="778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831" t="s">
        <v>989</v>
      </c>
      <c r="Q621" s="780"/>
      <c r="R621" s="780"/>
      <c r="S621" s="780"/>
      <c r="T621" s="781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customHeight="1" x14ac:dyDescent="0.25">
      <c r="A622" s="53" t="s">
        <v>990</v>
      </c>
      <c r="B622" s="53" t="s">
        <v>991</v>
      </c>
      <c r="C622" s="30">
        <v>4301031200</v>
      </c>
      <c r="D622" s="777">
        <v>4640242180489</v>
      </c>
      <c r="E622" s="778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997" t="s">
        <v>992</v>
      </c>
      <c r="Q622" s="780"/>
      <c r="R622" s="780"/>
      <c r="S622" s="780"/>
      <c r="T622" s="781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6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6" t="s">
        <v>69</v>
      </c>
      <c r="X624" s="775">
        <f>IFERROR(SUM(X616:X622),"0")</f>
        <v>0</v>
      </c>
      <c r="Y624" s="775">
        <f>IFERROR(SUM(Y616:Y622),"0")</f>
        <v>0</v>
      </c>
      <c r="Z624" s="36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3"/>
      <c r="AB625" s="763"/>
      <c r="AC625" s="763"/>
    </row>
    <row r="626" spans="1:68" ht="27" customHeight="1" x14ac:dyDescent="0.25">
      <c r="A626" s="53" t="s">
        <v>993</v>
      </c>
      <c r="B626" s="53" t="s">
        <v>994</v>
      </c>
      <c r="C626" s="30">
        <v>4301051746</v>
      </c>
      <c r="D626" s="777">
        <v>4640242180533</v>
      </c>
      <c r="E626" s="778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806" t="s">
        <v>995</v>
      </c>
      <c r="Q626" s="780"/>
      <c r="R626" s="780"/>
      <c r="S626" s="780"/>
      <c r="T626" s="781"/>
      <c r="U626" s="33"/>
      <c r="V626" s="33"/>
      <c r="W626" s="34" t="s">
        <v>69</v>
      </c>
      <c r="X626" s="773">
        <v>0</v>
      </c>
      <c r="Y626" s="774">
        <f t="shared" ref="Y626:Y633" si="124">IFERROR(IF(X626="",0,CEILING((X626/$H626),1)*$H626),"")</f>
        <v>0</v>
      </c>
      <c r="Z626" s="35" t="str">
        <f>IFERROR(IF(Y626=0,"",ROUNDUP(Y626/H626,0)*0.02175),"")</f>
        <v/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0</v>
      </c>
      <c r="BN626" s="63">
        <f t="shared" ref="BN626:BN633" si="126">IFERROR(Y626*I626/H626,"0")</f>
        <v>0</v>
      </c>
      <c r="BO626" s="63">
        <f t="shared" ref="BO626:BO633" si="127">IFERROR(1/J626*(X626/H626),"0")</f>
        <v>0</v>
      </c>
      <c r="BP626" s="63">
        <f t="shared" ref="BP626:BP633" si="128">IFERROR(1/J626*(Y626/H626),"0")</f>
        <v>0</v>
      </c>
    </row>
    <row r="627" spans="1:68" ht="27" customHeight="1" x14ac:dyDescent="0.25">
      <c r="A627" s="53" t="s">
        <v>993</v>
      </c>
      <c r="B627" s="53" t="s">
        <v>997</v>
      </c>
      <c r="C627" s="30">
        <v>4301051887</v>
      </c>
      <c r="D627" s="777">
        <v>4640242180533</v>
      </c>
      <c r="E627" s="778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987" t="s">
        <v>998</v>
      </c>
      <c r="Q627" s="780"/>
      <c r="R627" s="780"/>
      <c r="S627" s="780"/>
      <c r="T627" s="781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customHeight="1" x14ac:dyDescent="0.25">
      <c r="A628" s="53" t="s">
        <v>999</v>
      </c>
      <c r="B628" s="53" t="s">
        <v>1000</v>
      </c>
      <c r="C628" s="30">
        <v>4301051933</v>
      </c>
      <c r="D628" s="777">
        <v>4640242180540</v>
      </c>
      <c r="E628" s="778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815" t="s">
        <v>1001</v>
      </c>
      <c r="Q628" s="780"/>
      <c r="R628" s="780"/>
      <c r="S628" s="780"/>
      <c r="T628" s="781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4301051510</v>
      </c>
      <c r="D629" s="777">
        <v>4640242180540</v>
      </c>
      <c r="E629" s="778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30" t="s">
        <v>1004</v>
      </c>
      <c r="Q629" s="780"/>
      <c r="R629" s="780"/>
      <c r="S629" s="780"/>
      <c r="T629" s="781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4301051920</v>
      </c>
      <c r="D630" s="777">
        <v>4640242181233</v>
      </c>
      <c r="E630" s="778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37" t="s">
        <v>1007</v>
      </c>
      <c r="Q630" s="780"/>
      <c r="R630" s="780"/>
      <c r="S630" s="780"/>
      <c r="T630" s="781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customHeight="1" x14ac:dyDescent="0.25">
      <c r="A631" s="53" t="s">
        <v>1005</v>
      </c>
      <c r="B631" s="53" t="s">
        <v>1008</v>
      </c>
      <c r="C631" s="30">
        <v>4301051390</v>
      </c>
      <c r="D631" s="777">
        <v>4640242181233</v>
      </c>
      <c r="E631" s="778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82" t="s">
        <v>1009</v>
      </c>
      <c r="Q631" s="780"/>
      <c r="R631" s="780"/>
      <c r="S631" s="780"/>
      <c r="T631" s="781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customHeight="1" x14ac:dyDescent="0.25">
      <c r="A632" s="53" t="s">
        <v>1010</v>
      </c>
      <c r="B632" s="53" t="s">
        <v>1011</v>
      </c>
      <c r="C632" s="30">
        <v>4301051921</v>
      </c>
      <c r="D632" s="777">
        <v>4640242181226</v>
      </c>
      <c r="E632" s="778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1041" t="s">
        <v>1012</v>
      </c>
      <c r="Q632" s="780"/>
      <c r="R632" s="780"/>
      <c r="S632" s="780"/>
      <c r="T632" s="781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customHeight="1" x14ac:dyDescent="0.25">
      <c r="A633" s="53" t="s">
        <v>1010</v>
      </c>
      <c r="B633" s="53" t="s">
        <v>1013</v>
      </c>
      <c r="C633" s="30">
        <v>4301051448</v>
      </c>
      <c r="D633" s="777">
        <v>4640242181226</v>
      </c>
      <c r="E633" s="778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93" t="s">
        <v>1014</v>
      </c>
      <c r="Q633" s="780"/>
      <c r="R633" s="780"/>
      <c r="S633" s="780"/>
      <c r="T633" s="781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6" t="s">
        <v>69</v>
      </c>
      <c r="X635" s="775">
        <f>IFERROR(SUM(X626:X633),"0")</f>
        <v>0</v>
      </c>
      <c r="Y635" s="775">
        <f>IFERROR(SUM(Y626:Y633),"0")</f>
        <v>0</v>
      </c>
      <c r="Z635" s="36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3"/>
      <c r="AB636" s="763"/>
      <c r="AC636" s="763"/>
    </row>
    <row r="637" spans="1:68" ht="27" customHeight="1" x14ac:dyDescent="0.25">
      <c r="A637" s="53" t="s">
        <v>1015</v>
      </c>
      <c r="B637" s="53" t="s">
        <v>1016</v>
      </c>
      <c r="C637" s="30">
        <v>4301060354</v>
      </c>
      <c r="D637" s="777">
        <v>4640242180120</v>
      </c>
      <c r="E637" s="778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879" t="s">
        <v>1017</v>
      </c>
      <c r="Q637" s="780"/>
      <c r="R637" s="780"/>
      <c r="S637" s="780"/>
      <c r="T637" s="781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customHeight="1" x14ac:dyDescent="0.25">
      <c r="A638" s="53" t="s">
        <v>1015</v>
      </c>
      <c r="B638" s="53" t="s">
        <v>1019</v>
      </c>
      <c r="C638" s="30">
        <v>4301060408</v>
      </c>
      <c r="D638" s="777">
        <v>4640242180120</v>
      </c>
      <c r="E638" s="778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926" t="s">
        <v>1020</v>
      </c>
      <c r="Q638" s="780"/>
      <c r="R638" s="780"/>
      <c r="S638" s="780"/>
      <c r="T638" s="781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customHeight="1" x14ac:dyDescent="0.25">
      <c r="A639" s="53" t="s">
        <v>1021</v>
      </c>
      <c r="B639" s="53" t="s">
        <v>1022</v>
      </c>
      <c r="C639" s="30">
        <v>4301060355</v>
      </c>
      <c r="D639" s="777">
        <v>4640242180137</v>
      </c>
      <c r="E639" s="778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1127" t="s">
        <v>1023</v>
      </c>
      <c r="Q639" s="780"/>
      <c r="R639" s="780"/>
      <c r="S639" s="780"/>
      <c r="T639" s="781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4301060407</v>
      </c>
      <c r="D640" s="777">
        <v>4640242180137</v>
      </c>
      <c r="E640" s="778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929" t="s">
        <v>1026</v>
      </c>
      <c r="Q640" s="780"/>
      <c r="R640" s="780"/>
      <c r="S640" s="780"/>
      <c r="T640" s="781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3"/>
      <c r="AB644" s="763"/>
      <c r="AC644" s="763"/>
    </row>
    <row r="645" spans="1:68" ht="27" customHeight="1" x14ac:dyDescent="0.25">
      <c r="A645" s="53" t="s">
        <v>1028</v>
      </c>
      <c r="B645" s="53" t="s">
        <v>1029</v>
      </c>
      <c r="C645" s="30">
        <v>4301011951</v>
      </c>
      <c r="D645" s="777">
        <v>4640242180045</v>
      </c>
      <c r="E645" s="778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922" t="s">
        <v>1030</v>
      </c>
      <c r="Q645" s="780"/>
      <c r="R645" s="780"/>
      <c r="S645" s="780"/>
      <c r="T645" s="781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customHeight="1" x14ac:dyDescent="0.25">
      <c r="A646" s="53" t="s">
        <v>1032</v>
      </c>
      <c r="B646" s="53" t="s">
        <v>1033</v>
      </c>
      <c r="C646" s="30">
        <v>4301011950</v>
      </c>
      <c r="D646" s="777">
        <v>4640242180601</v>
      </c>
      <c r="E646" s="778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1110" t="s">
        <v>1034</v>
      </c>
      <c r="Q646" s="780"/>
      <c r="R646" s="780"/>
      <c r="S646" s="780"/>
      <c r="T646" s="781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3"/>
      <c r="AB649" s="763"/>
      <c r="AC649" s="763"/>
    </row>
    <row r="650" spans="1:68" ht="27" customHeight="1" x14ac:dyDescent="0.25">
      <c r="A650" s="53" t="s">
        <v>1036</v>
      </c>
      <c r="B650" s="53" t="s">
        <v>1037</v>
      </c>
      <c r="C650" s="30">
        <v>4301020314</v>
      </c>
      <c r="D650" s="777">
        <v>4640242180090</v>
      </c>
      <c r="E650" s="778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1197" t="s">
        <v>1038</v>
      </c>
      <c r="Q650" s="780"/>
      <c r="R650" s="780"/>
      <c r="S650" s="780"/>
      <c r="T650" s="781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customHeight="1" x14ac:dyDescent="0.25">
      <c r="A654" s="53" t="s">
        <v>1040</v>
      </c>
      <c r="B654" s="53" t="s">
        <v>1041</v>
      </c>
      <c r="C654" s="30">
        <v>4301031321</v>
      </c>
      <c r="D654" s="777">
        <v>4640242180076</v>
      </c>
      <c r="E654" s="778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1146" t="s">
        <v>1042</v>
      </c>
      <c r="Q654" s="780"/>
      <c r="R654" s="780"/>
      <c r="S654" s="780"/>
      <c r="T654" s="781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customHeight="1" x14ac:dyDescent="0.25">
      <c r="A658" s="53" t="s">
        <v>1044</v>
      </c>
      <c r="B658" s="53" t="s">
        <v>1045</v>
      </c>
      <c r="C658" s="30">
        <v>4301051780</v>
      </c>
      <c r="D658" s="777">
        <v>4640242180106</v>
      </c>
      <c r="E658" s="778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948" t="s">
        <v>1046</v>
      </c>
      <c r="Q658" s="780"/>
      <c r="R658" s="780"/>
      <c r="S658" s="780"/>
      <c r="T658" s="781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1881.52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1924.0800000000002</v>
      </c>
      <c r="Z661" s="36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6" t="s">
        <v>69</v>
      </c>
      <c r="X662" s="775">
        <f>IFERROR(SUM(BM22:BM658),"0")</f>
        <v>1956.9894697517045</v>
      </c>
      <c r="Y662" s="775">
        <f>IFERROR(SUM(BN22:BN658),"0")</f>
        <v>2001.424</v>
      </c>
      <c r="Z662" s="36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6" t="s">
        <v>1051</v>
      </c>
      <c r="X663" s="37">
        <f>ROUNDUP(SUM(BO22:BO658),0)</f>
        <v>3</v>
      </c>
      <c r="Y663" s="37">
        <f>ROUNDUP(SUM(BP22:BP658),0)</f>
        <v>3</v>
      </c>
      <c r="Z663" s="36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6" t="s">
        <v>69</v>
      </c>
      <c r="X664" s="775">
        <f>GrossWeightTotal+PalletQtyTotal*25</f>
        <v>2031.9894697517045</v>
      </c>
      <c r="Y664" s="775">
        <f>GrossWeightTotalR+PalletQtyTotalR*25</f>
        <v>2076.424</v>
      </c>
      <c r="Z664" s="36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181.05768356802838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187</v>
      </c>
      <c r="Z665" s="36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3.2058899999999997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7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7" t="s">
        <v>859</v>
      </c>
      <c r="AD668" s="796" t="s">
        <v>927</v>
      </c>
      <c r="AE668" s="820"/>
      <c r="AF668" s="764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4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4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4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0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43.2</v>
      </c>
      <c r="E671" s="45">
        <f>IFERROR(Y108*1,"0")+IFERROR(Y109*1,"0")+IFERROR(Y110*1,"0")+IFERROR(Y114*1,"0")+IFERROR(Y115*1,"0")+IFERROR(Y116*1,"0")+IFERROR(Y117*1,"0")+IFERROR(Y118*1,"0")+IFERROR(Y119*1,"0")</f>
        <v>0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5">
        <f>IFERROR(Y155*1,"0")+IFERROR(Y156*1,"0")+IFERROR(Y160*1,"0")+IFERROR(Y161*1,"0")+IFERROR(Y165*1,"0")+IFERROR(Y166*1,"0")</f>
        <v>0</v>
      </c>
      <c r="H671" s="45">
        <f>IFERROR(Y171*1,"0")+IFERROR(Y175*1,"0")+IFERROR(Y176*1,"0")+IFERROR(Y177*1,"0")+IFERROR(Y178*1,"0")+IFERROR(Y179*1,"0")+IFERROR(Y183*1,"0")+IFERROR(Y184*1,"0")</f>
        <v>0</v>
      </c>
      <c r="I671" s="45">
        <f>IFERROR(Y190*1,"0")+IFERROR(Y194*1,"0")+IFERROR(Y195*1,"0")+IFERROR(Y196*1,"0")+IFERROR(Y197*1,"0")+IFERROR(Y198*1,"0")+IFERROR(Y199*1,"0")+IFERROR(Y200*1,"0")+IFERROR(Y201*1,"0")</f>
        <v>8.4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140.99999999999997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0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4.8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0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91.8</v>
      </c>
      <c r="V671" s="45">
        <f>IFERROR(Y404*1,"0")+IFERROR(Y408*1,"0")+IFERROR(Y409*1,"0")+IFERROR(Y410*1,"0")</f>
        <v>0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1383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5">
        <f>IFERROR(Y517*1,"0")+IFERROR(Y521*1,"0")+IFERROR(Y522*1,"0")+IFERROR(Y523*1,"0")+IFERROR(Y524*1,"0")+IFERROR(Y525*1,"0")+IFERROR(Y526*1,"0")+IFERROR(Y527*1,"0")+IFERROR(Y531*1,"0")+IFERROR(Y535*1,"0")</f>
        <v>0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242.88000000000002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659:V659"/>
    <mergeCell ref="P218:T218"/>
    <mergeCell ref="P311:V311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A21:Z21"/>
    <mergeCell ref="P438:V438"/>
    <mergeCell ref="D184:E184"/>
    <mergeCell ref="A57:Z57"/>
    <mergeCell ref="P590:V590"/>
    <mergeCell ref="A415:Z415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D521:E521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P228:T228"/>
    <mergeCell ref="P499:T499"/>
    <mergeCell ref="D171:E171"/>
    <mergeCell ref="D342:E34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D397:E397"/>
    <mergeCell ref="A544:O545"/>
    <mergeCell ref="P128:T128"/>
    <mergeCell ref="D310:E310"/>
    <mergeCell ref="P364:T364"/>
    <mergeCell ref="P342:T342"/>
    <mergeCell ref="P406:V406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A551:Z551"/>
    <mergeCell ref="D150:E150"/>
    <mergeCell ref="P129:V129"/>
    <mergeCell ref="P576:T576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D620:E620"/>
    <mergeCell ref="P639:T639"/>
    <mergeCell ref="P101:T101"/>
    <mergeCell ref="D386:E386"/>
    <mergeCell ref="P465:T465"/>
    <mergeCell ref="D557:E557"/>
    <mergeCell ref="A75:Z75"/>
    <mergeCell ref="D323:E323"/>
    <mergeCell ref="A136:O137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27:T227"/>
    <mergeCell ref="D319:E319"/>
    <mergeCell ref="P398:T398"/>
    <mergeCell ref="D512:E512"/>
    <mergeCell ref="D368:E368"/>
    <mergeCell ref="D506:E506"/>
    <mergeCell ref="P525:T525"/>
    <mergeCell ref="P177:T177"/>
    <mergeCell ref="P33:T33"/>
    <mergeCell ref="P35:T35"/>
    <mergeCell ref="G17:G18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P512:T512"/>
    <mergeCell ref="P487:T487"/>
    <mergeCell ref="D420:E420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P235:T235"/>
    <mergeCell ref="A365:O366"/>
    <mergeCell ref="P306:T306"/>
    <mergeCell ref="P506:T506"/>
    <mergeCell ref="P157:V157"/>
    <mergeCell ref="P213:V213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632:T632"/>
    <mergeCell ref="P618:T618"/>
    <mergeCell ref="P605:T605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89:T489"/>
    <mergeCell ref="D586:E586"/>
    <mergeCell ref="P569:T569"/>
    <mergeCell ref="D604:E604"/>
    <mergeCell ref="A623:O624"/>
    <mergeCell ref="A169:Z169"/>
    <mergeCell ref="P471:V471"/>
    <mergeCell ref="A296:Z296"/>
    <mergeCell ref="D288:E288"/>
    <mergeCell ref="P578:T578"/>
    <mergeCell ref="A634:O635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P450:T450"/>
    <mergeCell ref="D456:E456"/>
    <mergeCell ref="S669:S670"/>
    <mergeCell ref="D116:E116"/>
    <mergeCell ref="D632:E632"/>
    <mergeCell ref="P419:T419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D52:E52"/>
    <mergeCell ref="D27:E27"/>
    <mergeCell ref="A40:O41"/>
    <mergeCell ref="P15:T16"/>
    <mergeCell ref="P219:T219"/>
    <mergeCell ref="A275:O276"/>
    <mergeCell ref="A164:Z164"/>
    <mergeCell ref="A335:Z335"/>
    <mergeCell ref="A536:O537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D448:E448"/>
    <mergeCell ref="P119:T119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I17:I18"/>
    <mergeCell ref="P281:T281"/>
    <mergeCell ref="P548:T548"/>
    <mergeCell ref="P523:T523"/>
    <mergeCell ref="P203:V203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D622:E622"/>
    <mergeCell ref="P645:T645"/>
    <mergeCell ref="P638:T638"/>
    <mergeCell ref="D611:E611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21:E621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477:V477"/>
    <mergeCell ref="P533:V533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556:E556"/>
    <mergeCell ref="D494:E494"/>
    <mergeCell ref="P404:T404"/>
    <mergeCell ref="D543:E543"/>
    <mergeCell ref="D124:E1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