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из ЛП на НВ\pokom_LP_to_NV\"/>
    </mc:Choice>
  </mc:AlternateContent>
  <xr:revisionPtr revIDLastSave="0" documentId="13_ncr:1_{3AE229D6-00F0-49F3-8182-19840E481A8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0" i="1" l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Z651" i="1" s="1"/>
  <c r="Y650" i="1"/>
  <c r="Y652" i="1" s="1"/>
  <c r="X648" i="1"/>
  <c r="X647" i="1"/>
  <c r="BO646" i="1"/>
  <c r="BM646" i="1"/>
  <c r="Y646" i="1"/>
  <c r="BO645" i="1"/>
  <c r="BM645" i="1"/>
  <c r="Y645" i="1"/>
  <c r="X642" i="1"/>
  <c r="Y641" i="1"/>
  <c r="X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Z641" i="1" s="1"/>
  <c r="Y637" i="1"/>
  <c r="Y642" i="1" s="1"/>
  <c r="X635" i="1"/>
  <c r="X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Y617" i="1"/>
  <c r="BP616" i="1"/>
  <c r="BO616" i="1"/>
  <c r="BN616" i="1"/>
  <c r="BM616" i="1"/>
  <c r="Z616" i="1"/>
  <c r="Z623" i="1" s="1"/>
  <c r="Y616" i="1"/>
  <c r="Y624" i="1" s="1"/>
  <c r="X614" i="1"/>
  <c r="X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5" i="1"/>
  <c r="X594" i="1"/>
  <c r="BO593" i="1"/>
  <c r="BM593" i="1"/>
  <c r="Y593" i="1"/>
  <c r="BO592" i="1"/>
  <c r="BM592" i="1"/>
  <c r="Y592" i="1"/>
  <c r="P592" i="1"/>
  <c r="X590" i="1"/>
  <c r="X589" i="1"/>
  <c r="BO588" i="1"/>
  <c r="BM588" i="1"/>
  <c r="Y588" i="1"/>
  <c r="P588" i="1"/>
  <c r="BP587" i="1"/>
  <c r="BO587" i="1"/>
  <c r="BN587" i="1"/>
  <c r="BM587" i="1"/>
  <c r="Z587" i="1"/>
  <c r="Y587" i="1"/>
  <c r="P587" i="1"/>
  <c r="BO586" i="1"/>
  <c r="BM586" i="1"/>
  <c r="Y586" i="1"/>
  <c r="P586" i="1"/>
  <c r="X584" i="1"/>
  <c r="X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BP575" i="1"/>
  <c r="BO575" i="1"/>
  <c r="BN575" i="1"/>
  <c r="BM575" i="1"/>
  <c r="Z575" i="1"/>
  <c r="Y575" i="1"/>
  <c r="P575" i="1"/>
  <c r="BO574" i="1"/>
  <c r="BM574" i="1"/>
  <c r="Y574" i="1"/>
  <c r="P574" i="1"/>
  <c r="X572" i="1"/>
  <c r="X571" i="1"/>
  <c r="BO570" i="1"/>
  <c r="BM570" i="1"/>
  <c r="Y570" i="1"/>
  <c r="P570" i="1"/>
  <c r="BP569" i="1"/>
  <c r="BO569" i="1"/>
  <c r="BN569" i="1"/>
  <c r="BM569" i="1"/>
  <c r="Z569" i="1"/>
  <c r="Y569" i="1"/>
  <c r="P569" i="1"/>
  <c r="BO568" i="1"/>
  <c r="BM568" i="1"/>
  <c r="Y568" i="1"/>
  <c r="P568" i="1"/>
  <c r="X566" i="1"/>
  <c r="X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P542" i="1"/>
  <c r="BO542" i="1"/>
  <c r="BN542" i="1"/>
  <c r="BM542" i="1"/>
  <c r="Z542" i="1"/>
  <c r="Y542" i="1"/>
  <c r="P542" i="1"/>
  <c r="BO541" i="1"/>
  <c r="BM541" i="1"/>
  <c r="Y541" i="1"/>
  <c r="P541" i="1"/>
  <c r="BP540" i="1"/>
  <c r="BO540" i="1"/>
  <c r="BN540" i="1"/>
  <c r="BM540" i="1"/>
  <c r="Z540" i="1"/>
  <c r="Y540" i="1"/>
  <c r="P540" i="1"/>
  <c r="X537" i="1"/>
  <c r="Y536" i="1"/>
  <c r="X536" i="1"/>
  <c r="BP535" i="1"/>
  <c r="BO535" i="1"/>
  <c r="BN535" i="1"/>
  <c r="BM535" i="1"/>
  <c r="Z535" i="1"/>
  <c r="Z536" i="1" s="1"/>
  <c r="Y535" i="1"/>
  <c r="Y537" i="1" s="1"/>
  <c r="P535" i="1"/>
  <c r="X533" i="1"/>
  <c r="Y532" i="1"/>
  <c r="X532" i="1"/>
  <c r="BP531" i="1"/>
  <c r="BO531" i="1"/>
  <c r="BN531" i="1"/>
  <c r="BM531" i="1"/>
  <c r="Z531" i="1"/>
  <c r="Z532" i="1" s="1"/>
  <c r="Y531" i="1"/>
  <c r="Y533" i="1" s="1"/>
  <c r="P531" i="1"/>
  <c r="X529" i="1"/>
  <c r="X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P521" i="1"/>
  <c r="X519" i="1"/>
  <c r="Y518" i="1"/>
  <c r="X518" i="1"/>
  <c r="BP517" i="1"/>
  <c r="BO517" i="1"/>
  <c r="BN517" i="1"/>
  <c r="BM517" i="1"/>
  <c r="Z517" i="1"/>
  <c r="Z518" i="1" s="1"/>
  <c r="Y517" i="1"/>
  <c r="Y519" i="1" s="1"/>
  <c r="P517" i="1"/>
  <c r="X514" i="1"/>
  <c r="Y513" i="1"/>
  <c r="X513" i="1"/>
  <c r="BP512" i="1"/>
  <c r="BO512" i="1"/>
  <c r="BN512" i="1"/>
  <c r="BM512" i="1"/>
  <c r="Z512" i="1"/>
  <c r="Y512" i="1"/>
  <c r="P512" i="1"/>
  <c r="BO511" i="1"/>
  <c r="BM511" i="1"/>
  <c r="Y511" i="1"/>
  <c r="P511" i="1"/>
  <c r="X509" i="1"/>
  <c r="X508" i="1"/>
  <c r="BO507" i="1"/>
  <c r="BM507" i="1"/>
  <c r="Y507" i="1"/>
  <c r="P507" i="1"/>
  <c r="BP506" i="1"/>
  <c r="BO506" i="1"/>
  <c r="BN506" i="1"/>
  <c r="BM506" i="1"/>
  <c r="Z506" i="1"/>
  <c r="Y506" i="1"/>
  <c r="Y508" i="1" s="1"/>
  <c r="P506" i="1"/>
  <c r="X504" i="1"/>
  <c r="X503" i="1"/>
  <c r="BP502" i="1"/>
  <c r="BO502" i="1"/>
  <c r="BN502" i="1"/>
  <c r="BM502" i="1"/>
  <c r="Z502" i="1"/>
  <c r="Y502" i="1"/>
  <c r="P502" i="1"/>
  <c r="BO501" i="1"/>
  <c r="BM501" i="1"/>
  <c r="Y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P480" i="1"/>
  <c r="BO479" i="1"/>
  <c r="BM479" i="1"/>
  <c r="Y479" i="1"/>
  <c r="P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BO461" i="1"/>
  <c r="BM461" i="1"/>
  <c r="Y461" i="1"/>
  <c r="X459" i="1"/>
  <c r="Y458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X442" i="1"/>
  <c r="Y441" i="1"/>
  <c r="X441" i="1"/>
  <c r="BP440" i="1"/>
  <c r="BO440" i="1"/>
  <c r="BN440" i="1"/>
  <c r="BM440" i="1"/>
  <c r="Z440" i="1"/>
  <c r="Z441" i="1" s="1"/>
  <c r="Y440" i="1"/>
  <c r="Y442" i="1" s="1"/>
  <c r="X438" i="1"/>
  <c r="X437" i="1"/>
  <c r="BO436" i="1"/>
  <c r="BM436" i="1"/>
  <c r="Y436" i="1"/>
  <c r="BO435" i="1"/>
  <c r="BM435" i="1"/>
  <c r="Y435" i="1"/>
  <c r="X433" i="1"/>
  <c r="X432" i="1"/>
  <c r="BP431" i="1"/>
  <c r="BO431" i="1"/>
  <c r="BN431" i="1"/>
  <c r="BM431" i="1"/>
  <c r="Z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BO390" i="1"/>
  <c r="BM390" i="1"/>
  <c r="Y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Y348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1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N245" i="1"/>
  <c r="BM245" i="1"/>
  <c r="Z245" i="1"/>
  <c r="Y245" i="1"/>
  <c r="BP245" i="1" s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Y239" i="1" s="1"/>
  <c r="P227" i="1"/>
  <c r="X225" i="1"/>
  <c r="X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Y225" i="1" s="1"/>
  <c r="P216" i="1"/>
  <c r="X214" i="1"/>
  <c r="X213" i="1"/>
  <c r="BO212" i="1"/>
  <c r="BM212" i="1"/>
  <c r="Y212" i="1"/>
  <c r="BP212" i="1" s="1"/>
  <c r="P212" i="1"/>
  <c r="BP211" i="1"/>
  <c r="BO211" i="1"/>
  <c r="BN211" i="1"/>
  <c r="BM211" i="1"/>
  <c r="Z211" i="1"/>
  <c r="Y211" i="1"/>
  <c r="Y213" i="1" s="1"/>
  <c r="P211" i="1"/>
  <c r="X209" i="1"/>
  <c r="X208" i="1"/>
  <c r="BP207" i="1"/>
  <c r="BO207" i="1"/>
  <c r="BN207" i="1"/>
  <c r="BM207" i="1"/>
  <c r="Z207" i="1"/>
  <c r="Y207" i="1"/>
  <c r="P207" i="1"/>
  <c r="BO206" i="1"/>
  <c r="BM206" i="1"/>
  <c r="Y206" i="1"/>
  <c r="J671" i="1" s="1"/>
  <c r="P206" i="1"/>
  <c r="X203" i="1"/>
  <c r="X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Y202" i="1" s="1"/>
  <c r="P194" i="1"/>
  <c r="X192" i="1"/>
  <c r="Y191" i="1"/>
  <c r="X191" i="1"/>
  <c r="BP190" i="1"/>
  <c r="BO190" i="1"/>
  <c r="BN190" i="1"/>
  <c r="BM190" i="1"/>
  <c r="Z190" i="1"/>
  <c r="Z191" i="1" s="1"/>
  <c r="Y190" i="1"/>
  <c r="Y192" i="1" s="1"/>
  <c r="P190" i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Y186" i="1" s="1"/>
  <c r="P183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80" i="1" s="1"/>
  <c r="P175" i="1"/>
  <c r="X173" i="1"/>
  <c r="X172" i="1"/>
  <c r="BO171" i="1"/>
  <c r="BM171" i="1"/>
  <c r="Y171" i="1"/>
  <c r="H671" i="1" s="1"/>
  <c r="P171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Y167" i="1" s="1"/>
  <c r="P165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Y146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Y136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X121" i="1"/>
  <c r="X120" i="1"/>
  <c r="BP119" i="1"/>
  <c r="BO119" i="1"/>
  <c r="BN119" i="1"/>
  <c r="BM119" i="1"/>
  <c r="Z119" i="1"/>
  <c r="Y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Y121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Y105" i="1" s="1"/>
  <c r="P101" i="1"/>
  <c r="X99" i="1"/>
  <c r="X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9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Y81" i="1" s="1"/>
  <c r="P76" i="1"/>
  <c r="X74" i="1"/>
  <c r="X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X61" i="1"/>
  <c r="X60" i="1"/>
  <c r="BP59" i="1"/>
  <c r="BO59" i="1"/>
  <c r="BN59" i="1"/>
  <c r="BM59" i="1"/>
  <c r="Z59" i="1"/>
  <c r="Y59" i="1"/>
  <c r="P59" i="1"/>
  <c r="BO58" i="1"/>
  <c r="BM58" i="1"/>
  <c r="Y58" i="1"/>
  <c r="Y61" i="1" s="1"/>
  <c r="P58" i="1"/>
  <c r="X56" i="1"/>
  <c r="X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7" i="1" s="1"/>
  <c r="P26" i="1"/>
  <c r="X24" i="1"/>
  <c r="X661" i="1" s="1"/>
  <c r="Y23" i="1"/>
  <c r="X23" i="1"/>
  <c r="BP22" i="1"/>
  <c r="BO22" i="1"/>
  <c r="BN22" i="1"/>
  <c r="BM22" i="1"/>
  <c r="X662" i="1" s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X664" i="1" l="1"/>
  <c r="Z104" i="1"/>
  <c r="Z120" i="1"/>
  <c r="Y36" i="1"/>
  <c r="Y665" i="1" s="1"/>
  <c r="Y56" i="1"/>
  <c r="Y60" i="1"/>
  <c r="Y74" i="1"/>
  <c r="Y80" i="1"/>
  <c r="Y90" i="1"/>
  <c r="Y98" i="1"/>
  <c r="Y104" i="1"/>
  <c r="Y111" i="1"/>
  <c r="Y120" i="1"/>
  <c r="Y129" i="1"/>
  <c r="Y137" i="1"/>
  <c r="Y147" i="1"/>
  <c r="Y151" i="1"/>
  <c r="Y158" i="1"/>
  <c r="Y162" i="1"/>
  <c r="Y168" i="1"/>
  <c r="Y173" i="1"/>
  <c r="Y181" i="1"/>
  <c r="Y185" i="1"/>
  <c r="Y203" i="1"/>
  <c r="Y208" i="1"/>
  <c r="Y214" i="1"/>
  <c r="Y224" i="1"/>
  <c r="Y238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1" i="1"/>
  <c r="Y312" i="1"/>
  <c r="BP305" i="1"/>
  <c r="BN305" i="1"/>
  <c r="Z305" i="1"/>
  <c r="BP309" i="1"/>
  <c r="BN309" i="1"/>
  <c r="Z309" i="1"/>
  <c r="BP357" i="1"/>
  <c r="BN357" i="1"/>
  <c r="Z357" i="1"/>
  <c r="Z365" i="1" s="1"/>
  <c r="BP361" i="1"/>
  <c r="BN361" i="1"/>
  <c r="Z361" i="1"/>
  <c r="Y365" i="1"/>
  <c r="BP369" i="1"/>
  <c r="BN369" i="1"/>
  <c r="Z369" i="1"/>
  <c r="BP377" i="1"/>
  <c r="BN377" i="1"/>
  <c r="Z377" i="1"/>
  <c r="Y381" i="1"/>
  <c r="Z387" i="1"/>
  <c r="BP385" i="1"/>
  <c r="BN385" i="1"/>
  <c r="Z385" i="1"/>
  <c r="BP391" i="1"/>
  <c r="BN391" i="1"/>
  <c r="Z391" i="1"/>
  <c r="BP399" i="1"/>
  <c r="BN399" i="1"/>
  <c r="Z399" i="1"/>
  <c r="Y401" i="1"/>
  <c r="V671" i="1"/>
  <c r="Y405" i="1"/>
  <c r="BP404" i="1"/>
  <c r="BN404" i="1"/>
  <c r="Z404" i="1"/>
  <c r="Z405" i="1" s="1"/>
  <c r="Y406" i="1"/>
  <c r="Y411" i="1"/>
  <c r="BP408" i="1"/>
  <c r="BN408" i="1"/>
  <c r="Z408" i="1"/>
  <c r="Z411" i="1" s="1"/>
  <c r="Y412" i="1"/>
  <c r="BP418" i="1"/>
  <c r="BN418" i="1"/>
  <c r="Z418" i="1"/>
  <c r="BP422" i="1"/>
  <c r="BN422" i="1"/>
  <c r="Z422" i="1"/>
  <c r="BP426" i="1"/>
  <c r="BN426" i="1"/>
  <c r="Z426" i="1"/>
  <c r="Y428" i="1"/>
  <c r="Y433" i="1"/>
  <c r="BP430" i="1"/>
  <c r="BN430" i="1"/>
  <c r="Z430" i="1"/>
  <c r="Z432" i="1" s="1"/>
  <c r="Y432" i="1"/>
  <c r="BP482" i="1"/>
  <c r="BN482" i="1"/>
  <c r="Z482" i="1"/>
  <c r="BP485" i="1"/>
  <c r="BN485" i="1"/>
  <c r="Z485" i="1"/>
  <c r="BP490" i="1"/>
  <c r="BN490" i="1"/>
  <c r="Z490" i="1"/>
  <c r="BP495" i="1"/>
  <c r="BN495" i="1"/>
  <c r="Z495" i="1"/>
  <c r="BP498" i="1"/>
  <c r="BN498" i="1"/>
  <c r="Z498" i="1"/>
  <c r="BP501" i="1"/>
  <c r="BN501" i="1"/>
  <c r="Z501" i="1"/>
  <c r="I671" i="1"/>
  <c r="H9" i="1"/>
  <c r="B671" i="1"/>
  <c r="X663" i="1"/>
  <c r="X665" i="1"/>
  <c r="Y24" i="1"/>
  <c r="Z27" i="1"/>
  <c r="Z36" i="1" s="1"/>
  <c r="BN27" i="1"/>
  <c r="Y662" i="1" s="1"/>
  <c r="Z31" i="1"/>
  <c r="BN31" i="1"/>
  <c r="Z32" i="1"/>
  <c r="BN32" i="1"/>
  <c r="Z34" i="1"/>
  <c r="BN34" i="1"/>
  <c r="C671" i="1"/>
  <c r="Z50" i="1"/>
  <c r="Z55" i="1" s="1"/>
  <c r="BN50" i="1"/>
  <c r="Z52" i="1"/>
  <c r="BN52" i="1"/>
  <c r="Z54" i="1"/>
  <c r="BN54" i="1"/>
  <c r="Y55" i="1"/>
  <c r="Z58" i="1"/>
  <c r="Z60" i="1" s="1"/>
  <c r="BN58" i="1"/>
  <c r="BP58" i="1"/>
  <c r="Y663" i="1" s="1"/>
  <c r="D671" i="1"/>
  <c r="Z65" i="1"/>
  <c r="Z73" i="1" s="1"/>
  <c r="BN65" i="1"/>
  <c r="Z67" i="1"/>
  <c r="BN67" i="1"/>
  <c r="Z70" i="1"/>
  <c r="BN70" i="1"/>
  <c r="Z72" i="1"/>
  <c r="BN72" i="1"/>
  <c r="Y73" i="1"/>
  <c r="Z76" i="1"/>
  <c r="BN76" i="1"/>
  <c r="BP76" i="1"/>
  <c r="Z78" i="1"/>
  <c r="BN78" i="1"/>
  <c r="Z84" i="1"/>
  <c r="Z89" i="1" s="1"/>
  <c r="BN84" i="1"/>
  <c r="Z86" i="1"/>
  <c r="BN86" i="1"/>
  <c r="Z88" i="1"/>
  <c r="BN88" i="1"/>
  <c r="Z92" i="1"/>
  <c r="Z98" i="1" s="1"/>
  <c r="BN92" i="1"/>
  <c r="BP92" i="1"/>
  <c r="Z94" i="1"/>
  <c r="BN94" i="1"/>
  <c r="Z96" i="1"/>
  <c r="BN96" i="1"/>
  <c r="Z102" i="1"/>
  <c r="BN102" i="1"/>
  <c r="E671" i="1"/>
  <c r="Z109" i="1"/>
  <c r="Z111" i="1" s="1"/>
  <c r="BN109" i="1"/>
  <c r="Y112" i="1"/>
  <c r="Z115" i="1"/>
  <c r="BN115" i="1"/>
  <c r="Z117" i="1"/>
  <c r="BN117" i="1"/>
  <c r="F671" i="1"/>
  <c r="Z125" i="1"/>
  <c r="Z129" i="1" s="1"/>
  <c r="BN125" i="1"/>
  <c r="Z127" i="1"/>
  <c r="BN127" i="1"/>
  <c r="Y130" i="1"/>
  <c r="Z133" i="1"/>
  <c r="Z136" i="1" s="1"/>
  <c r="BN133" i="1"/>
  <c r="Z135" i="1"/>
  <c r="BN135" i="1"/>
  <c r="Z139" i="1"/>
  <c r="BN139" i="1"/>
  <c r="BP139" i="1"/>
  <c r="Z141" i="1"/>
  <c r="BN141" i="1"/>
  <c r="Z143" i="1"/>
  <c r="BN143" i="1"/>
  <c r="Z145" i="1"/>
  <c r="BN145" i="1"/>
  <c r="Z149" i="1"/>
  <c r="Z151" i="1" s="1"/>
  <c r="BN149" i="1"/>
  <c r="BP149" i="1"/>
  <c r="G671" i="1"/>
  <c r="Z156" i="1"/>
  <c r="Z157" i="1" s="1"/>
  <c r="BN156" i="1"/>
  <c r="Y157" i="1"/>
  <c r="Z160" i="1"/>
  <c r="Z162" i="1" s="1"/>
  <c r="BN160" i="1"/>
  <c r="BP160" i="1"/>
  <c r="Z166" i="1"/>
  <c r="Z167" i="1" s="1"/>
  <c r="BN166" i="1"/>
  <c r="Z171" i="1"/>
  <c r="Z172" i="1" s="1"/>
  <c r="BN171" i="1"/>
  <c r="BP171" i="1"/>
  <c r="Y172" i="1"/>
  <c r="Z175" i="1"/>
  <c r="Z180" i="1" s="1"/>
  <c r="BN175" i="1"/>
  <c r="BP175" i="1"/>
  <c r="Z177" i="1"/>
  <c r="BN177" i="1"/>
  <c r="Z179" i="1"/>
  <c r="BN179" i="1"/>
  <c r="Z183" i="1"/>
  <c r="Z185" i="1" s="1"/>
  <c r="BN183" i="1"/>
  <c r="BP183" i="1"/>
  <c r="Z195" i="1"/>
  <c r="Z202" i="1" s="1"/>
  <c r="BN195" i="1"/>
  <c r="Z197" i="1"/>
  <c r="BN197" i="1"/>
  <c r="Z199" i="1"/>
  <c r="BN199" i="1"/>
  <c r="Z201" i="1"/>
  <c r="BN201" i="1"/>
  <c r="Z206" i="1"/>
  <c r="Z208" i="1" s="1"/>
  <c r="BN206" i="1"/>
  <c r="BP206" i="1"/>
  <c r="Y209" i="1"/>
  <c r="Z212" i="1"/>
  <c r="Z213" i="1" s="1"/>
  <c r="BN212" i="1"/>
  <c r="Z216" i="1"/>
  <c r="Z224" i="1" s="1"/>
  <c r="BN216" i="1"/>
  <c r="BP216" i="1"/>
  <c r="Z218" i="1"/>
  <c r="BN218" i="1"/>
  <c r="Z220" i="1"/>
  <c r="BN220" i="1"/>
  <c r="Z222" i="1"/>
  <c r="BN222" i="1"/>
  <c r="Z228" i="1"/>
  <c r="Z238" i="1" s="1"/>
  <c r="BN228" i="1"/>
  <c r="Z230" i="1"/>
  <c r="BN230" i="1"/>
  <c r="Z232" i="1"/>
  <c r="BN232" i="1"/>
  <c r="Z234" i="1"/>
  <c r="BN234" i="1"/>
  <c r="Z236" i="1"/>
  <c r="BN236" i="1"/>
  <c r="Y246" i="1"/>
  <c r="Z242" i="1"/>
  <c r="Z246" i="1" s="1"/>
  <c r="BN242" i="1"/>
  <c r="Z244" i="1"/>
  <c r="BN244" i="1"/>
  <c r="Y247" i="1"/>
  <c r="K671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Z271" i="1" s="1"/>
  <c r="Y271" i="1"/>
  <c r="BP280" i="1"/>
  <c r="BN280" i="1"/>
  <c r="Z280" i="1"/>
  <c r="Z289" i="1" s="1"/>
  <c r="BP284" i="1"/>
  <c r="BN284" i="1"/>
  <c r="Z284" i="1"/>
  <c r="BP288" i="1"/>
  <c r="BN288" i="1"/>
  <c r="Z288" i="1"/>
  <c r="Y290" i="1"/>
  <c r="O671" i="1"/>
  <c r="Y294" i="1"/>
  <c r="BP293" i="1"/>
  <c r="BN293" i="1"/>
  <c r="Z293" i="1"/>
  <c r="Z294" i="1" s="1"/>
  <c r="Y295" i="1"/>
  <c r="P671" i="1"/>
  <c r="Y301" i="1"/>
  <c r="BP298" i="1"/>
  <c r="BN298" i="1"/>
  <c r="Z298" i="1"/>
  <c r="Z301" i="1" s="1"/>
  <c r="BP307" i="1"/>
  <c r="BN307" i="1"/>
  <c r="Z307" i="1"/>
  <c r="Y311" i="1"/>
  <c r="BP337" i="1"/>
  <c r="BN337" i="1"/>
  <c r="Z337" i="1"/>
  <c r="Z338" i="1" s="1"/>
  <c r="Y339" i="1"/>
  <c r="T671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Y372" i="1"/>
  <c r="BP371" i="1"/>
  <c r="BN371" i="1"/>
  <c r="Z371" i="1"/>
  <c r="Z372" i="1" s="1"/>
  <c r="Y373" i="1"/>
  <c r="Y382" i="1"/>
  <c r="BP375" i="1"/>
  <c r="BN375" i="1"/>
  <c r="Z375" i="1"/>
  <c r="BP379" i="1"/>
  <c r="BN379" i="1"/>
  <c r="Z379" i="1"/>
  <c r="Y388" i="1"/>
  <c r="Y387" i="1"/>
  <c r="Y394" i="1"/>
  <c r="Y395" i="1"/>
  <c r="BP390" i="1"/>
  <c r="BN390" i="1"/>
  <c r="Z390" i="1"/>
  <c r="BP393" i="1"/>
  <c r="BN393" i="1"/>
  <c r="Z393" i="1"/>
  <c r="BP436" i="1"/>
  <c r="BN436" i="1"/>
  <c r="Z436" i="1"/>
  <c r="Y438" i="1"/>
  <c r="BP446" i="1"/>
  <c r="BN446" i="1"/>
  <c r="Z446" i="1"/>
  <c r="Z453" i="1" s="1"/>
  <c r="Y454" i="1"/>
  <c r="BP450" i="1"/>
  <c r="BN450" i="1"/>
  <c r="Z450" i="1"/>
  <c r="Y467" i="1"/>
  <c r="BP461" i="1"/>
  <c r="BN461" i="1"/>
  <c r="Z461" i="1"/>
  <c r="Y466" i="1"/>
  <c r="BP464" i="1"/>
  <c r="BN464" i="1"/>
  <c r="Z464" i="1"/>
  <c r="BP523" i="1"/>
  <c r="BN523" i="1"/>
  <c r="Z523" i="1"/>
  <c r="Z528" i="1" s="1"/>
  <c r="Y528" i="1"/>
  <c r="Z544" i="1"/>
  <c r="BP541" i="1"/>
  <c r="BN541" i="1"/>
  <c r="Z541" i="1"/>
  <c r="Y545" i="1"/>
  <c r="BP556" i="1"/>
  <c r="BN556" i="1"/>
  <c r="Z556" i="1"/>
  <c r="BP560" i="1"/>
  <c r="BN560" i="1"/>
  <c r="Z560" i="1"/>
  <c r="BP564" i="1"/>
  <c r="BN564" i="1"/>
  <c r="Z564" i="1"/>
  <c r="Y566" i="1"/>
  <c r="Y571" i="1"/>
  <c r="BP568" i="1"/>
  <c r="BN568" i="1"/>
  <c r="Z568" i="1"/>
  <c r="Z571" i="1" s="1"/>
  <c r="Y572" i="1"/>
  <c r="BP576" i="1"/>
  <c r="BN576" i="1"/>
  <c r="Z576" i="1"/>
  <c r="BP580" i="1"/>
  <c r="BN580" i="1"/>
  <c r="Z580" i="1"/>
  <c r="BP588" i="1"/>
  <c r="BN588" i="1"/>
  <c r="Z588" i="1"/>
  <c r="Y590" i="1"/>
  <c r="Y594" i="1"/>
  <c r="BP592" i="1"/>
  <c r="BN592" i="1"/>
  <c r="Z592" i="1"/>
  <c r="Y595" i="1"/>
  <c r="Z671" i="1"/>
  <c r="L671" i="1"/>
  <c r="Y272" i="1"/>
  <c r="M671" i="1"/>
  <c r="Y289" i="1"/>
  <c r="Y317" i="1"/>
  <c r="S671" i="1"/>
  <c r="Y330" i="1"/>
  <c r="U671" i="1"/>
  <c r="Y366" i="1"/>
  <c r="Y400" i="1"/>
  <c r="BP397" i="1"/>
  <c r="BN397" i="1"/>
  <c r="Z397" i="1"/>
  <c r="Z400" i="1" s="1"/>
  <c r="BP410" i="1"/>
  <c r="BN410" i="1"/>
  <c r="Z410" i="1"/>
  <c r="W671" i="1"/>
  <c r="Y427" i="1"/>
  <c r="BP416" i="1"/>
  <c r="BN416" i="1"/>
  <c r="Z416" i="1"/>
  <c r="BP420" i="1"/>
  <c r="BN420" i="1"/>
  <c r="Z420" i="1"/>
  <c r="BP424" i="1"/>
  <c r="BN424" i="1"/>
  <c r="Z424" i="1"/>
  <c r="Y437" i="1"/>
  <c r="BP435" i="1"/>
  <c r="BN435" i="1"/>
  <c r="Z435" i="1"/>
  <c r="Z437" i="1" s="1"/>
  <c r="BP448" i="1"/>
  <c r="BN448" i="1"/>
  <c r="Z448" i="1"/>
  <c r="BP452" i="1"/>
  <c r="BN452" i="1"/>
  <c r="Z452" i="1"/>
  <c r="Y459" i="1"/>
  <c r="BP456" i="1"/>
  <c r="BN456" i="1"/>
  <c r="Z456" i="1"/>
  <c r="Z458" i="1" s="1"/>
  <c r="BP462" i="1"/>
  <c r="BN462" i="1"/>
  <c r="Z462" i="1"/>
  <c r="Y470" i="1"/>
  <c r="BP469" i="1"/>
  <c r="BN469" i="1"/>
  <c r="Z469" i="1"/>
  <c r="Z470" i="1" s="1"/>
  <c r="Y471" i="1"/>
  <c r="Y671" i="1"/>
  <c r="Y476" i="1"/>
  <c r="BP475" i="1"/>
  <c r="BN475" i="1"/>
  <c r="Z475" i="1"/>
  <c r="Z476" i="1" s="1"/>
  <c r="Y477" i="1"/>
  <c r="Y504" i="1"/>
  <c r="BP479" i="1"/>
  <c r="BN479" i="1"/>
  <c r="Z479" i="1"/>
  <c r="BP483" i="1"/>
  <c r="BN483" i="1"/>
  <c r="Z483" i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Y503" i="1"/>
  <c r="BP507" i="1"/>
  <c r="BN507" i="1"/>
  <c r="Z507" i="1"/>
  <c r="Z508" i="1" s="1"/>
  <c r="Y509" i="1"/>
  <c r="Y514" i="1"/>
  <c r="BP511" i="1"/>
  <c r="BN511" i="1"/>
  <c r="Z511" i="1"/>
  <c r="Z513" i="1" s="1"/>
  <c r="Y529" i="1"/>
  <c r="BP526" i="1"/>
  <c r="BN526" i="1"/>
  <c r="Z526" i="1"/>
  <c r="X671" i="1"/>
  <c r="Y453" i="1"/>
  <c r="BP543" i="1"/>
  <c r="BN543" i="1"/>
  <c r="Z543" i="1"/>
  <c r="AB671" i="1"/>
  <c r="Y549" i="1"/>
  <c r="BP548" i="1"/>
  <c r="BN548" i="1"/>
  <c r="Z548" i="1"/>
  <c r="Z549" i="1" s="1"/>
  <c r="Y550" i="1"/>
  <c r="AC671" i="1"/>
  <c r="Y565" i="1"/>
  <c r="BP554" i="1"/>
  <c r="BN554" i="1"/>
  <c r="Z554" i="1"/>
  <c r="BP558" i="1"/>
  <c r="BN558" i="1"/>
  <c r="Z558" i="1"/>
  <c r="BP562" i="1"/>
  <c r="BN562" i="1"/>
  <c r="Z562" i="1"/>
  <c r="BP570" i="1"/>
  <c r="BN570" i="1"/>
  <c r="Z570" i="1"/>
  <c r="Y583" i="1"/>
  <c r="BP574" i="1"/>
  <c r="BN574" i="1"/>
  <c r="Z574" i="1"/>
  <c r="BP578" i="1"/>
  <c r="BN578" i="1"/>
  <c r="Z578" i="1"/>
  <c r="BP582" i="1"/>
  <c r="BN582" i="1"/>
  <c r="Z582" i="1"/>
  <c r="Y584" i="1"/>
  <c r="Y589" i="1"/>
  <c r="BP586" i="1"/>
  <c r="BN586" i="1"/>
  <c r="Z586" i="1"/>
  <c r="Z589" i="1" s="1"/>
  <c r="BP593" i="1"/>
  <c r="BN593" i="1"/>
  <c r="Z593" i="1"/>
  <c r="Y613" i="1"/>
  <c r="BP609" i="1"/>
  <c r="BN609" i="1"/>
  <c r="Z609" i="1"/>
  <c r="Y614" i="1"/>
  <c r="BP611" i="1"/>
  <c r="BN611" i="1"/>
  <c r="Z611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Y635" i="1"/>
  <c r="AE671" i="1"/>
  <c r="Y647" i="1"/>
  <c r="BP645" i="1"/>
  <c r="BN645" i="1"/>
  <c r="Z645" i="1"/>
  <c r="Y648" i="1"/>
  <c r="AD671" i="1"/>
  <c r="AA671" i="1"/>
  <c r="Y544" i="1"/>
  <c r="BP610" i="1"/>
  <c r="BN610" i="1"/>
  <c r="Z610" i="1"/>
  <c r="BP612" i="1"/>
  <c r="BN612" i="1"/>
  <c r="Z612" i="1"/>
  <c r="Y634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BP646" i="1"/>
  <c r="BN646" i="1"/>
  <c r="Z646" i="1"/>
  <c r="Y655" i="1"/>
  <c r="BP654" i="1"/>
  <c r="BN654" i="1"/>
  <c r="Z654" i="1"/>
  <c r="Z655" i="1" s="1"/>
  <c r="Y656" i="1"/>
  <c r="Y664" i="1" l="1"/>
  <c r="Z565" i="1"/>
  <c r="Z503" i="1"/>
  <c r="Z427" i="1"/>
  <c r="Z466" i="1"/>
  <c r="Z634" i="1"/>
  <c r="Z647" i="1"/>
  <c r="Z613" i="1"/>
  <c r="Z583" i="1"/>
  <c r="Z594" i="1"/>
  <c r="Z394" i="1"/>
  <c r="Z381" i="1"/>
  <c r="Z258" i="1"/>
  <c r="Z146" i="1"/>
  <c r="Z80" i="1"/>
  <c r="Z666" i="1" s="1"/>
  <c r="Y661" i="1"/>
  <c r="Z311" i="1"/>
</calcChain>
</file>

<file path=xl/sharedStrings.xml><?xml version="1.0" encoding="utf-8"?>
<sst xmlns="http://schemas.openxmlformats.org/spreadsheetml/2006/main" count="3120" uniqueCount="1074">
  <si>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</si>
  <si>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</si>
  <si>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</si>
  <si>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</si>
  <si>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</si>
  <si>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</si>
  <si>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</si>
  <si>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</si>
  <si>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</si>
  <si>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</si>
  <si>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</si>
  <si>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</si>
  <si>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</si>
  <si>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</si>
  <si>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</si>
  <si>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</si>
  <si>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</si>
  <si>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</si>
  <si>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</si>
  <si>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</si>
  <si>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</si>
  <si>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</si>
  <si>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</si>
  <si>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</si>
  <si>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</si>
  <si>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</si>
  <si>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</si>
  <si>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</si>
  <si>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</si>
  <si>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</si>
  <si>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</si>
  <si>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</si>
  <si>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</si>
  <si>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</si>
  <si>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</si>
  <si>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</si>
  <si>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</si>
  <si>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</si>
  <si>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</si>
  <si>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</si>
  <si>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</si>
  <si>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</si>
  <si>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</si>
  <si>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</si>
  <si>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</si>
  <si>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</si>
  <si>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</si>
  <si>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</si>
  <si>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</si>
  <si>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</si>
  <si>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</si>
  <si>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</si>
  <si>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</si>
  <si>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</si>
  <si>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</si>
  <si>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</si>
  <si>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</si>
  <si>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</si>
  <si>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</si>
  <si>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</si>
  <si>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</si>
  <si>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</si>
  <si>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</si>
  <si>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</si>
  <si>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</si>
  <si>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</si>
  <si>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</si>
  <si>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</si>
  <si>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</si>
  <si>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</si>
  <si>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</si>
  <si>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</si>
  <si>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</si>
  <si>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</si>
  <si>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</si>
  <si>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</si>
  <si>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</si>
  <si>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</si>
  <si>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</si>
  <si>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</si>
  <si>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</si>
  <si>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</si>
  <si>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</si>
  <si>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</si>
  <si>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</si>
  <si>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</si>
  <si>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</si>
  <si>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</si>
  <si>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</si>
  <si>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</si>
  <si>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</si>
  <si>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</si>
  <si>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</si>
  <si>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</si>
  <si>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</si>
  <si>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</si>
  <si>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</si>
  <si>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</si>
  <si>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</si>
  <si>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</si>
  <si>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</si>
  <si>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</si>
  <si>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</si>
  <si>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</si>
  <si>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</si>
  <si>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</si>
  <si>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</si>
  <si>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</si>
  <si>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</si>
  <si>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</si>
  <si>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</si>
  <si>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</si>
  <si>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</si>
  <si>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</si>
  <si>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</si>
  <si>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</si>
  <si>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</si>
  <si>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</si>
  <si>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</si>
  <si>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</si>
  <si>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</si>
  <si>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</si>
  <si>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</si>
  <si>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</si>
  <si>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</si>
  <si>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</si>
  <si>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</si>
  <si>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</si>
  <si>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</si>
  <si>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</si>
  <si>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</si>
  <si>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</si>
  <si>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</si>
  <si>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</si>
  <si>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</si>
  <si>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</si>
  <si>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</si>
  <si>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</si>
  <si>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</si>
  <si>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</si>
  <si>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</si>
  <si>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</si>
  <si>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</si>
  <si>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</si>
  <si>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</si>
  <si>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</si>
  <si>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</si>
  <si>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</si>
  <si>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</si>
  <si>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</si>
  <si>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</si>
  <si>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</si>
  <si>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</si>
  <si>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</si>
  <si>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</si>
  <si>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</si>
  <si>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</si>
  <si>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</si>
  <si>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</si>
  <si>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</si>
  <si>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</si>
  <si>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</si>
  <si>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</si>
  <si>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</si>
  <si>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</si>
  <si>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</si>
  <si>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</si>
  <si>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</si>
  <si>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</si>
  <si>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</si>
  <si>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</si>
  <si>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</si>
  <si>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</si>
  <si>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</si>
  <si>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</si>
  <si>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</si>
  <si>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</si>
  <si>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</si>
  <si>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</si>
  <si>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</si>
  <si>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</si>
  <si>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</si>
  <si>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</si>
  <si>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</si>
  <si>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</si>
  <si>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</si>
  <si>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</si>
  <si>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</si>
  <si>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</si>
  <si>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</si>
  <si>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</si>
  <si>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</si>
  <si>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</si>
  <si>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</si>
  <si>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</si>
  <si>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</si>
  <si>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</si>
  <si>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</si>
  <si>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</si>
  <si>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</si>
  <si>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</si>
  <si>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</si>
  <si>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</si>
  <si>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</si>
  <si>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</si>
  <si>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</si>
  <si>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</si>
  <si>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</si>
  <si>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</si>
  <si>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</si>
  <si>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</si>
  <si>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</si>
  <si>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</si>
  <si>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</si>
  <si>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</si>
  <si>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</si>
  <si>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</si>
  <si>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</si>
  <si>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</si>
  <si>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</si>
  <si>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</si>
  <si>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</si>
  <si>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</si>
  <si>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</si>
  <si>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</si>
  <si>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</si>
  <si>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</si>
  <si>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</si>
  <si>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</si>
  <si>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</si>
  <si>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</si>
  <si>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</si>
  <si>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</si>
  <si>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</si>
  <si>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</si>
  <si>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</si>
  <si>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</si>
  <si>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</si>
  <si>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</si>
  <si>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</si>
  <si>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</si>
  <si>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</si>
  <si>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</si>
  <si>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</si>
  <si>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</si>
  <si>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</si>
  <si>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</si>
  <si>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</si>
  <si>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</si>
  <si>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</si>
  <si>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</si>
  <si>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</si>
  <si>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</si>
  <si>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</si>
  <si>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</si>
  <si>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</si>
  <si>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</si>
  <si>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</si>
  <si>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</si>
  <si>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</si>
  <si>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</si>
  <si>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</si>
  <si>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</si>
  <si>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</si>
  <si>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</si>
  <si>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</si>
  <si>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</si>
  <si>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</si>
  <si>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</si>
  <si>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</si>
  <si>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</si>
  <si>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</si>
  <si>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</si>
  <si>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</si>
  <si>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</si>
  <si>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</si>
  <si>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</si>
  <si>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</si>
  <si>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</si>
  <si>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</si>
  <si>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</si>
  <si>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</si>
  <si>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</si>
  <si>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</si>
  <si>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</si>
  <si>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</si>
  <si>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</si>
  <si>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</si>
  <si>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</si>
  <si>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</si>
  <si>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</si>
  <si>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</si>
  <si>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</si>
  <si>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</si>
  <si>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</si>
  <si>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</si>
  <si>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</si>
  <si>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</si>
  <si>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</si>
  <si>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</si>
  <si>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</si>
  <si>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</si>
  <si>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</si>
  <si>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</si>
  <si>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</si>
  <si>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</si>
  <si>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</si>
  <si>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</si>
  <si>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</si>
  <si>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</si>
  <si>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</si>
  <si>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</si>
  <si>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</si>
  <si>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</si>
  <si>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</si>
  <si>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</si>
  <si>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</si>
  <si>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</si>
  <si>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</si>
  <si>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</si>
  <si>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</si>
  <si>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</si>
  <si>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</si>
  <si>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</si>
  <si>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</si>
  <si>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</si>
  <si>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</si>
  <si>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</si>
  <si>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</si>
  <si>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</si>
  <si>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</si>
  <si>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</si>
  <si>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</si>
  <si>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</si>
  <si>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</si>
  <si>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</si>
  <si>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</si>
  <si>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</si>
  <si>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</si>
  <si>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</si>
  <si>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</si>
  <si>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</si>
  <si>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</si>
  <si>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</si>
  <si>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</si>
  <si>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</si>
  <si>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</si>
  <si>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</si>
  <si>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</si>
  <si>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</si>
  <si>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</si>
  <si>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</si>
  <si>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</si>
  <si>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</si>
  <si>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</si>
  <si>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</si>
  <si>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</si>
  <si>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</si>
  <si>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</si>
  <si>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</si>
  <si>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</si>
  <si>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</si>
  <si>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</si>
  <si>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</si>
  <si>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</si>
  <si>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</si>
  <si>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</si>
  <si>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</si>
  <si>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</si>
  <si>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</si>
  <si>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</si>
  <si>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</si>
  <si>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</si>
  <si>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</si>
  <si>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</si>
  <si>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</si>
  <si>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</si>
  <si>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</si>
  <si>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</si>
  <si>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</si>
  <si>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</si>
  <si>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</si>
  <si>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</si>
  <si>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</si>
  <si>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</si>
  <si>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</si>
  <si>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</si>
  <si>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</si>
  <si>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</si>
  <si>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</si>
  <si>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</si>
  <si>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</si>
  <si>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</si>
  <si>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</si>
  <si>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</si>
  <si>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</si>
  <si>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</si>
  <si>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</si>
  <si>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</si>
  <si>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</si>
  <si>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</si>
  <si>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</si>
  <si>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</si>
  <si>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</si>
  <si>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</si>
  <si>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</si>
  <si>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</si>
  <si>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</si>
  <si>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</si>
  <si>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</si>
  <si>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</si>
  <si>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</si>
  <si>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</si>
  <si>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</si>
  <si>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</si>
  <si>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</si>
  <si>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</si>
  <si>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</si>
  <si>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</si>
  <si>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</si>
  <si>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</si>
  <si>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</si>
  <si>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</si>
  <si>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</si>
  <si>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</si>
  <si>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</si>
  <si>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</si>
  <si>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</si>
  <si>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</si>
  <si>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</si>
  <si>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</si>
  <si>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</si>
  <si>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</si>
  <si>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</si>
  <si>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</si>
  <si>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</si>
  <si>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</si>
  <si>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</si>
  <si>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</si>
  <si>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</si>
  <si>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</si>
  <si>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</si>
  <si>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</si>
  <si>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</si>
  <si>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</si>
  <si>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</si>
  <si>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</si>
  <si>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</si>
  <si>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</si>
  <si>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</si>
  <si>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</si>
  <si>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</si>
  <si>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</si>
  <si>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</si>
  <si>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</si>
  <si>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</si>
  <si>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</si>
  <si>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</si>
  <si>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</si>
  <si>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</si>
  <si>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</si>
  <si>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</si>
  <si>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</si>
  <si>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</si>
  <si>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</si>
  <si>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</si>
  <si>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</si>
  <si>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</si>
  <si>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</si>
  <si>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</si>
  <si>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</si>
  <si>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</si>
  <si>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</si>
  <si>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</si>
  <si>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</si>
  <si>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</si>
  <si>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</si>
  <si>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</si>
  <si>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</si>
  <si>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</si>
  <si>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</si>
  <si>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</si>
  <si>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</si>
  <si>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</si>
  <si>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</si>
  <si>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</si>
  <si>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</si>
  <si>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</si>
  <si>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</si>
  <si>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</si>
  <si>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</si>
  <si>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</si>
  <si>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</si>
  <si>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</si>
  <si>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</si>
  <si>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</si>
  <si>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</si>
  <si>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</si>
  <si>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</si>
  <si>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</si>
  <si>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</si>
  <si>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</si>
  <si>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</si>
  <si>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</si>
  <si>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</si>
  <si>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</si>
  <si>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</si>
  <si>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</si>
  <si>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</si>
  <si>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</si>
  <si>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</si>
  <si>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</si>
  <si>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</si>
  <si>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</si>
  <si>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</si>
  <si>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</si>
  <si>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</si>
  <si>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</si>
  <si>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</si>
  <si>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</si>
  <si>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</si>
  <si>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</si>
  <si>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</si>
  <si>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</si>
  <si>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</si>
  <si>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</si>
  <si>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</si>
  <si>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</si>
  <si>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</si>
  <si>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</si>
  <si>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</si>
  <si>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</si>
  <si>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</si>
  <si>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</si>
  <si>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</si>
  <si>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</si>
  <si>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</si>
  <si>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</si>
  <si>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</si>
  <si>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</si>
  <si>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</si>
  <si>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</si>
  <si>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</si>
  <si>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</si>
  <si>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</si>
  <si>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</si>
  <si>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</si>
  <si>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</si>
  <si>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</si>
  <si>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</si>
  <si>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</si>
  <si>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</si>
  <si>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</si>
  <si>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</si>
  <si>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</si>
  <si>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</si>
  <si>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</si>
  <si>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</si>
  <si>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</si>
  <si>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</si>
  <si>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</si>
  <si>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</si>
  <si>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</si>
  <si>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</si>
  <si>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</si>
  <si>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</si>
  <si>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</si>
  <si>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</si>
  <si>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</si>
  <si>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</si>
  <si>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</si>
  <si>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</si>
  <si>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</si>
  <si>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</si>
  <si>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</si>
  <si>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</si>
  <si>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</si>
  <si>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</si>
  <si>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</si>
  <si>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</si>
  <si>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</si>
  <si>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</si>
  <si>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</si>
  <si>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</si>
  <si>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</si>
  <si>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</si>
  <si>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</si>
  <si>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</si>
  <si>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</si>
  <si>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</si>
  <si>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</si>
  <si>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</si>
  <si>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</si>
  <si>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</si>
  <si>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</si>
  <si>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</si>
  <si>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</si>
  <si>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</si>
  <si>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</si>
  <si>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</si>
  <si>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</si>
  <si>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</si>
  <si>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</si>
  <si>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</si>
  <si>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</si>
  <si>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</si>
  <si>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</si>
  <si>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</si>
  <si>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</si>
  <si>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</si>
  <si>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</si>
  <si>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</si>
  <si>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</si>
  <si>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</si>
  <si>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</si>
  <si>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</si>
  <si>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</si>
  <si>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</si>
  <si>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</si>
  <si>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</si>
  <si>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</si>
  <si>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</si>
  <si>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</si>
  <si>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</si>
  <si>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</si>
  <si>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</si>
  <si>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</si>
  <si>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</si>
  <si>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</si>
  <si>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</si>
  <si>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</si>
  <si>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</si>
  <si>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</si>
  <si>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</si>
  <si>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</si>
  <si>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</si>
  <si>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</si>
  <si>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</si>
  <si>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</si>
  <si>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</si>
  <si>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</si>
  <si>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</si>
  <si>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</si>
  <si>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</si>
  <si>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</si>
  <si>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</si>
  <si>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</si>
  <si>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</si>
  <si>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</si>
  <si>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</si>
  <si>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</si>
  <si>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</si>
  <si>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</si>
  <si>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</si>
  <si>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</si>
  <si>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</si>
  <si>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</si>
  <si>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</si>
  <si>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</si>
  <si>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</si>
  <si>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</si>
  <si>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</si>
  <si>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</si>
  <si>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</si>
  <si>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</si>
  <si>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</si>
  <si>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</si>
  <si>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</si>
  <si>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</si>
  <si>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</si>
  <si>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</si>
  <si>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</si>
  <si>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</si>
  <si>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</si>
  <si>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</si>
  <si>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</si>
  <si>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</si>
  <si>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</si>
  <si>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</si>
  <si>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</si>
  <si>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</si>
  <si>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</si>
  <si>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</si>
  <si>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</si>
  <si>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</si>
  <si>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</si>
  <si>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</si>
  <si>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</si>
  <si>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</si>
  <si>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</si>
  <si>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</si>
  <si>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</si>
  <si>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</si>
  <si>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</si>
  <si>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</si>
  <si>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</si>
  <si>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</si>
  <si>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</si>
  <si>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</si>
  <si>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</si>
  <si>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</si>
  <si>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</si>
  <si>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</si>
  <si>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</si>
  <si>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</si>
  <si>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</si>
  <si>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</si>
  <si>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</si>
  <si>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</si>
  <si>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</si>
  <si>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</si>
  <si>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</si>
  <si>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</si>
  <si>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</si>
  <si>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</si>
  <si>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</si>
  <si>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</si>
  <si>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</si>
  <si>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</si>
  <si>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</si>
  <si>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</si>
  <si>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</si>
  <si>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</si>
  <si>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</si>
  <si>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</si>
  <si>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</si>
  <si>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</si>
  <si>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</si>
  <si>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</si>
  <si>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</si>
  <si>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</si>
  <si>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</si>
  <si>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</si>
  <si>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</si>
  <si>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</si>
  <si>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</si>
  <si>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</si>
  <si>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</si>
  <si>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</si>
  <si>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</si>
  <si>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</si>
  <si>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</si>
  <si>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</si>
  <si>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</si>
  <si>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</si>
  <si>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</si>
  <si>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</si>
  <si>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</si>
  <si>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</si>
  <si>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</si>
  <si>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</si>
  <si>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</si>
  <si>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</si>
  <si>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</si>
  <si>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</si>
  <si>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</si>
  <si>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</si>
  <si>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</si>
  <si>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</si>
  <si>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</si>
  <si>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</si>
  <si>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</si>
  <si>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</si>
  <si>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P004899</t>
  </si>
  <si>
    <t>Копченые колбасы «Филейбургская с душистым чесноком» Весовой фиброуз ТМ «Баварушка»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</si>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</sst>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2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8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1"/>
  <sheetViews>
    <sheetView showGridLines="0" tabSelected="1" topLeftCell="A645" zoomScaleNormal="100" zoomScaleSheetLayoutView="100" workbookViewId="0">
      <selection activeCell="AA667" sqref="AA667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67" customFormat="1" ht="45" customHeight="1" x14ac:dyDescent="0.2">
      <c r="A1" s="41"/>
      <c r="B1" s="41"/>
      <c r="C1" s="41"/>
      <c r="D1" s="859" t="s">
        <v>0</v>
      </c>
      <c r="E1" s="808"/>
      <c r="F1" s="808"/>
      <c r="G1" s="12" t="s">
        <v>1</v>
      </c>
      <c r="H1" s="859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7" customFormat="1" ht="23.45" customHeight="1" x14ac:dyDescent="0.2">
      <c r="A5" s="914" t="s">
        <v>8</v>
      </c>
      <c r="B5" s="821"/>
      <c r="C5" s="822"/>
      <c r="D5" s="863"/>
      <c r="E5" s="864"/>
      <c r="F5" s="1157" t="s">
        <v>9</v>
      </c>
      <c r="G5" s="822"/>
      <c r="H5" s="863"/>
      <c r="I5" s="1076"/>
      <c r="J5" s="1076"/>
      <c r="K5" s="1076"/>
      <c r="L5" s="1076"/>
      <c r="M5" s="864"/>
      <c r="N5" s="58"/>
      <c r="P5" s="24" t="s">
        <v>10</v>
      </c>
      <c r="Q5" s="1178">
        <v>45635</v>
      </c>
      <c r="R5" s="912"/>
      <c r="T5" s="968" t="s">
        <v>11</v>
      </c>
      <c r="U5" s="969"/>
      <c r="V5" s="972" t="s">
        <v>12</v>
      </c>
      <c r="W5" s="912"/>
      <c r="AB5" s="51"/>
      <c r="AC5" s="51"/>
      <c r="AD5" s="51"/>
      <c r="AE5" s="51"/>
    </row>
    <row r="6" spans="1:32" s="767" customFormat="1" ht="24" customHeight="1" x14ac:dyDescent="0.2">
      <c r="A6" s="914" t="s">
        <v>13</v>
      </c>
      <c r="B6" s="821"/>
      <c r="C6" s="822"/>
      <c r="D6" s="1077" t="s">
        <v>14</v>
      </c>
      <c r="E6" s="1078"/>
      <c r="F6" s="1078"/>
      <c r="G6" s="1078"/>
      <c r="H6" s="1078"/>
      <c r="I6" s="1078"/>
      <c r="J6" s="1078"/>
      <c r="K6" s="1078"/>
      <c r="L6" s="1078"/>
      <c r="M6" s="912"/>
      <c r="N6" s="59"/>
      <c r="P6" s="24" t="s">
        <v>15</v>
      </c>
      <c r="Q6" s="1187" t="str">
        <f>IF(Q5=0," ",CHOOSE(WEEKDAY(Q5,2),"Понедельник","Вторник","Среда","Четверг","Пятница","Суббота","Воскресенье"))</f>
        <v>Понедельник</v>
      </c>
      <c r="R6" s="778"/>
      <c r="T6" s="978" t="s">
        <v>16</v>
      </c>
      <c r="U6" s="969"/>
      <c r="V6" s="1059" t="s">
        <v>17</v>
      </c>
      <c r="W6" s="830"/>
      <c r="AB6" s="51"/>
      <c r="AC6" s="51"/>
      <c r="AD6" s="51"/>
      <c r="AE6" s="51"/>
    </row>
    <row r="7" spans="1:32" s="767" customFormat="1" ht="21.75" hidden="1" customHeight="1" x14ac:dyDescent="0.2">
      <c r="A7" s="55"/>
      <c r="B7" s="55"/>
      <c r="C7" s="55"/>
      <c r="D7" s="836" t="str">
        <f>IFERROR(VLOOKUP(DeliveryAddress,Table,3,0),1)</f>
        <v>1</v>
      </c>
      <c r="E7" s="837"/>
      <c r="F7" s="837"/>
      <c r="G7" s="837"/>
      <c r="H7" s="837"/>
      <c r="I7" s="837"/>
      <c r="J7" s="837"/>
      <c r="K7" s="837"/>
      <c r="L7" s="837"/>
      <c r="M7" s="838"/>
      <c r="N7" s="60"/>
      <c r="P7" s="24"/>
      <c r="Q7" s="42"/>
      <c r="R7" s="42"/>
      <c r="T7" s="786"/>
      <c r="U7" s="969"/>
      <c r="V7" s="1060"/>
      <c r="W7" s="1061"/>
      <c r="AB7" s="51"/>
      <c r="AC7" s="51"/>
      <c r="AD7" s="51"/>
      <c r="AE7" s="51"/>
    </row>
    <row r="8" spans="1:32" s="767" customFormat="1" ht="25.5" customHeight="1" x14ac:dyDescent="0.2">
      <c r="A8" s="1201" t="s">
        <v>18</v>
      </c>
      <c r="B8" s="783"/>
      <c r="C8" s="784"/>
      <c r="D8" s="849" t="s">
        <v>19</v>
      </c>
      <c r="E8" s="850"/>
      <c r="F8" s="850"/>
      <c r="G8" s="850"/>
      <c r="H8" s="850"/>
      <c r="I8" s="850"/>
      <c r="J8" s="850"/>
      <c r="K8" s="850"/>
      <c r="L8" s="850"/>
      <c r="M8" s="851"/>
      <c r="N8" s="61"/>
      <c r="P8" s="24" t="s">
        <v>20</v>
      </c>
      <c r="Q8" s="924">
        <v>0.41666666666666669</v>
      </c>
      <c r="R8" s="838"/>
      <c r="T8" s="786"/>
      <c r="U8" s="969"/>
      <c r="V8" s="1060"/>
      <c r="W8" s="1061"/>
      <c r="AB8" s="51"/>
      <c r="AC8" s="51"/>
      <c r="AD8" s="51"/>
      <c r="AE8" s="51"/>
    </row>
    <row r="9" spans="1:32" s="767" customFormat="1" ht="39.950000000000003" customHeight="1" x14ac:dyDescent="0.2">
      <c r="A9" s="9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38"/>
      <c r="E9" s="795"/>
      <c r="F9" s="9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5"/>
      <c r="P9" s="26" t="s">
        <v>21</v>
      </c>
      <c r="Q9" s="907"/>
      <c r="R9" s="908"/>
      <c r="T9" s="786"/>
      <c r="U9" s="969"/>
      <c r="V9" s="1062"/>
      <c r="W9" s="1063"/>
      <c r="X9" s="43"/>
      <c r="Y9" s="43"/>
      <c r="Z9" s="43"/>
      <c r="AA9" s="43"/>
      <c r="AB9" s="51"/>
      <c r="AC9" s="51"/>
      <c r="AD9" s="51"/>
      <c r="AE9" s="51"/>
    </row>
    <row r="10" spans="1:32" s="767" customFormat="1" ht="26.45" customHeight="1" x14ac:dyDescent="0.2">
      <c r="A10" s="9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38"/>
      <c r="E10" s="795"/>
      <c r="F10" s="9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50" t="str">
        <f>IFERROR(VLOOKUP($D$10,Proxy,2,FALSE),"")</f>
        <v/>
      </c>
      <c r="I10" s="786"/>
      <c r="J10" s="786"/>
      <c r="K10" s="786"/>
      <c r="L10" s="786"/>
      <c r="M10" s="786"/>
      <c r="N10" s="766"/>
      <c r="P10" s="26" t="s">
        <v>22</v>
      </c>
      <c r="Q10" s="979"/>
      <c r="R10" s="980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1"/>
      <c r="R11" s="912"/>
      <c r="U11" s="24" t="s">
        <v>27</v>
      </c>
      <c r="V11" s="1110" t="s">
        <v>28</v>
      </c>
      <c r="W11" s="908"/>
      <c r="X11" s="45"/>
      <c r="Y11" s="45"/>
      <c r="Z11" s="45"/>
      <c r="AA11" s="45"/>
      <c r="AB11" s="51"/>
      <c r="AC11" s="51"/>
      <c r="AD11" s="51"/>
      <c r="AE11" s="51"/>
    </row>
    <row r="12" spans="1:32" s="767" customFormat="1" ht="18.600000000000001" customHeight="1" x14ac:dyDescent="0.2">
      <c r="A12" s="964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24"/>
      <c r="R12" s="838"/>
      <c r="S12" s="23"/>
      <c r="U12" s="24"/>
      <c r="V12" s="808"/>
      <c r="W12" s="786"/>
      <c r="AB12" s="51"/>
      <c r="AC12" s="51"/>
      <c r="AD12" s="51"/>
      <c r="AE12" s="51"/>
    </row>
    <row r="13" spans="1:32" s="767" customFormat="1" ht="23.25" customHeight="1" x14ac:dyDescent="0.2">
      <c r="A13" s="964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10"/>
      <c r="R13" s="90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7" customFormat="1" ht="18.600000000000001" customHeight="1" x14ac:dyDescent="0.2">
      <c r="A14" s="964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7" customFormat="1" ht="22.5" customHeight="1" x14ac:dyDescent="0.2">
      <c r="A15" s="1004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54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5"/>
      <c r="Q16" s="955"/>
      <c r="R16" s="955"/>
      <c r="S16" s="955"/>
      <c r="T16" s="9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3" t="s">
        <v>36</v>
      </c>
      <c r="B17" s="823" t="s">
        <v>37</v>
      </c>
      <c r="C17" s="935" t="s">
        <v>38</v>
      </c>
      <c r="D17" s="823" t="s">
        <v>39</v>
      </c>
      <c r="E17" s="886"/>
      <c r="F17" s="823" t="s">
        <v>40</v>
      </c>
      <c r="G17" s="823" t="s">
        <v>41</v>
      </c>
      <c r="H17" s="823" t="s">
        <v>42</v>
      </c>
      <c r="I17" s="823" t="s">
        <v>43</v>
      </c>
      <c r="J17" s="823" t="s">
        <v>44</v>
      </c>
      <c r="K17" s="823" t="s">
        <v>45</v>
      </c>
      <c r="L17" s="823" t="s">
        <v>46</v>
      </c>
      <c r="M17" s="823" t="s">
        <v>47</v>
      </c>
      <c r="N17" s="823" t="s">
        <v>48</v>
      </c>
      <c r="O17" s="823" t="s">
        <v>49</v>
      </c>
      <c r="P17" s="823" t="s">
        <v>50</v>
      </c>
      <c r="Q17" s="885"/>
      <c r="R17" s="885"/>
      <c r="S17" s="885"/>
      <c r="T17" s="886"/>
      <c r="U17" s="1205" t="s">
        <v>51</v>
      </c>
      <c r="V17" s="822"/>
      <c r="W17" s="823" t="s">
        <v>52</v>
      </c>
      <c r="X17" s="823" t="s">
        <v>53</v>
      </c>
      <c r="Y17" s="1203" t="s">
        <v>54</v>
      </c>
      <c r="Z17" s="1073" t="s">
        <v>55</v>
      </c>
      <c r="AA17" s="1047" t="s">
        <v>56</v>
      </c>
      <c r="AB17" s="1047" t="s">
        <v>57</v>
      </c>
      <c r="AC17" s="1047" t="s">
        <v>58</v>
      </c>
      <c r="AD17" s="1047" t="s">
        <v>59</v>
      </c>
      <c r="AE17" s="1152"/>
      <c r="AF17" s="1153"/>
      <c r="AG17" s="66"/>
      <c r="BD17" s="65" t="s">
        <v>60</v>
      </c>
    </row>
    <row r="18" spans="1:68" ht="14.25" customHeight="1" x14ac:dyDescent="0.2">
      <c r="A18" s="824"/>
      <c r="B18" s="824"/>
      <c r="C18" s="824"/>
      <c r="D18" s="887"/>
      <c r="E18" s="889"/>
      <c r="F18" s="824"/>
      <c r="G18" s="824"/>
      <c r="H18" s="824"/>
      <c r="I18" s="824"/>
      <c r="J18" s="824"/>
      <c r="K18" s="824"/>
      <c r="L18" s="824"/>
      <c r="M18" s="824"/>
      <c r="N18" s="824"/>
      <c r="O18" s="824"/>
      <c r="P18" s="887"/>
      <c r="Q18" s="888"/>
      <c r="R18" s="888"/>
      <c r="S18" s="888"/>
      <c r="T18" s="889"/>
      <c r="U18" s="67" t="s">
        <v>61</v>
      </c>
      <c r="V18" s="67" t="s">
        <v>62</v>
      </c>
      <c r="W18" s="824"/>
      <c r="X18" s="824"/>
      <c r="Y18" s="1204"/>
      <c r="Z18" s="1074"/>
      <c r="AA18" s="1048"/>
      <c r="AB18" s="1048"/>
      <c r="AC18" s="1048"/>
      <c r="AD18" s="1154"/>
      <c r="AE18" s="1155"/>
      <c r="AF18" s="1156"/>
      <c r="AG18" s="66"/>
      <c r="BD18" s="65"/>
    </row>
    <row r="19" spans="1:68" ht="27.75" customHeight="1" x14ac:dyDescent="0.2">
      <c r="A19" s="868" t="s">
        <v>63</v>
      </c>
      <c r="B19" s="869"/>
      <c r="C19" s="869"/>
      <c r="D19" s="869"/>
      <c r="E19" s="869"/>
      <c r="F19" s="869"/>
      <c r="G19" s="869"/>
      <c r="H19" s="869"/>
      <c r="I19" s="869"/>
      <c r="J19" s="869"/>
      <c r="K19" s="869"/>
      <c r="L19" s="869"/>
      <c r="M19" s="869"/>
      <c r="N19" s="869"/>
      <c r="O19" s="869"/>
      <c r="P19" s="869"/>
      <c r="Q19" s="869"/>
      <c r="R19" s="869"/>
      <c r="S19" s="869"/>
      <c r="T19" s="869"/>
      <c r="U19" s="869"/>
      <c r="V19" s="869"/>
      <c r="W19" s="869"/>
      <c r="X19" s="869"/>
      <c r="Y19" s="869"/>
      <c r="Z19" s="869"/>
      <c r="AA19" s="48"/>
      <c r="AB19" s="48"/>
      <c r="AC19" s="48"/>
    </row>
    <row r="20" spans="1:68" ht="16.5" customHeight="1" x14ac:dyDescent="0.25">
      <c r="A20" s="799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8"/>
      <c r="AB20" s="768"/>
      <c r="AC20" s="768"/>
    </row>
    <row r="21" spans="1:68" ht="14.25" customHeight="1" x14ac:dyDescent="0.25">
      <c r="A21" s="78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9"/>
      <c r="AB21" s="769"/>
      <c r="AC21" s="769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7">
        <v>4680115885004</v>
      </c>
      <c r="E22" s="778"/>
      <c r="F22" s="772">
        <v>0.16</v>
      </c>
      <c r="G22" s="32">
        <v>10</v>
      </c>
      <c r="H22" s="772">
        <v>1.6</v>
      </c>
      <c r="I22" s="77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0"/>
      <c r="R22" s="780"/>
      <c r="S22" s="780"/>
      <c r="T22" s="781"/>
      <c r="U22" s="34"/>
      <c r="V22" s="34"/>
      <c r="W22" s="35" t="s">
        <v>69</v>
      </c>
      <c r="X22" s="773">
        <v>0</v>
      </c>
      <c r="Y22" s="7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7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788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5">
        <f>IFERROR(X22/H22,"0")</f>
        <v>0</v>
      </c>
      <c r="Y23" s="775">
        <f>IFERROR(Y22/H22,"0")</f>
        <v>0</v>
      </c>
      <c r="Z23" s="775">
        <f>IFERROR(IF(Z22="",0,Z22),"0")</f>
        <v>0</v>
      </c>
      <c r="AA23" s="776"/>
      <c r="AB23" s="776"/>
      <c r="AC23" s="776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788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5">
        <f>IFERROR(SUM(X22:X22),"0")</f>
        <v>0</v>
      </c>
      <c r="Y24" s="775">
        <f>IFERROR(SUM(Y22:Y22),"0")</f>
        <v>0</v>
      </c>
      <c r="Z24" s="37"/>
      <c r="AA24" s="776"/>
      <c r="AB24" s="776"/>
      <c r="AC24" s="776"/>
    </row>
    <row r="25" spans="1:68" ht="14.25" customHeight="1" x14ac:dyDescent="0.25">
      <c r="A25" s="78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9"/>
      <c r="AB25" s="769"/>
      <c r="AC25" s="769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77">
        <v>4607091383881</v>
      </c>
      <c r="E26" s="778"/>
      <c r="F26" s="772">
        <v>0.33</v>
      </c>
      <c r="G26" s="32">
        <v>6</v>
      </c>
      <c r="H26" s="772">
        <v>1.98</v>
      </c>
      <c r="I26" s="772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99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0"/>
      <c r="R26" s="780"/>
      <c r="S26" s="780"/>
      <c r="T26" s="781"/>
      <c r="U26" s="34"/>
      <c r="V26" s="34"/>
      <c r="W26" s="35" t="s">
        <v>69</v>
      </c>
      <c r="X26" s="773">
        <v>0</v>
      </c>
      <c r="Y26" s="77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77">
        <v>4680115885912</v>
      </c>
      <c r="E27" s="778"/>
      <c r="F27" s="772">
        <v>0.3</v>
      </c>
      <c r="G27" s="32">
        <v>6</v>
      </c>
      <c r="H27" s="772">
        <v>1.8</v>
      </c>
      <c r="I27" s="77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0"/>
      <c r="R27" s="780"/>
      <c r="S27" s="780"/>
      <c r="T27" s="781"/>
      <c r="U27" s="34"/>
      <c r="V27" s="34"/>
      <c r="W27" s="35" t="s">
        <v>69</v>
      </c>
      <c r="X27" s="773">
        <v>0</v>
      </c>
      <c r="Y27" s="77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77">
        <v>4607091388237</v>
      </c>
      <c r="E28" s="778"/>
      <c r="F28" s="772">
        <v>0.42</v>
      </c>
      <c r="G28" s="32">
        <v>6</v>
      </c>
      <c r="H28" s="772">
        <v>2.52</v>
      </c>
      <c r="I28" s="77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0"/>
      <c r="R28" s="780"/>
      <c r="S28" s="780"/>
      <c r="T28" s="781"/>
      <c r="U28" s="34"/>
      <c r="V28" s="34"/>
      <c r="W28" s="35" t="s">
        <v>69</v>
      </c>
      <c r="X28" s="773">
        <v>0</v>
      </c>
      <c r="Y28" s="77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77">
        <v>4680115886230</v>
      </c>
      <c r="E29" s="778"/>
      <c r="F29" s="772">
        <v>0.3</v>
      </c>
      <c r="G29" s="32">
        <v>6</v>
      </c>
      <c r="H29" s="772">
        <v>1.8</v>
      </c>
      <c r="I29" s="77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3" t="s">
        <v>86</v>
      </c>
      <c r="Q29" s="780"/>
      <c r="R29" s="780"/>
      <c r="S29" s="780"/>
      <c r="T29" s="781"/>
      <c r="U29" s="34"/>
      <c r="V29" s="34"/>
      <c r="W29" s="35" t="s">
        <v>69</v>
      </c>
      <c r="X29" s="773">
        <v>0</v>
      </c>
      <c r="Y29" s="7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77">
        <v>4680115886278</v>
      </c>
      <c r="E30" s="778"/>
      <c r="F30" s="772">
        <v>0.3</v>
      </c>
      <c r="G30" s="32">
        <v>6</v>
      </c>
      <c r="H30" s="772">
        <v>1.8</v>
      </c>
      <c r="I30" s="772">
        <v>2.0659999999999998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16" t="s">
        <v>90</v>
      </c>
      <c r="Q30" s="780"/>
      <c r="R30" s="780"/>
      <c r="S30" s="780"/>
      <c r="T30" s="781"/>
      <c r="U30" s="34"/>
      <c r="V30" s="34"/>
      <c r="W30" s="35" t="s">
        <v>69</v>
      </c>
      <c r="X30" s="773">
        <v>0</v>
      </c>
      <c r="Y30" s="77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4301051783</v>
      </c>
      <c r="D31" s="777">
        <v>4680115881990</v>
      </c>
      <c r="E31" s="778"/>
      <c r="F31" s="772">
        <v>0.42</v>
      </c>
      <c r="G31" s="32">
        <v>6</v>
      </c>
      <c r="H31" s="772">
        <v>2.52</v>
      </c>
      <c r="I31" s="772">
        <v>2.786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0"/>
      <c r="R31" s="780"/>
      <c r="S31" s="780"/>
      <c r="T31" s="781"/>
      <c r="U31" s="34"/>
      <c r="V31" s="34"/>
      <c r="W31" s="35" t="s">
        <v>69</v>
      </c>
      <c r="X31" s="773">
        <v>0</v>
      </c>
      <c r="Y31" s="7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4301051909</v>
      </c>
      <c r="D32" s="777">
        <v>4680115886247</v>
      </c>
      <c r="E32" s="778"/>
      <c r="F32" s="772">
        <v>0.3</v>
      </c>
      <c r="G32" s="32">
        <v>6</v>
      </c>
      <c r="H32" s="772">
        <v>1.8</v>
      </c>
      <c r="I32" s="772">
        <v>2.0659999999999998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75" t="s">
        <v>97</v>
      </c>
      <c r="Q32" s="780"/>
      <c r="R32" s="780"/>
      <c r="S32" s="780"/>
      <c r="T32" s="781"/>
      <c r="U32" s="34"/>
      <c r="V32" s="34"/>
      <c r="W32" s="35" t="s">
        <v>69</v>
      </c>
      <c r="X32" s="773">
        <v>0</v>
      </c>
      <c r="Y32" s="77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4301051593</v>
      </c>
      <c r="D33" s="777">
        <v>4607091383911</v>
      </c>
      <c r="E33" s="778"/>
      <c r="F33" s="772">
        <v>0.33</v>
      </c>
      <c r="G33" s="32">
        <v>6</v>
      </c>
      <c r="H33" s="772">
        <v>1.98</v>
      </c>
      <c r="I33" s="772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8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0"/>
      <c r="R33" s="780"/>
      <c r="S33" s="780"/>
      <c r="T33" s="781"/>
      <c r="U33" s="34"/>
      <c r="V33" s="34"/>
      <c r="W33" s="35" t="s">
        <v>69</v>
      </c>
      <c r="X33" s="773">
        <v>0</v>
      </c>
      <c r="Y33" s="774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4301051861</v>
      </c>
      <c r="D34" s="777">
        <v>4680115885905</v>
      </c>
      <c r="E34" s="778"/>
      <c r="F34" s="772">
        <v>0.3</v>
      </c>
      <c r="G34" s="32">
        <v>6</v>
      </c>
      <c r="H34" s="772">
        <v>1.8</v>
      </c>
      <c r="I34" s="772">
        <v>3.2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4" s="780"/>
      <c r="R34" s="780"/>
      <c r="S34" s="780"/>
      <c r="T34" s="781"/>
      <c r="U34" s="34"/>
      <c r="V34" s="34"/>
      <c r="W34" s="35" t="s">
        <v>69</v>
      </c>
      <c r="X34" s="773">
        <v>0</v>
      </c>
      <c r="Y34" s="774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customHeight="1" x14ac:dyDescent="0.25">
      <c r="A35" s="54" t="s">
        <v>104</v>
      </c>
      <c r="B35" s="54" t="s">
        <v>105</v>
      </c>
      <c r="C35" s="31">
        <v>4301051592</v>
      </c>
      <c r="D35" s="777">
        <v>4607091388244</v>
      </c>
      <c r="E35" s="778"/>
      <c r="F35" s="772">
        <v>0.42</v>
      </c>
      <c r="G35" s="32">
        <v>6</v>
      </c>
      <c r="H35" s="772">
        <v>2.52</v>
      </c>
      <c r="I35" s="772">
        <v>2.786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0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0"/>
      <c r="R35" s="780"/>
      <c r="S35" s="780"/>
      <c r="T35" s="781"/>
      <c r="U35" s="34"/>
      <c r="V35" s="34"/>
      <c r="W35" s="35" t="s">
        <v>69</v>
      </c>
      <c r="X35" s="773">
        <v>0</v>
      </c>
      <c r="Y35" s="774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787"/>
      <c r="B36" s="786"/>
      <c r="C36" s="786"/>
      <c r="D36" s="786"/>
      <c r="E36" s="786"/>
      <c r="F36" s="786"/>
      <c r="G36" s="786"/>
      <c r="H36" s="786"/>
      <c r="I36" s="786"/>
      <c r="J36" s="786"/>
      <c r="K36" s="786"/>
      <c r="L36" s="786"/>
      <c r="M36" s="786"/>
      <c r="N36" s="786"/>
      <c r="O36" s="788"/>
      <c r="P36" s="782" t="s">
        <v>71</v>
      </c>
      <c r="Q36" s="783"/>
      <c r="R36" s="783"/>
      <c r="S36" s="783"/>
      <c r="T36" s="783"/>
      <c r="U36" s="783"/>
      <c r="V36" s="784"/>
      <c r="W36" s="37" t="s">
        <v>72</v>
      </c>
      <c r="X36" s="775">
        <f>IFERROR(X26/H26,"0")+IFERROR(X27/H27,"0")+IFERROR(X28/H28,"0")+IFERROR(X29/H29,"0")+IFERROR(X30/H30,"0")+IFERROR(X31/H31,"0")+IFERROR(X32/H32,"0")+IFERROR(X33/H33,"0")+IFERROR(X34/H34,"0")+IFERROR(X35/H35,"0")</f>
        <v>0</v>
      </c>
      <c r="Y36" s="775">
        <f>IFERROR(Y26/H26,"0")+IFERROR(Y27/H27,"0")+IFERROR(Y28/H28,"0")+IFERROR(Y29/H29,"0")+IFERROR(Y30/H30,"0")+IFERROR(Y31/H31,"0")+IFERROR(Y32/H32,"0")+IFERROR(Y33/H33,"0")+IFERROR(Y34/H34,"0")+IFERROR(Y35/H35,"0")</f>
        <v>0</v>
      </c>
      <c r="Z36" s="7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76"/>
      <c r="AB36" s="776"/>
      <c r="AC36" s="776"/>
    </row>
    <row r="37" spans="1:68" x14ac:dyDescent="0.2">
      <c r="A37" s="786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788"/>
      <c r="P37" s="782" t="s">
        <v>71</v>
      </c>
      <c r="Q37" s="783"/>
      <c r="R37" s="783"/>
      <c r="S37" s="783"/>
      <c r="T37" s="783"/>
      <c r="U37" s="783"/>
      <c r="V37" s="784"/>
      <c r="W37" s="37" t="s">
        <v>69</v>
      </c>
      <c r="X37" s="775">
        <f>IFERROR(SUM(X26:X35),"0")</f>
        <v>0</v>
      </c>
      <c r="Y37" s="775">
        <f>IFERROR(SUM(Y26:Y35),"0")</f>
        <v>0</v>
      </c>
      <c r="Z37" s="37"/>
      <c r="AA37" s="776"/>
      <c r="AB37" s="776"/>
      <c r="AC37" s="776"/>
    </row>
    <row r="38" spans="1:68" ht="14.25" customHeight="1" x14ac:dyDescent="0.25">
      <c r="A38" s="785" t="s">
        <v>107</v>
      </c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786"/>
      <c r="P38" s="786"/>
      <c r="Q38" s="786"/>
      <c r="R38" s="786"/>
      <c r="S38" s="786"/>
      <c r="T38" s="786"/>
      <c r="U38" s="786"/>
      <c r="V38" s="786"/>
      <c r="W38" s="786"/>
      <c r="X38" s="786"/>
      <c r="Y38" s="786"/>
      <c r="Z38" s="786"/>
      <c r="AA38" s="769"/>
      <c r="AB38" s="769"/>
      <c r="AC38" s="769"/>
    </row>
    <row r="39" spans="1:68" ht="27" customHeight="1" x14ac:dyDescent="0.25">
      <c r="A39" s="54" t="s">
        <v>108</v>
      </c>
      <c r="B39" s="54" t="s">
        <v>109</v>
      </c>
      <c r="C39" s="31">
        <v>4301032013</v>
      </c>
      <c r="D39" s="777">
        <v>4607091388503</v>
      </c>
      <c r="E39" s="778"/>
      <c r="F39" s="772">
        <v>0.05</v>
      </c>
      <c r="G39" s="32">
        <v>12</v>
      </c>
      <c r="H39" s="772">
        <v>0.6</v>
      </c>
      <c r="I39" s="772">
        <v>0.84199999999999997</v>
      </c>
      <c r="J39" s="32">
        <v>156</v>
      </c>
      <c r="K39" s="32" t="s">
        <v>76</v>
      </c>
      <c r="L39" s="32"/>
      <c r="M39" s="33" t="s">
        <v>110</v>
      </c>
      <c r="N39" s="33"/>
      <c r="O39" s="32">
        <v>120</v>
      </c>
      <c r="P39" s="8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0"/>
      <c r="R39" s="780"/>
      <c r="S39" s="780"/>
      <c r="T39" s="781"/>
      <c r="U39" s="34"/>
      <c r="V39" s="34"/>
      <c r="W39" s="35" t="s">
        <v>69</v>
      </c>
      <c r="X39" s="773">
        <v>0</v>
      </c>
      <c r="Y39" s="77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87"/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8"/>
      <c r="P40" s="782" t="s">
        <v>71</v>
      </c>
      <c r="Q40" s="783"/>
      <c r="R40" s="783"/>
      <c r="S40" s="783"/>
      <c r="T40" s="783"/>
      <c r="U40" s="783"/>
      <c r="V40" s="784"/>
      <c r="W40" s="37" t="s">
        <v>72</v>
      </c>
      <c r="X40" s="775">
        <f>IFERROR(X39/H39,"0")</f>
        <v>0</v>
      </c>
      <c r="Y40" s="775">
        <f>IFERROR(Y39/H39,"0")</f>
        <v>0</v>
      </c>
      <c r="Z40" s="775">
        <f>IFERROR(IF(Z39="",0,Z39),"0")</f>
        <v>0</v>
      </c>
      <c r="AA40" s="776"/>
      <c r="AB40" s="776"/>
      <c r="AC40" s="776"/>
    </row>
    <row r="41" spans="1:68" x14ac:dyDescent="0.2">
      <c r="A41" s="786"/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8"/>
      <c r="P41" s="782" t="s">
        <v>71</v>
      </c>
      <c r="Q41" s="783"/>
      <c r="R41" s="783"/>
      <c r="S41" s="783"/>
      <c r="T41" s="783"/>
      <c r="U41" s="783"/>
      <c r="V41" s="784"/>
      <c r="W41" s="37" t="s">
        <v>69</v>
      </c>
      <c r="X41" s="775">
        <f>IFERROR(SUM(X39:X39),"0")</f>
        <v>0</v>
      </c>
      <c r="Y41" s="775">
        <f>IFERROR(SUM(Y39:Y39),"0")</f>
        <v>0</v>
      </c>
      <c r="Z41" s="37"/>
      <c r="AA41" s="776"/>
      <c r="AB41" s="776"/>
      <c r="AC41" s="776"/>
    </row>
    <row r="42" spans="1:68" ht="14.25" customHeight="1" x14ac:dyDescent="0.25">
      <c r="A42" s="785" t="s">
        <v>113</v>
      </c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786"/>
      <c r="P42" s="786"/>
      <c r="Q42" s="786"/>
      <c r="R42" s="786"/>
      <c r="S42" s="786"/>
      <c r="T42" s="786"/>
      <c r="U42" s="786"/>
      <c r="V42" s="786"/>
      <c r="W42" s="786"/>
      <c r="X42" s="786"/>
      <c r="Y42" s="786"/>
      <c r="Z42" s="786"/>
      <c r="AA42" s="769"/>
      <c r="AB42" s="769"/>
      <c r="AC42" s="769"/>
    </row>
    <row r="43" spans="1:68" ht="27" customHeight="1" x14ac:dyDescent="0.25">
      <c r="A43" s="54" t="s">
        <v>114</v>
      </c>
      <c r="B43" s="54" t="s">
        <v>115</v>
      </c>
      <c r="C43" s="31">
        <v>4301170002</v>
      </c>
      <c r="D43" s="777">
        <v>4607091389111</v>
      </c>
      <c r="E43" s="778"/>
      <c r="F43" s="772">
        <v>2.5000000000000001E-2</v>
      </c>
      <c r="G43" s="32">
        <v>10</v>
      </c>
      <c r="H43" s="772">
        <v>0.25</v>
      </c>
      <c r="I43" s="772">
        <v>0.49199999999999999</v>
      </c>
      <c r="J43" s="32">
        <v>156</v>
      </c>
      <c r="K43" s="32" t="s">
        <v>76</v>
      </c>
      <c r="L43" s="32"/>
      <c r="M43" s="33" t="s">
        <v>110</v>
      </c>
      <c r="N43" s="33"/>
      <c r="O43" s="32">
        <v>120</v>
      </c>
      <c r="P43" s="96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0"/>
      <c r="R43" s="780"/>
      <c r="S43" s="780"/>
      <c r="T43" s="781"/>
      <c r="U43" s="34"/>
      <c r="V43" s="34"/>
      <c r="W43" s="35" t="s">
        <v>69</v>
      </c>
      <c r="X43" s="773">
        <v>0</v>
      </c>
      <c r="Y43" s="774">
        <f>IFERROR(IF(X43="",0,CEILING((X43/$H43),1)*$H43),"")</f>
        <v>0</v>
      </c>
      <c r="Z43" s="36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787"/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8"/>
      <c r="P44" s="782" t="s">
        <v>71</v>
      </c>
      <c r="Q44" s="783"/>
      <c r="R44" s="783"/>
      <c r="S44" s="783"/>
      <c r="T44" s="783"/>
      <c r="U44" s="783"/>
      <c r="V44" s="784"/>
      <c r="W44" s="37" t="s">
        <v>72</v>
      </c>
      <c r="X44" s="775">
        <f>IFERROR(X43/H43,"0")</f>
        <v>0</v>
      </c>
      <c r="Y44" s="775">
        <f>IFERROR(Y43/H43,"0")</f>
        <v>0</v>
      </c>
      <c r="Z44" s="775">
        <f>IFERROR(IF(Z43="",0,Z43),"0")</f>
        <v>0</v>
      </c>
      <c r="AA44" s="776"/>
      <c r="AB44" s="776"/>
      <c r="AC44" s="776"/>
    </row>
    <row r="45" spans="1:68" x14ac:dyDescent="0.2">
      <c r="A45" s="786"/>
      <c r="B45" s="786"/>
      <c r="C45" s="786"/>
      <c r="D45" s="786"/>
      <c r="E45" s="786"/>
      <c r="F45" s="786"/>
      <c r="G45" s="786"/>
      <c r="H45" s="786"/>
      <c r="I45" s="786"/>
      <c r="J45" s="786"/>
      <c r="K45" s="786"/>
      <c r="L45" s="786"/>
      <c r="M45" s="786"/>
      <c r="N45" s="786"/>
      <c r="O45" s="788"/>
      <c r="P45" s="782" t="s">
        <v>71</v>
      </c>
      <c r="Q45" s="783"/>
      <c r="R45" s="783"/>
      <c r="S45" s="783"/>
      <c r="T45" s="783"/>
      <c r="U45" s="783"/>
      <c r="V45" s="784"/>
      <c r="W45" s="37" t="s">
        <v>69</v>
      </c>
      <c r="X45" s="775">
        <f>IFERROR(SUM(X43:X43),"0")</f>
        <v>0</v>
      </c>
      <c r="Y45" s="775">
        <f>IFERROR(SUM(Y43:Y43),"0")</f>
        <v>0</v>
      </c>
      <c r="Z45" s="37"/>
      <c r="AA45" s="776"/>
      <c r="AB45" s="776"/>
      <c r="AC45" s="776"/>
    </row>
    <row r="46" spans="1:68" ht="27.75" customHeight="1" x14ac:dyDescent="0.2">
      <c r="A46" s="868" t="s">
        <v>116</v>
      </c>
      <c r="B46" s="869"/>
      <c r="C46" s="869"/>
      <c r="D46" s="869"/>
      <c r="E46" s="869"/>
      <c r="F46" s="869"/>
      <c r="G46" s="869"/>
      <c r="H46" s="869"/>
      <c r="I46" s="869"/>
      <c r="J46" s="869"/>
      <c r="K46" s="869"/>
      <c r="L46" s="869"/>
      <c r="M46" s="869"/>
      <c r="N46" s="869"/>
      <c r="O46" s="869"/>
      <c r="P46" s="869"/>
      <c r="Q46" s="869"/>
      <c r="R46" s="869"/>
      <c r="S46" s="869"/>
      <c r="T46" s="869"/>
      <c r="U46" s="869"/>
      <c r="V46" s="869"/>
      <c r="W46" s="869"/>
      <c r="X46" s="869"/>
      <c r="Y46" s="869"/>
      <c r="Z46" s="869"/>
      <c r="AA46" s="48"/>
      <c r="AB46" s="48"/>
      <c r="AC46" s="48"/>
    </row>
    <row r="47" spans="1:68" ht="16.5" customHeight="1" x14ac:dyDescent="0.25">
      <c r="A47" s="799" t="s">
        <v>117</v>
      </c>
      <c r="B47" s="786"/>
      <c r="C47" s="786"/>
      <c r="D47" s="786"/>
      <c r="E47" s="786"/>
      <c r="F47" s="786"/>
      <c r="G47" s="786"/>
      <c r="H47" s="786"/>
      <c r="I47" s="786"/>
      <c r="J47" s="786"/>
      <c r="K47" s="786"/>
      <c r="L47" s="786"/>
      <c r="M47" s="786"/>
      <c r="N47" s="786"/>
      <c r="O47" s="786"/>
      <c r="P47" s="786"/>
      <c r="Q47" s="786"/>
      <c r="R47" s="786"/>
      <c r="S47" s="786"/>
      <c r="T47" s="786"/>
      <c r="U47" s="786"/>
      <c r="V47" s="786"/>
      <c r="W47" s="786"/>
      <c r="X47" s="786"/>
      <c r="Y47" s="786"/>
      <c r="Z47" s="786"/>
      <c r="AA47" s="768"/>
      <c r="AB47" s="768"/>
      <c r="AC47" s="768"/>
    </row>
    <row r="48" spans="1:68" ht="14.25" customHeight="1" x14ac:dyDescent="0.25">
      <c r="A48" s="785" t="s">
        <v>118</v>
      </c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786"/>
      <c r="P48" s="786"/>
      <c r="Q48" s="786"/>
      <c r="R48" s="786"/>
      <c r="S48" s="786"/>
      <c r="T48" s="786"/>
      <c r="U48" s="786"/>
      <c r="V48" s="786"/>
      <c r="W48" s="786"/>
      <c r="X48" s="786"/>
      <c r="Y48" s="786"/>
      <c r="Z48" s="786"/>
      <c r="AA48" s="769"/>
      <c r="AB48" s="769"/>
      <c r="AC48" s="769"/>
    </row>
    <row r="49" spans="1:68" ht="16.5" customHeight="1" x14ac:dyDescent="0.25">
      <c r="A49" s="54" t="s">
        <v>119</v>
      </c>
      <c r="B49" s="54" t="s">
        <v>120</v>
      </c>
      <c r="C49" s="31">
        <v>4301011380</v>
      </c>
      <c r="D49" s="777">
        <v>4607091385670</v>
      </c>
      <c r="E49" s="778"/>
      <c r="F49" s="772">
        <v>1.35</v>
      </c>
      <c r="G49" s="32">
        <v>8</v>
      </c>
      <c r="H49" s="772">
        <v>10.8</v>
      </c>
      <c r="I49" s="772">
        <v>11.28</v>
      </c>
      <c r="J49" s="32">
        <v>56</v>
      </c>
      <c r="K49" s="32" t="s">
        <v>121</v>
      </c>
      <c r="L49" s="32"/>
      <c r="M49" s="33" t="s">
        <v>122</v>
      </c>
      <c r="N49" s="33"/>
      <c r="O49" s="32">
        <v>50</v>
      </c>
      <c r="P49" s="11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0"/>
      <c r="R49" s="780"/>
      <c r="S49" s="780"/>
      <c r="T49" s="781"/>
      <c r="U49" s="34"/>
      <c r="V49" s="34"/>
      <c r="W49" s="35" t="s">
        <v>69</v>
      </c>
      <c r="X49" s="773">
        <v>0</v>
      </c>
      <c r="Y49" s="774">
        <f t="shared" ref="Y49:Y54" si="6">IFERROR(IF(X49="",0,CEILING((X49/$H49),1)*$H49),"")</f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16.5" customHeight="1" x14ac:dyDescent="0.25">
      <c r="A50" s="54" t="s">
        <v>119</v>
      </c>
      <c r="B50" s="54" t="s">
        <v>124</v>
      </c>
      <c r="C50" s="31">
        <v>4301011540</v>
      </c>
      <c r="D50" s="777">
        <v>4607091385670</v>
      </c>
      <c r="E50" s="778"/>
      <c r="F50" s="772">
        <v>1.4</v>
      </c>
      <c r="G50" s="32">
        <v>8</v>
      </c>
      <c r="H50" s="772">
        <v>11.2</v>
      </c>
      <c r="I50" s="772">
        <v>11.68</v>
      </c>
      <c r="J50" s="32">
        <v>56</v>
      </c>
      <c r="K50" s="32" t="s">
        <v>121</v>
      </c>
      <c r="L50" s="32"/>
      <c r="M50" s="33" t="s">
        <v>77</v>
      </c>
      <c r="N50" s="33"/>
      <c r="O50" s="32">
        <v>50</v>
      </c>
      <c r="P50" s="98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0" s="780"/>
      <c r="R50" s="780"/>
      <c r="S50" s="780"/>
      <c r="T50" s="781"/>
      <c r="U50" s="34"/>
      <c r="V50" s="34"/>
      <c r="W50" s="35" t="s">
        <v>69</v>
      </c>
      <c r="X50" s="773">
        <v>0</v>
      </c>
      <c r="Y50" s="77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16.5" customHeight="1" x14ac:dyDescent="0.25">
      <c r="A51" s="54" t="s">
        <v>126</v>
      </c>
      <c r="B51" s="54" t="s">
        <v>127</v>
      </c>
      <c r="C51" s="31">
        <v>4301011625</v>
      </c>
      <c r="D51" s="777">
        <v>4680115883956</v>
      </c>
      <c r="E51" s="778"/>
      <c r="F51" s="772">
        <v>1.4</v>
      </c>
      <c r="G51" s="32">
        <v>8</v>
      </c>
      <c r="H51" s="772">
        <v>11.2</v>
      </c>
      <c r="I51" s="772">
        <v>11.68</v>
      </c>
      <c r="J51" s="32">
        <v>56</v>
      </c>
      <c r="K51" s="32" t="s">
        <v>121</v>
      </c>
      <c r="L51" s="32"/>
      <c r="M51" s="33" t="s">
        <v>122</v>
      </c>
      <c r="N51" s="33"/>
      <c r="O51" s="32">
        <v>50</v>
      </c>
      <c r="P51" s="99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0"/>
      <c r="R51" s="780"/>
      <c r="S51" s="780"/>
      <c r="T51" s="781"/>
      <c r="U51" s="34"/>
      <c r="V51" s="34"/>
      <c r="W51" s="35" t="s">
        <v>69</v>
      </c>
      <c r="X51" s="773">
        <v>0</v>
      </c>
      <c r="Y51" s="774">
        <f t="shared" si="6"/>
        <v>0</v>
      </c>
      <c r="Z51" s="36" t="str">
        <f>IFERROR(IF(Y51=0,"",ROUNDUP(Y51/H51,0)*0.02175),"")</f>
        <v/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4301011382</v>
      </c>
      <c r="D52" s="777">
        <v>4607091385687</v>
      </c>
      <c r="E52" s="778"/>
      <c r="F52" s="772">
        <v>0.4</v>
      </c>
      <c r="G52" s="32">
        <v>10</v>
      </c>
      <c r="H52" s="772">
        <v>4</v>
      </c>
      <c r="I52" s="772">
        <v>4.21</v>
      </c>
      <c r="J52" s="32">
        <v>132</v>
      </c>
      <c r="K52" s="32" t="s">
        <v>76</v>
      </c>
      <c r="L52" s="32" t="s">
        <v>131</v>
      </c>
      <c r="M52" s="33" t="s">
        <v>77</v>
      </c>
      <c r="N52" s="33"/>
      <c r="O52" s="32">
        <v>50</v>
      </c>
      <c r="P52" s="89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0"/>
      <c r="R52" s="780"/>
      <c r="S52" s="780"/>
      <c r="T52" s="781"/>
      <c r="U52" s="34"/>
      <c r="V52" s="34"/>
      <c r="W52" s="35" t="s">
        <v>69</v>
      </c>
      <c r="X52" s="773">
        <v>0</v>
      </c>
      <c r="Y52" s="77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4301011565</v>
      </c>
      <c r="D53" s="777">
        <v>4680115882539</v>
      </c>
      <c r="E53" s="778"/>
      <c r="F53" s="772">
        <v>0.37</v>
      </c>
      <c r="G53" s="32">
        <v>10</v>
      </c>
      <c r="H53" s="772">
        <v>3.7</v>
      </c>
      <c r="I53" s="772">
        <v>3.91</v>
      </c>
      <c r="J53" s="32">
        <v>132</v>
      </c>
      <c r="K53" s="32" t="s">
        <v>76</v>
      </c>
      <c r="L53" s="32" t="s">
        <v>131</v>
      </c>
      <c r="M53" s="33" t="s">
        <v>77</v>
      </c>
      <c r="N53" s="33"/>
      <c r="O53" s="32">
        <v>50</v>
      </c>
      <c r="P53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3" s="780"/>
      <c r="R53" s="780"/>
      <c r="S53" s="780"/>
      <c r="T53" s="781"/>
      <c r="U53" s="34"/>
      <c r="V53" s="34"/>
      <c r="W53" s="35" t="s">
        <v>69</v>
      </c>
      <c r="X53" s="773">
        <v>0</v>
      </c>
      <c r="Y53" s="77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123</v>
      </c>
      <c r="AG53" s="64"/>
      <c r="AJ53" s="68" t="s">
        <v>132</v>
      </c>
      <c r="AK53" s="68">
        <v>44.4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1">
        <v>4301011624</v>
      </c>
      <c r="D54" s="777">
        <v>4680115883949</v>
      </c>
      <c r="E54" s="778"/>
      <c r="F54" s="772">
        <v>0.37</v>
      </c>
      <c r="G54" s="32">
        <v>10</v>
      </c>
      <c r="H54" s="772">
        <v>3.7</v>
      </c>
      <c r="I54" s="772">
        <v>3.91</v>
      </c>
      <c r="J54" s="32">
        <v>132</v>
      </c>
      <c r="K54" s="32" t="s">
        <v>76</v>
      </c>
      <c r="L54" s="32"/>
      <c r="M54" s="33" t="s">
        <v>122</v>
      </c>
      <c r="N54" s="33"/>
      <c r="O54" s="32">
        <v>50</v>
      </c>
      <c r="P54" s="11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0"/>
      <c r="R54" s="780"/>
      <c r="S54" s="780"/>
      <c r="T54" s="781"/>
      <c r="U54" s="34"/>
      <c r="V54" s="34"/>
      <c r="W54" s="35" t="s">
        <v>69</v>
      </c>
      <c r="X54" s="773">
        <v>0</v>
      </c>
      <c r="Y54" s="77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787"/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8"/>
      <c r="P55" s="782" t="s">
        <v>71</v>
      </c>
      <c r="Q55" s="783"/>
      <c r="R55" s="783"/>
      <c r="S55" s="783"/>
      <c r="T55" s="783"/>
      <c r="U55" s="783"/>
      <c r="V55" s="784"/>
      <c r="W55" s="37" t="s">
        <v>72</v>
      </c>
      <c r="X55" s="775">
        <f>IFERROR(X49/H49,"0")+IFERROR(X50/H50,"0")+IFERROR(X51/H51,"0")+IFERROR(X52/H52,"0")+IFERROR(X53/H53,"0")+IFERROR(X54/H54,"0")</f>
        <v>0</v>
      </c>
      <c r="Y55" s="775">
        <f>IFERROR(Y49/H49,"0")+IFERROR(Y50/H50,"0")+IFERROR(Y51/H51,"0")+IFERROR(Y52/H52,"0")+IFERROR(Y53/H53,"0")+IFERROR(Y54/H54,"0")</f>
        <v>0</v>
      </c>
      <c r="Z55" s="775">
        <f>IFERROR(IF(Z49="",0,Z49),"0")+IFERROR(IF(Z50="",0,Z50),"0")+IFERROR(IF(Z51="",0,Z51),"0")+IFERROR(IF(Z52="",0,Z52),"0")+IFERROR(IF(Z53="",0,Z53),"0")+IFERROR(IF(Z54="",0,Z54),"0")</f>
        <v>0</v>
      </c>
      <c r="AA55" s="776"/>
      <c r="AB55" s="776"/>
      <c r="AC55" s="776"/>
    </row>
    <row r="56" spans="1:68" x14ac:dyDescent="0.2">
      <c r="A56" s="786"/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8"/>
      <c r="P56" s="782" t="s">
        <v>71</v>
      </c>
      <c r="Q56" s="783"/>
      <c r="R56" s="783"/>
      <c r="S56" s="783"/>
      <c r="T56" s="783"/>
      <c r="U56" s="783"/>
      <c r="V56" s="784"/>
      <c r="W56" s="37" t="s">
        <v>69</v>
      </c>
      <c r="X56" s="775">
        <f>IFERROR(SUM(X49:X54),"0")</f>
        <v>0</v>
      </c>
      <c r="Y56" s="775">
        <f>IFERROR(SUM(Y49:Y54),"0")</f>
        <v>0</v>
      </c>
      <c r="Z56" s="37"/>
      <c r="AA56" s="776"/>
      <c r="AB56" s="776"/>
      <c r="AC56" s="776"/>
    </row>
    <row r="57" spans="1:68" ht="14.25" customHeight="1" x14ac:dyDescent="0.25">
      <c r="A57" s="785" t="s">
        <v>73</v>
      </c>
      <c r="B57" s="786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  <c r="N57" s="786"/>
      <c r="O57" s="786"/>
      <c r="P57" s="786"/>
      <c r="Q57" s="786"/>
      <c r="R57" s="786"/>
      <c r="S57" s="786"/>
      <c r="T57" s="786"/>
      <c r="U57" s="786"/>
      <c r="V57" s="786"/>
      <c r="W57" s="786"/>
      <c r="X57" s="786"/>
      <c r="Y57" s="786"/>
      <c r="Z57" s="786"/>
      <c r="AA57" s="769"/>
      <c r="AB57" s="769"/>
      <c r="AC57" s="769"/>
    </row>
    <row r="58" spans="1:68" ht="27" customHeight="1" x14ac:dyDescent="0.25">
      <c r="A58" s="54" t="s">
        <v>137</v>
      </c>
      <c r="B58" s="54" t="s">
        <v>138</v>
      </c>
      <c r="C58" s="31">
        <v>4301051842</v>
      </c>
      <c r="D58" s="777">
        <v>4680115885233</v>
      </c>
      <c r="E58" s="778"/>
      <c r="F58" s="772">
        <v>0.2</v>
      </c>
      <c r="G58" s="32">
        <v>6</v>
      </c>
      <c r="H58" s="772">
        <v>1.2</v>
      </c>
      <c r="I58" s="772">
        <v>1.3</v>
      </c>
      <c r="J58" s="32">
        <v>234</v>
      </c>
      <c r="K58" s="32" t="s">
        <v>67</v>
      </c>
      <c r="L58" s="32"/>
      <c r="M58" s="33" t="s">
        <v>77</v>
      </c>
      <c r="N58" s="33"/>
      <c r="O58" s="32">
        <v>40</v>
      </c>
      <c r="P58" s="121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0"/>
      <c r="R58" s="780"/>
      <c r="S58" s="780"/>
      <c r="T58" s="781"/>
      <c r="U58" s="34"/>
      <c r="V58" s="34"/>
      <c r="W58" s="35" t="s">
        <v>69</v>
      </c>
      <c r="X58" s="773">
        <v>0</v>
      </c>
      <c r="Y58" s="774">
        <f>IFERROR(IF(X58="",0,CEILING((X58/$H58),1)*$H58),"")</f>
        <v>0</v>
      </c>
      <c r="Z58" s="36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customHeight="1" x14ac:dyDescent="0.25">
      <c r="A59" s="54" t="s">
        <v>140</v>
      </c>
      <c r="B59" s="54" t="s">
        <v>141</v>
      </c>
      <c r="C59" s="31">
        <v>4301051820</v>
      </c>
      <c r="D59" s="777">
        <v>4680115884915</v>
      </c>
      <c r="E59" s="778"/>
      <c r="F59" s="772">
        <v>0.3</v>
      </c>
      <c r="G59" s="32">
        <v>6</v>
      </c>
      <c r="H59" s="772">
        <v>1.8</v>
      </c>
      <c r="I59" s="772">
        <v>2</v>
      </c>
      <c r="J59" s="32">
        <v>156</v>
      </c>
      <c r="K59" s="32" t="s">
        <v>76</v>
      </c>
      <c r="L59" s="32"/>
      <c r="M59" s="33" t="s">
        <v>77</v>
      </c>
      <c r="N59" s="33"/>
      <c r="O59" s="32">
        <v>40</v>
      </c>
      <c r="P59" s="10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0"/>
      <c r="R59" s="780"/>
      <c r="S59" s="780"/>
      <c r="T59" s="781"/>
      <c r="U59" s="34"/>
      <c r="V59" s="34"/>
      <c r="W59" s="35" t="s">
        <v>69</v>
      </c>
      <c r="X59" s="773">
        <v>0</v>
      </c>
      <c r="Y59" s="774">
        <f>IFERROR(IF(X59="",0,CEILING((X59/$H59),1)*$H59),"")</f>
        <v>0</v>
      </c>
      <c r="Z59" s="36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x14ac:dyDescent="0.2">
      <c r="A60" s="787"/>
      <c r="B60" s="786"/>
      <c r="C60" s="786"/>
      <c r="D60" s="786"/>
      <c r="E60" s="786"/>
      <c r="F60" s="786"/>
      <c r="G60" s="786"/>
      <c r="H60" s="786"/>
      <c r="I60" s="786"/>
      <c r="J60" s="786"/>
      <c r="K60" s="786"/>
      <c r="L60" s="786"/>
      <c r="M60" s="786"/>
      <c r="N60" s="786"/>
      <c r="O60" s="788"/>
      <c r="P60" s="782" t="s">
        <v>71</v>
      </c>
      <c r="Q60" s="783"/>
      <c r="R60" s="783"/>
      <c r="S60" s="783"/>
      <c r="T60" s="783"/>
      <c r="U60" s="783"/>
      <c r="V60" s="784"/>
      <c r="W60" s="37" t="s">
        <v>72</v>
      </c>
      <c r="X60" s="775">
        <f>IFERROR(X58/H58,"0")+IFERROR(X59/H59,"0")</f>
        <v>0</v>
      </c>
      <c r="Y60" s="775">
        <f>IFERROR(Y58/H58,"0")+IFERROR(Y59/H59,"0")</f>
        <v>0</v>
      </c>
      <c r="Z60" s="775">
        <f>IFERROR(IF(Z58="",0,Z58),"0")+IFERROR(IF(Z59="",0,Z59),"0")</f>
        <v>0</v>
      </c>
      <c r="AA60" s="776"/>
      <c r="AB60" s="776"/>
      <c r="AC60" s="776"/>
    </row>
    <row r="61" spans="1:68" x14ac:dyDescent="0.2">
      <c r="A61" s="786"/>
      <c r="B61" s="786"/>
      <c r="C61" s="786"/>
      <c r="D61" s="786"/>
      <c r="E61" s="786"/>
      <c r="F61" s="786"/>
      <c r="G61" s="786"/>
      <c r="H61" s="786"/>
      <c r="I61" s="786"/>
      <c r="J61" s="786"/>
      <c r="K61" s="786"/>
      <c r="L61" s="786"/>
      <c r="M61" s="786"/>
      <c r="N61" s="786"/>
      <c r="O61" s="788"/>
      <c r="P61" s="782" t="s">
        <v>71</v>
      </c>
      <c r="Q61" s="783"/>
      <c r="R61" s="783"/>
      <c r="S61" s="783"/>
      <c r="T61" s="783"/>
      <c r="U61" s="783"/>
      <c r="V61" s="784"/>
      <c r="W61" s="37" t="s">
        <v>69</v>
      </c>
      <c r="X61" s="775">
        <f>IFERROR(SUM(X58:X59),"0")</f>
        <v>0</v>
      </c>
      <c r="Y61" s="775">
        <f>IFERROR(SUM(Y58:Y59),"0")</f>
        <v>0</v>
      </c>
      <c r="Z61" s="37"/>
      <c r="AA61" s="776"/>
      <c r="AB61" s="776"/>
      <c r="AC61" s="776"/>
    </row>
    <row r="62" spans="1:68" ht="16.5" customHeight="1" x14ac:dyDescent="0.25">
      <c r="A62" s="799" t="s">
        <v>143</v>
      </c>
      <c r="B62" s="786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786"/>
      <c r="O62" s="786"/>
      <c r="P62" s="786"/>
      <c r="Q62" s="786"/>
      <c r="R62" s="786"/>
      <c r="S62" s="786"/>
      <c r="T62" s="786"/>
      <c r="U62" s="786"/>
      <c r="V62" s="786"/>
      <c r="W62" s="786"/>
      <c r="X62" s="786"/>
      <c r="Y62" s="786"/>
      <c r="Z62" s="786"/>
      <c r="AA62" s="768"/>
      <c r="AB62" s="768"/>
      <c r="AC62" s="768"/>
    </row>
    <row r="63" spans="1:68" ht="14.25" customHeight="1" x14ac:dyDescent="0.25">
      <c r="A63" s="785" t="s">
        <v>118</v>
      </c>
      <c r="B63" s="786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  <c r="N63" s="786"/>
      <c r="O63" s="786"/>
      <c r="P63" s="786"/>
      <c r="Q63" s="786"/>
      <c r="R63" s="786"/>
      <c r="S63" s="786"/>
      <c r="T63" s="786"/>
      <c r="U63" s="786"/>
      <c r="V63" s="786"/>
      <c r="W63" s="786"/>
      <c r="X63" s="786"/>
      <c r="Y63" s="786"/>
      <c r="Z63" s="786"/>
      <c r="AA63" s="769"/>
      <c r="AB63" s="769"/>
      <c r="AC63" s="769"/>
    </row>
    <row r="64" spans="1:68" ht="27" customHeight="1" x14ac:dyDescent="0.25">
      <c r="A64" s="54" t="s">
        <v>144</v>
      </c>
      <c r="B64" s="54" t="s">
        <v>145</v>
      </c>
      <c r="C64" s="31">
        <v>4301012030</v>
      </c>
      <c r="D64" s="777">
        <v>4680115885882</v>
      </c>
      <c r="E64" s="778"/>
      <c r="F64" s="772">
        <v>1.4</v>
      </c>
      <c r="G64" s="32">
        <v>8</v>
      </c>
      <c r="H64" s="772">
        <v>11.2</v>
      </c>
      <c r="I64" s="772">
        <v>11.68</v>
      </c>
      <c r="J64" s="32">
        <v>56</v>
      </c>
      <c r="K64" s="32" t="s">
        <v>121</v>
      </c>
      <c r="L64" s="32"/>
      <c r="M64" s="33" t="s">
        <v>77</v>
      </c>
      <c r="N64" s="33"/>
      <c r="O64" s="32">
        <v>50</v>
      </c>
      <c r="P64" s="114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0"/>
      <c r="R64" s="780"/>
      <c r="S64" s="780"/>
      <c r="T64" s="781"/>
      <c r="U64" s="34"/>
      <c r="V64" s="34"/>
      <c r="W64" s="35" t="s">
        <v>69</v>
      </c>
      <c r="X64" s="773">
        <v>0</v>
      </c>
      <c r="Y64" s="774">
        <f t="shared" ref="Y64:Y72" si="11">IFERROR(IF(X64="",0,CEILING((X64/$H64),1)*$H64),"")</f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4301011816</v>
      </c>
      <c r="D65" s="777">
        <v>4680115881426</v>
      </c>
      <c r="E65" s="778"/>
      <c r="F65" s="772">
        <v>1.35</v>
      </c>
      <c r="G65" s="32">
        <v>8</v>
      </c>
      <c r="H65" s="772">
        <v>10.8</v>
      </c>
      <c r="I65" s="772">
        <v>11.28</v>
      </c>
      <c r="J65" s="32">
        <v>56</v>
      </c>
      <c r="K65" s="32" t="s">
        <v>121</v>
      </c>
      <c r="L65" s="32" t="s">
        <v>149</v>
      </c>
      <c r="M65" s="33" t="s">
        <v>122</v>
      </c>
      <c r="N65" s="33"/>
      <c r="O65" s="32">
        <v>50</v>
      </c>
      <c r="P65" s="118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0"/>
      <c r="R65" s="780"/>
      <c r="S65" s="780"/>
      <c r="T65" s="781"/>
      <c r="U65" s="34"/>
      <c r="V65" s="34"/>
      <c r="W65" s="35" t="s">
        <v>69</v>
      </c>
      <c r="X65" s="773">
        <v>0</v>
      </c>
      <c r="Y65" s="774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150</v>
      </c>
      <c r="AG65" s="64"/>
      <c r="AJ65" s="68" t="s">
        <v>151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147</v>
      </c>
      <c r="B66" s="54" t="s">
        <v>152</v>
      </c>
      <c r="C66" s="31">
        <v>4301011948</v>
      </c>
      <c r="D66" s="777">
        <v>4680115881426</v>
      </c>
      <c r="E66" s="778"/>
      <c r="F66" s="772">
        <v>1.35</v>
      </c>
      <c r="G66" s="32">
        <v>8</v>
      </c>
      <c r="H66" s="772">
        <v>10.8</v>
      </c>
      <c r="I66" s="772">
        <v>11.28</v>
      </c>
      <c r="J66" s="32">
        <v>48</v>
      </c>
      <c r="K66" s="32" t="s">
        <v>121</v>
      </c>
      <c r="L66" s="32"/>
      <c r="M66" s="33" t="s">
        <v>153</v>
      </c>
      <c r="N66" s="33"/>
      <c r="O66" s="32">
        <v>55</v>
      </c>
      <c r="P66" s="93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0"/>
      <c r="R66" s="780"/>
      <c r="S66" s="780"/>
      <c r="T66" s="781"/>
      <c r="U66" s="34"/>
      <c r="V66" s="34"/>
      <c r="W66" s="35" t="s">
        <v>69</v>
      </c>
      <c r="X66" s="773">
        <v>0</v>
      </c>
      <c r="Y66" s="774">
        <f t="shared" si="11"/>
        <v>0</v>
      </c>
      <c r="Z66" s="36" t="str">
        <f>IFERROR(IF(Y66=0,"",ROUNDUP(Y66/H66,0)*0.02039),"")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155</v>
      </c>
      <c r="B67" s="54" t="s">
        <v>156</v>
      </c>
      <c r="C67" s="31">
        <v>4301011386</v>
      </c>
      <c r="D67" s="777">
        <v>4680115880283</v>
      </c>
      <c r="E67" s="778"/>
      <c r="F67" s="772">
        <v>0.6</v>
      </c>
      <c r="G67" s="32">
        <v>8</v>
      </c>
      <c r="H67" s="772">
        <v>4.8</v>
      </c>
      <c r="I67" s="772">
        <v>5.01</v>
      </c>
      <c r="J67" s="32">
        <v>132</v>
      </c>
      <c r="K67" s="32" t="s">
        <v>76</v>
      </c>
      <c r="L67" s="32"/>
      <c r="M67" s="33" t="s">
        <v>122</v>
      </c>
      <c r="N67" s="33"/>
      <c r="O67" s="32">
        <v>45</v>
      </c>
      <c r="P67" s="115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0"/>
      <c r="R67" s="780"/>
      <c r="S67" s="780"/>
      <c r="T67" s="781"/>
      <c r="U67" s="34"/>
      <c r="V67" s="34"/>
      <c r="W67" s="35" t="s">
        <v>69</v>
      </c>
      <c r="X67" s="773">
        <v>0</v>
      </c>
      <c r="Y67" s="77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157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158</v>
      </c>
      <c r="B68" s="54" t="s">
        <v>159</v>
      </c>
      <c r="C68" s="31">
        <v>4301011432</v>
      </c>
      <c r="D68" s="777">
        <v>4680115882720</v>
      </c>
      <c r="E68" s="778"/>
      <c r="F68" s="772">
        <v>0.45</v>
      </c>
      <c r="G68" s="32">
        <v>10</v>
      </c>
      <c r="H68" s="772">
        <v>4.5</v>
      </c>
      <c r="I68" s="772">
        <v>4.71</v>
      </c>
      <c r="J68" s="32">
        <v>132</v>
      </c>
      <c r="K68" s="32" t="s">
        <v>76</v>
      </c>
      <c r="L68" s="32"/>
      <c r="M68" s="33" t="s">
        <v>122</v>
      </c>
      <c r="N68" s="33"/>
      <c r="O68" s="32">
        <v>90</v>
      </c>
      <c r="P68" s="94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0"/>
      <c r="R68" s="780"/>
      <c r="S68" s="780"/>
      <c r="T68" s="781"/>
      <c r="U68" s="34"/>
      <c r="V68" s="34"/>
      <c r="W68" s="35" t="s">
        <v>69</v>
      </c>
      <c r="X68" s="773">
        <v>0</v>
      </c>
      <c r="Y68" s="77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161</v>
      </c>
      <c r="B69" s="54" t="s">
        <v>162</v>
      </c>
      <c r="C69" s="31">
        <v>4301011458</v>
      </c>
      <c r="D69" s="777">
        <v>4680115881525</v>
      </c>
      <c r="E69" s="778"/>
      <c r="F69" s="772">
        <v>0.4</v>
      </c>
      <c r="G69" s="32">
        <v>10</v>
      </c>
      <c r="H69" s="772">
        <v>4</v>
      </c>
      <c r="I69" s="772">
        <v>4.21</v>
      </c>
      <c r="J69" s="32">
        <v>132</v>
      </c>
      <c r="K69" s="32" t="s">
        <v>76</v>
      </c>
      <c r="L69" s="32"/>
      <c r="M69" s="33" t="s">
        <v>122</v>
      </c>
      <c r="N69" s="33"/>
      <c r="O69" s="32">
        <v>50</v>
      </c>
      <c r="P69" s="974" t="s">
        <v>163</v>
      </c>
      <c r="Q69" s="780"/>
      <c r="R69" s="780"/>
      <c r="S69" s="780"/>
      <c r="T69" s="781"/>
      <c r="U69" s="34"/>
      <c r="V69" s="34"/>
      <c r="W69" s="35" t="s">
        <v>69</v>
      </c>
      <c r="X69" s="773">
        <v>0</v>
      </c>
      <c r="Y69" s="77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165</v>
      </c>
      <c r="B70" s="54" t="s">
        <v>166</v>
      </c>
      <c r="C70" s="31">
        <v>4301011192</v>
      </c>
      <c r="D70" s="777">
        <v>4607091382952</v>
      </c>
      <c r="E70" s="778"/>
      <c r="F70" s="772">
        <v>0.5</v>
      </c>
      <c r="G70" s="32">
        <v>6</v>
      </c>
      <c r="H70" s="772">
        <v>3</v>
      </c>
      <c r="I70" s="772">
        <v>3.2</v>
      </c>
      <c r="J70" s="32">
        <v>156</v>
      </c>
      <c r="K70" s="32" t="s">
        <v>76</v>
      </c>
      <c r="L70" s="32"/>
      <c r="M70" s="33" t="s">
        <v>122</v>
      </c>
      <c r="N70" s="33"/>
      <c r="O70" s="32">
        <v>50</v>
      </c>
      <c r="P70" s="1181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0"/>
      <c r="R70" s="780"/>
      <c r="S70" s="780"/>
      <c r="T70" s="781"/>
      <c r="U70" s="34"/>
      <c r="V70" s="34"/>
      <c r="W70" s="35" t="s">
        <v>69</v>
      </c>
      <c r="X70" s="773">
        <v>0</v>
      </c>
      <c r="Y70" s="77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37.5" customHeight="1" x14ac:dyDescent="0.25">
      <c r="A71" s="54" t="s">
        <v>168</v>
      </c>
      <c r="B71" s="54" t="s">
        <v>169</v>
      </c>
      <c r="C71" s="31">
        <v>4301011589</v>
      </c>
      <c r="D71" s="777">
        <v>4680115885899</v>
      </c>
      <c r="E71" s="778"/>
      <c r="F71" s="772">
        <v>0.35</v>
      </c>
      <c r="G71" s="32">
        <v>6</v>
      </c>
      <c r="H71" s="772">
        <v>2.1</v>
      </c>
      <c r="I71" s="772">
        <v>2.2999999999999998</v>
      </c>
      <c r="J71" s="32">
        <v>156</v>
      </c>
      <c r="K71" s="32" t="s">
        <v>76</v>
      </c>
      <c r="L71" s="32"/>
      <c r="M71" s="33" t="s">
        <v>170</v>
      </c>
      <c r="N71" s="33"/>
      <c r="O71" s="32">
        <v>50</v>
      </c>
      <c r="P71" s="121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1" s="780"/>
      <c r="R71" s="780"/>
      <c r="S71" s="780"/>
      <c r="T71" s="781"/>
      <c r="U71" s="34"/>
      <c r="V71" s="34"/>
      <c r="W71" s="35" t="s">
        <v>69</v>
      </c>
      <c r="X71" s="773">
        <v>0</v>
      </c>
      <c r="Y71" s="774">
        <f t="shared" si="11"/>
        <v>0</v>
      </c>
      <c r="Z71" s="36" t="str">
        <f>IFERROR(IF(Y71=0,"",ROUNDUP(Y71/H71,0)*0.00753),"")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172</v>
      </c>
      <c r="B72" s="54" t="s">
        <v>173</v>
      </c>
      <c r="C72" s="31">
        <v>4301011802</v>
      </c>
      <c r="D72" s="777">
        <v>4680115881419</v>
      </c>
      <c r="E72" s="778"/>
      <c r="F72" s="772">
        <v>0.45</v>
      </c>
      <c r="G72" s="32">
        <v>10</v>
      </c>
      <c r="H72" s="772">
        <v>4.5</v>
      </c>
      <c r="I72" s="772">
        <v>4.71</v>
      </c>
      <c r="J72" s="32">
        <v>132</v>
      </c>
      <c r="K72" s="32" t="s">
        <v>76</v>
      </c>
      <c r="L72" s="32" t="s">
        <v>131</v>
      </c>
      <c r="M72" s="33" t="s">
        <v>68</v>
      </c>
      <c r="N72" s="33"/>
      <c r="O72" s="32">
        <v>50</v>
      </c>
      <c r="P72" s="117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0"/>
      <c r="R72" s="780"/>
      <c r="S72" s="780"/>
      <c r="T72" s="781"/>
      <c r="U72" s="34"/>
      <c r="V72" s="34"/>
      <c r="W72" s="35" t="s">
        <v>69</v>
      </c>
      <c r="X72" s="773">
        <v>0</v>
      </c>
      <c r="Y72" s="77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174</v>
      </c>
      <c r="AG72" s="64"/>
      <c r="AJ72" s="68" t="s">
        <v>132</v>
      </c>
      <c r="AK72" s="68">
        <v>54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x14ac:dyDescent="0.2">
      <c r="A73" s="787"/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8"/>
      <c r="P73" s="782" t="s">
        <v>71</v>
      </c>
      <c r="Q73" s="783"/>
      <c r="R73" s="783"/>
      <c r="S73" s="783"/>
      <c r="T73" s="783"/>
      <c r="U73" s="783"/>
      <c r="V73" s="784"/>
      <c r="W73" s="37" t="s">
        <v>72</v>
      </c>
      <c r="X73" s="775">
        <f>IFERROR(X64/H64,"0")+IFERROR(X65/H65,"0")+IFERROR(X66/H66,"0")+IFERROR(X67/H67,"0")+IFERROR(X68/H68,"0")+IFERROR(X69/H69,"0")+IFERROR(X70/H70,"0")+IFERROR(X71/H71,"0")+IFERROR(X72/H72,"0")</f>
        <v>0</v>
      </c>
      <c r="Y73" s="775">
        <f>IFERROR(Y64/H64,"0")+IFERROR(Y65/H65,"0")+IFERROR(Y66/H66,"0")+IFERROR(Y67/H67,"0")+IFERROR(Y68/H68,"0")+IFERROR(Y69/H69,"0")+IFERROR(Y70/H70,"0")+IFERROR(Y71/H71,"0")+IFERROR(Y72/H72,"0")</f>
        <v>0</v>
      </c>
      <c r="Z73" s="775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0</v>
      </c>
      <c r="AA73" s="776"/>
      <c r="AB73" s="776"/>
      <c r="AC73" s="776"/>
    </row>
    <row r="74" spans="1:68" x14ac:dyDescent="0.2">
      <c r="A74" s="786"/>
      <c r="B74" s="786"/>
      <c r="C74" s="786"/>
      <c r="D74" s="786"/>
      <c r="E74" s="786"/>
      <c r="F74" s="786"/>
      <c r="G74" s="786"/>
      <c r="H74" s="786"/>
      <c r="I74" s="786"/>
      <c r="J74" s="786"/>
      <c r="K74" s="786"/>
      <c r="L74" s="786"/>
      <c r="M74" s="786"/>
      <c r="N74" s="786"/>
      <c r="O74" s="788"/>
      <c r="P74" s="782" t="s">
        <v>71</v>
      </c>
      <c r="Q74" s="783"/>
      <c r="R74" s="783"/>
      <c r="S74" s="783"/>
      <c r="T74" s="783"/>
      <c r="U74" s="783"/>
      <c r="V74" s="784"/>
      <c r="W74" s="37" t="s">
        <v>69</v>
      </c>
      <c r="X74" s="775">
        <f>IFERROR(SUM(X64:X72),"0")</f>
        <v>0</v>
      </c>
      <c r="Y74" s="775">
        <f>IFERROR(SUM(Y64:Y72),"0")</f>
        <v>0</v>
      </c>
      <c r="Z74" s="37"/>
      <c r="AA74" s="776"/>
      <c r="AB74" s="776"/>
      <c r="AC74" s="776"/>
    </row>
    <row r="75" spans="1:68" ht="14.25" customHeight="1" x14ac:dyDescent="0.25">
      <c r="A75" s="785" t="s">
        <v>175</v>
      </c>
      <c r="B75" s="786"/>
      <c r="C75" s="786"/>
      <c r="D75" s="786"/>
      <c r="E75" s="786"/>
      <c r="F75" s="786"/>
      <c r="G75" s="786"/>
      <c r="H75" s="786"/>
      <c r="I75" s="786"/>
      <c r="J75" s="786"/>
      <c r="K75" s="786"/>
      <c r="L75" s="786"/>
      <c r="M75" s="786"/>
      <c r="N75" s="786"/>
      <c r="O75" s="786"/>
      <c r="P75" s="786"/>
      <c r="Q75" s="786"/>
      <c r="R75" s="786"/>
      <c r="S75" s="786"/>
      <c r="T75" s="786"/>
      <c r="U75" s="786"/>
      <c r="V75" s="786"/>
      <c r="W75" s="786"/>
      <c r="X75" s="786"/>
      <c r="Y75" s="786"/>
      <c r="Z75" s="786"/>
      <c r="AA75" s="769"/>
      <c r="AB75" s="769"/>
      <c r="AC75" s="769"/>
    </row>
    <row r="76" spans="1:68" ht="27" customHeight="1" x14ac:dyDescent="0.25">
      <c r="A76" s="54" t="s">
        <v>176</v>
      </c>
      <c r="B76" s="54" t="s">
        <v>177</v>
      </c>
      <c r="C76" s="31">
        <v>4301020298</v>
      </c>
      <c r="D76" s="777">
        <v>4680115881440</v>
      </c>
      <c r="E76" s="778"/>
      <c r="F76" s="772">
        <v>1.35</v>
      </c>
      <c r="G76" s="32">
        <v>8</v>
      </c>
      <c r="H76" s="772">
        <v>10.8</v>
      </c>
      <c r="I76" s="772">
        <v>11.28</v>
      </c>
      <c r="J76" s="32">
        <v>56</v>
      </c>
      <c r="K76" s="32" t="s">
        <v>121</v>
      </c>
      <c r="L76" s="32"/>
      <c r="M76" s="33" t="s">
        <v>122</v>
      </c>
      <c r="N76" s="33"/>
      <c r="O76" s="32">
        <v>50</v>
      </c>
      <c r="P76" s="9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0"/>
      <c r="R76" s="780"/>
      <c r="S76" s="780"/>
      <c r="T76" s="781"/>
      <c r="U76" s="34"/>
      <c r="V76" s="34"/>
      <c r="W76" s="35" t="s">
        <v>69</v>
      </c>
      <c r="X76" s="773">
        <v>0</v>
      </c>
      <c r="Y76" s="774">
        <f>IFERROR(IF(X76="",0,CEILING((X76/$H76),1)*$H76),"")</f>
        <v>0</v>
      </c>
      <c r="Z76" s="36" t="str">
        <f>IFERROR(IF(Y76=0,"",ROUNDUP(Y76/H76,0)*0.02175),"")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179</v>
      </c>
      <c r="B77" s="54" t="s">
        <v>180</v>
      </c>
      <c r="C77" s="31">
        <v>4301020228</v>
      </c>
      <c r="D77" s="777">
        <v>4680115882751</v>
      </c>
      <c r="E77" s="778"/>
      <c r="F77" s="772">
        <v>0.45</v>
      </c>
      <c r="G77" s="32">
        <v>10</v>
      </c>
      <c r="H77" s="772">
        <v>4.5</v>
      </c>
      <c r="I77" s="772">
        <v>4.71</v>
      </c>
      <c r="J77" s="32">
        <v>132</v>
      </c>
      <c r="K77" s="32" t="s">
        <v>76</v>
      </c>
      <c r="L77" s="32"/>
      <c r="M77" s="33" t="s">
        <v>122</v>
      </c>
      <c r="N77" s="33"/>
      <c r="O77" s="32">
        <v>90</v>
      </c>
      <c r="P77" s="10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0"/>
      <c r="R77" s="780"/>
      <c r="S77" s="780"/>
      <c r="T77" s="781"/>
      <c r="U77" s="34"/>
      <c r="V77" s="34"/>
      <c r="W77" s="35" t="s">
        <v>69</v>
      </c>
      <c r="X77" s="773">
        <v>0</v>
      </c>
      <c r="Y77" s="774">
        <f>IFERROR(IF(X77="",0,CEILING((X77/$H77),1)*$H77),"")</f>
        <v>0</v>
      </c>
      <c r="Z77" s="36" t="str">
        <f>IFERROR(IF(Y77=0,"",ROUNDUP(Y77/H77,0)*0.00902),"")</f>
        <v/>
      </c>
      <c r="AA77" s="56"/>
      <c r="AB77" s="57"/>
      <c r="AC77" s="131" t="s">
        <v>181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customHeight="1" x14ac:dyDescent="0.25">
      <c r="A78" s="54" t="s">
        <v>182</v>
      </c>
      <c r="B78" s="54" t="s">
        <v>183</v>
      </c>
      <c r="C78" s="31">
        <v>4301020358</v>
      </c>
      <c r="D78" s="777">
        <v>4680115885950</v>
      </c>
      <c r="E78" s="778"/>
      <c r="F78" s="772">
        <v>0.37</v>
      </c>
      <c r="G78" s="32">
        <v>6</v>
      </c>
      <c r="H78" s="772">
        <v>2.2200000000000002</v>
      </c>
      <c r="I78" s="772">
        <v>2.42</v>
      </c>
      <c r="J78" s="32">
        <v>156</v>
      </c>
      <c r="K78" s="32" t="s">
        <v>76</v>
      </c>
      <c r="L78" s="32"/>
      <c r="M78" s="33" t="s">
        <v>77</v>
      </c>
      <c r="N78" s="33"/>
      <c r="O78" s="32">
        <v>50</v>
      </c>
      <c r="P78" s="9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0"/>
      <c r="R78" s="780"/>
      <c r="S78" s="780"/>
      <c r="T78" s="781"/>
      <c r="U78" s="34"/>
      <c r="V78" s="34"/>
      <c r="W78" s="35" t="s">
        <v>69</v>
      </c>
      <c r="X78" s="773">
        <v>0</v>
      </c>
      <c r="Y78" s="774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178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184</v>
      </c>
      <c r="B79" s="54" t="s">
        <v>185</v>
      </c>
      <c r="C79" s="31">
        <v>4301020296</v>
      </c>
      <c r="D79" s="777">
        <v>4680115881433</v>
      </c>
      <c r="E79" s="778"/>
      <c r="F79" s="772">
        <v>0.45</v>
      </c>
      <c r="G79" s="32">
        <v>6</v>
      </c>
      <c r="H79" s="772">
        <v>2.7</v>
      </c>
      <c r="I79" s="772">
        <v>2.88</v>
      </c>
      <c r="J79" s="32">
        <v>182</v>
      </c>
      <c r="K79" s="32" t="s">
        <v>186</v>
      </c>
      <c r="L79" s="32" t="s">
        <v>131</v>
      </c>
      <c r="M79" s="33" t="s">
        <v>122</v>
      </c>
      <c r="N79" s="33"/>
      <c r="O79" s="32">
        <v>50</v>
      </c>
      <c r="P79" s="7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0"/>
      <c r="R79" s="780"/>
      <c r="S79" s="780"/>
      <c r="T79" s="781"/>
      <c r="U79" s="34"/>
      <c r="V79" s="34"/>
      <c r="W79" s="35" t="s">
        <v>69</v>
      </c>
      <c r="X79" s="773">
        <v>0</v>
      </c>
      <c r="Y79" s="774">
        <f>IFERROR(IF(X79="",0,CEILING((X79/$H79),1)*$H79),"")</f>
        <v>0</v>
      </c>
      <c r="Z79" s="36" t="str">
        <f>IFERROR(IF(Y79=0,"",ROUNDUP(Y79/H79,0)*0.00651),"")</f>
        <v/>
      </c>
      <c r="AA79" s="56"/>
      <c r="AB79" s="57"/>
      <c r="AC79" s="135" t="s">
        <v>178</v>
      </c>
      <c r="AG79" s="64"/>
      <c r="AJ79" s="68" t="s">
        <v>132</v>
      </c>
      <c r="AK79" s="68">
        <v>37.799999999999997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787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788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5">
        <f>IFERROR(X76/H76,"0")+IFERROR(X77/H77,"0")+IFERROR(X78/H78,"0")+IFERROR(X79/H79,"0")</f>
        <v>0</v>
      </c>
      <c r="Y80" s="775">
        <f>IFERROR(Y76/H76,"0")+IFERROR(Y77/H77,"0")+IFERROR(Y78/H78,"0")+IFERROR(Y79/H79,"0")</f>
        <v>0</v>
      </c>
      <c r="Z80" s="775">
        <f>IFERROR(IF(Z76="",0,Z76),"0")+IFERROR(IF(Z77="",0,Z77),"0")+IFERROR(IF(Z78="",0,Z78),"0")+IFERROR(IF(Z79="",0,Z79),"0")</f>
        <v>0</v>
      </c>
      <c r="AA80" s="776"/>
      <c r="AB80" s="776"/>
      <c r="AC80" s="776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788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5">
        <f>IFERROR(SUM(X76:X79),"0")</f>
        <v>0</v>
      </c>
      <c r="Y81" s="775">
        <f>IFERROR(SUM(Y76:Y79),"0")</f>
        <v>0</v>
      </c>
      <c r="Z81" s="37"/>
      <c r="AA81" s="776"/>
      <c r="AB81" s="776"/>
      <c r="AC81" s="776"/>
    </row>
    <row r="82" spans="1:68" ht="14.25" customHeight="1" x14ac:dyDescent="0.25">
      <c r="A82" s="785" t="s">
        <v>64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9"/>
      <c r="AB82" s="769"/>
      <c r="AC82" s="769"/>
    </row>
    <row r="83" spans="1:68" ht="16.5" customHeight="1" x14ac:dyDescent="0.25">
      <c r="A83" s="54" t="s">
        <v>187</v>
      </c>
      <c r="B83" s="54" t="s">
        <v>188</v>
      </c>
      <c r="C83" s="31">
        <v>4301031242</v>
      </c>
      <c r="D83" s="777">
        <v>4680115885066</v>
      </c>
      <c r="E83" s="778"/>
      <c r="F83" s="772">
        <v>0.7</v>
      </c>
      <c r="G83" s="32">
        <v>6</v>
      </c>
      <c r="H83" s="772">
        <v>4.2</v>
      </c>
      <c r="I83" s="77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9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0"/>
      <c r="R83" s="780"/>
      <c r="S83" s="780"/>
      <c r="T83" s="781"/>
      <c r="U83" s="34"/>
      <c r="V83" s="34"/>
      <c r="W83" s="35" t="s">
        <v>69</v>
      </c>
      <c r="X83" s="773">
        <v>0</v>
      </c>
      <c r="Y83" s="774">
        <f t="shared" ref="Y83:Y88" si="16">IFERROR(IF(X83="",0,CEILING((X83/$H83),1)*$H83),"")</f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190</v>
      </c>
      <c r="B84" s="54" t="s">
        <v>191</v>
      </c>
      <c r="C84" s="31">
        <v>4301031240</v>
      </c>
      <c r="D84" s="777">
        <v>4680115885042</v>
      </c>
      <c r="E84" s="778"/>
      <c r="F84" s="772">
        <v>0.7</v>
      </c>
      <c r="G84" s="32">
        <v>6</v>
      </c>
      <c r="H84" s="772">
        <v>4.2</v>
      </c>
      <c r="I84" s="772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6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0"/>
      <c r="R84" s="780"/>
      <c r="S84" s="780"/>
      <c r="T84" s="781"/>
      <c r="U84" s="34"/>
      <c r="V84" s="34"/>
      <c r="W84" s="35" t="s">
        <v>69</v>
      </c>
      <c r="X84" s="773">
        <v>0</v>
      </c>
      <c r="Y84" s="77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193</v>
      </c>
      <c r="B85" s="54" t="s">
        <v>194</v>
      </c>
      <c r="C85" s="31">
        <v>4301031315</v>
      </c>
      <c r="D85" s="777">
        <v>4680115885080</v>
      </c>
      <c r="E85" s="778"/>
      <c r="F85" s="772">
        <v>0.7</v>
      </c>
      <c r="G85" s="32">
        <v>6</v>
      </c>
      <c r="H85" s="772">
        <v>4.2</v>
      </c>
      <c r="I85" s="77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19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0"/>
      <c r="R85" s="780"/>
      <c r="S85" s="780"/>
      <c r="T85" s="781"/>
      <c r="U85" s="34"/>
      <c r="V85" s="34"/>
      <c r="W85" s="35" t="s">
        <v>69</v>
      </c>
      <c r="X85" s="773">
        <v>0</v>
      </c>
      <c r="Y85" s="774">
        <f t="shared" si="16"/>
        <v>0</v>
      </c>
      <c r="Z85" s="36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196</v>
      </c>
      <c r="B86" s="54" t="s">
        <v>197</v>
      </c>
      <c r="C86" s="31">
        <v>4301031243</v>
      </c>
      <c r="D86" s="777">
        <v>4680115885073</v>
      </c>
      <c r="E86" s="778"/>
      <c r="F86" s="772">
        <v>0.3</v>
      </c>
      <c r="G86" s="32">
        <v>6</v>
      </c>
      <c r="H86" s="772">
        <v>1.8</v>
      </c>
      <c r="I86" s="77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0"/>
      <c r="R86" s="780"/>
      <c r="S86" s="780"/>
      <c r="T86" s="781"/>
      <c r="U86" s="34"/>
      <c r="V86" s="34"/>
      <c r="W86" s="35" t="s">
        <v>69</v>
      </c>
      <c r="X86" s="773">
        <v>0</v>
      </c>
      <c r="Y86" s="77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198</v>
      </c>
      <c r="B87" s="54" t="s">
        <v>199</v>
      </c>
      <c r="C87" s="31">
        <v>4301031241</v>
      </c>
      <c r="D87" s="777">
        <v>4680115885059</v>
      </c>
      <c r="E87" s="778"/>
      <c r="F87" s="772">
        <v>0.3</v>
      </c>
      <c r="G87" s="32">
        <v>6</v>
      </c>
      <c r="H87" s="772">
        <v>1.8</v>
      </c>
      <c r="I87" s="77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8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0"/>
      <c r="R87" s="780"/>
      <c r="S87" s="780"/>
      <c r="T87" s="781"/>
      <c r="U87" s="34"/>
      <c r="V87" s="34"/>
      <c r="W87" s="35" t="s">
        <v>69</v>
      </c>
      <c r="X87" s="773">
        <v>0</v>
      </c>
      <c r="Y87" s="77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200</v>
      </c>
      <c r="B88" s="54" t="s">
        <v>201</v>
      </c>
      <c r="C88" s="31">
        <v>4301031316</v>
      </c>
      <c r="D88" s="777">
        <v>4680115885097</v>
      </c>
      <c r="E88" s="778"/>
      <c r="F88" s="772">
        <v>0.3</v>
      </c>
      <c r="G88" s="32">
        <v>6</v>
      </c>
      <c r="H88" s="772">
        <v>1.8</v>
      </c>
      <c r="I88" s="77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9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0"/>
      <c r="R88" s="780"/>
      <c r="S88" s="780"/>
      <c r="T88" s="781"/>
      <c r="U88" s="34"/>
      <c r="V88" s="34"/>
      <c r="W88" s="35" t="s">
        <v>69</v>
      </c>
      <c r="X88" s="773">
        <v>0</v>
      </c>
      <c r="Y88" s="77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787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788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5">
        <f>IFERROR(X83/H83,"0")+IFERROR(X84/H84,"0")+IFERROR(X85/H85,"0")+IFERROR(X86/H86,"0")+IFERROR(X87/H87,"0")+IFERROR(X88/H88,"0")</f>
        <v>0</v>
      </c>
      <c r="Y89" s="775">
        <f>IFERROR(Y83/H83,"0")+IFERROR(Y84/H84,"0")+IFERROR(Y85/H85,"0")+IFERROR(Y86/H86,"0")+IFERROR(Y87/H87,"0")+IFERROR(Y88/H88,"0")</f>
        <v>0</v>
      </c>
      <c r="Z89" s="775">
        <f>IFERROR(IF(Z83="",0,Z83),"0")+IFERROR(IF(Z84="",0,Z84),"0")+IFERROR(IF(Z85="",0,Z85),"0")+IFERROR(IF(Z86="",0,Z86),"0")+IFERROR(IF(Z87="",0,Z87),"0")+IFERROR(IF(Z88="",0,Z88),"0")</f>
        <v>0</v>
      </c>
      <c r="AA89" s="776"/>
      <c r="AB89" s="776"/>
      <c r="AC89" s="776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788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5">
        <f>IFERROR(SUM(X83:X88),"0")</f>
        <v>0</v>
      </c>
      <c r="Y90" s="775">
        <f>IFERROR(SUM(Y83:Y88),"0")</f>
        <v>0</v>
      </c>
      <c r="Z90" s="37"/>
      <c r="AA90" s="776"/>
      <c r="AB90" s="776"/>
      <c r="AC90" s="776"/>
    </row>
    <row r="91" spans="1:68" ht="14.25" customHeight="1" x14ac:dyDescent="0.25">
      <c r="A91" s="785" t="s">
        <v>73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9"/>
      <c r="AB91" s="769"/>
      <c r="AC91" s="769"/>
    </row>
    <row r="92" spans="1:68" ht="27" customHeight="1" x14ac:dyDescent="0.25">
      <c r="A92" s="54" t="s">
        <v>202</v>
      </c>
      <c r="B92" s="54" t="s">
        <v>203</v>
      </c>
      <c r="C92" s="31">
        <v>4301051823</v>
      </c>
      <c r="D92" s="777">
        <v>4680115881891</v>
      </c>
      <c r="E92" s="778"/>
      <c r="F92" s="772">
        <v>1.4</v>
      </c>
      <c r="G92" s="32">
        <v>6</v>
      </c>
      <c r="H92" s="772">
        <v>8.4</v>
      </c>
      <c r="I92" s="772">
        <v>8.9640000000000004</v>
      </c>
      <c r="J92" s="32">
        <v>56</v>
      </c>
      <c r="K92" s="32" t="s">
        <v>121</v>
      </c>
      <c r="L92" s="32"/>
      <c r="M92" s="33" t="s">
        <v>68</v>
      </c>
      <c r="N92" s="33"/>
      <c r="O92" s="32">
        <v>40</v>
      </c>
      <c r="P92" s="8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0"/>
      <c r="R92" s="780"/>
      <c r="S92" s="780"/>
      <c r="T92" s="781"/>
      <c r="U92" s="34"/>
      <c r="V92" s="34"/>
      <c r="W92" s="35" t="s">
        <v>69</v>
      </c>
      <c r="X92" s="773">
        <v>0</v>
      </c>
      <c r="Y92" s="774">
        <f t="shared" ref="Y92:Y97" si="21">IFERROR(IF(X92="",0,CEILING((X92/$H92),1)*$H92),"")</f>
        <v>0</v>
      </c>
      <c r="Z92" s="36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customHeight="1" x14ac:dyDescent="0.25">
      <c r="A93" s="54" t="s">
        <v>205</v>
      </c>
      <c r="B93" s="54" t="s">
        <v>206</v>
      </c>
      <c r="C93" s="31">
        <v>4301051846</v>
      </c>
      <c r="D93" s="777">
        <v>4680115885769</v>
      </c>
      <c r="E93" s="778"/>
      <c r="F93" s="772">
        <v>1.4</v>
      </c>
      <c r="G93" s="32">
        <v>6</v>
      </c>
      <c r="H93" s="772">
        <v>8.4</v>
      </c>
      <c r="I93" s="772">
        <v>8.8800000000000008</v>
      </c>
      <c r="J93" s="32">
        <v>56</v>
      </c>
      <c r="K93" s="32" t="s">
        <v>121</v>
      </c>
      <c r="L93" s="32"/>
      <c r="M93" s="33" t="s">
        <v>77</v>
      </c>
      <c r="N93" s="33"/>
      <c r="O93" s="32">
        <v>45</v>
      </c>
      <c r="P93" s="117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0"/>
      <c r="R93" s="780"/>
      <c r="S93" s="780"/>
      <c r="T93" s="781"/>
      <c r="U93" s="34"/>
      <c r="V93" s="34"/>
      <c r="W93" s="35" t="s">
        <v>69</v>
      </c>
      <c r="X93" s="773">
        <v>0</v>
      </c>
      <c r="Y93" s="77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208</v>
      </c>
      <c r="B94" s="54" t="s">
        <v>209</v>
      </c>
      <c r="C94" s="31">
        <v>4301051822</v>
      </c>
      <c r="D94" s="777">
        <v>4680115884410</v>
      </c>
      <c r="E94" s="778"/>
      <c r="F94" s="772">
        <v>1.4</v>
      </c>
      <c r="G94" s="32">
        <v>6</v>
      </c>
      <c r="H94" s="772">
        <v>8.4</v>
      </c>
      <c r="I94" s="772">
        <v>8.952</v>
      </c>
      <c r="J94" s="32">
        <v>56</v>
      </c>
      <c r="K94" s="32" t="s">
        <v>121</v>
      </c>
      <c r="L94" s="32"/>
      <c r="M94" s="33" t="s">
        <v>68</v>
      </c>
      <c r="N94" s="33"/>
      <c r="O94" s="32">
        <v>40</v>
      </c>
      <c r="P94" s="84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0"/>
      <c r="R94" s="780"/>
      <c r="S94" s="780"/>
      <c r="T94" s="781"/>
      <c r="U94" s="34"/>
      <c r="V94" s="34"/>
      <c r="W94" s="35" t="s">
        <v>69</v>
      </c>
      <c r="X94" s="773">
        <v>0</v>
      </c>
      <c r="Y94" s="774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211</v>
      </c>
      <c r="B95" s="54" t="s">
        <v>212</v>
      </c>
      <c r="C95" s="31">
        <v>4301051844</v>
      </c>
      <c r="D95" s="777">
        <v>4680115885929</v>
      </c>
      <c r="E95" s="778"/>
      <c r="F95" s="772">
        <v>0.42</v>
      </c>
      <c r="G95" s="32">
        <v>6</v>
      </c>
      <c r="H95" s="772">
        <v>2.52</v>
      </c>
      <c r="I95" s="772">
        <v>2.72</v>
      </c>
      <c r="J95" s="32">
        <v>156</v>
      </c>
      <c r="K95" s="32" t="s">
        <v>76</v>
      </c>
      <c r="L95" s="32"/>
      <c r="M95" s="33" t="s">
        <v>77</v>
      </c>
      <c r="N95" s="33"/>
      <c r="O95" s="32">
        <v>45</v>
      </c>
      <c r="P95" s="85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0"/>
      <c r="R95" s="780"/>
      <c r="S95" s="780"/>
      <c r="T95" s="781"/>
      <c r="U95" s="34"/>
      <c r="V95" s="34"/>
      <c r="W95" s="35" t="s">
        <v>69</v>
      </c>
      <c r="X95" s="773">
        <v>0</v>
      </c>
      <c r="Y95" s="77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213</v>
      </c>
      <c r="B96" s="54" t="s">
        <v>214</v>
      </c>
      <c r="C96" s="31">
        <v>4301051827</v>
      </c>
      <c r="D96" s="777">
        <v>4680115884403</v>
      </c>
      <c r="E96" s="778"/>
      <c r="F96" s="772">
        <v>0.3</v>
      </c>
      <c r="G96" s="32">
        <v>6</v>
      </c>
      <c r="H96" s="772">
        <v>1.8</v>
      </c>
      <c r="I96" s="772">
        <v>2</v>
      </c>
      <c r="J96" s="32">
        <v>156</v>
      </c>
      <c r="K96" s="32" t="s">
        <v>76</v>
      </c>
      <c r="L96" s="32"/>
      <c r="M96" s="33" t="s">
        <v>68</v>
      </c>
      <c r="N96" s="33"/>
      <c r="O96" s="32">
        <v>40</v>
      </c>
      <c r="P96" s="10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0"/>
      <c r="R96" s="780"/>
      <c r="S96" s="780"/>
      <c r="T96" s="781"/>
      <c r="U96" s="34"/>
      <c r="V96" s="34"/>
      <c r="W96" s="35" t="s">
        <v>69</v>
      </c>
      <c r="X96" s="773">
        <v>0</v>
      </c>
      <c r="Y96" s="774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210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customHeight="1" x14ac:dyDescent="0.25">
      <c r="A97" s="54" t="s">
        <v>215</v>
      </c>
      <c r="B97" s="54" t="s">
        <v>216</v>
      </c>
      <c r="C97" s="31">
        <v>4301051837</v>
      </c>
      <c r="D97" s="777">
        <v>4680115884311</v>
      </c>
      <c r="E97" s="778"/>
      <c r="F97" s="772">
        <v>0.3</v>
      </c>
      <c r="G97" s="32">
        <v>6</v>
      </c>
      <c r="H97" s="772">
        <v>1.8</v>
      </c>
      <c r="I97" s="772">
        <v>2.0459999999999998</v>
      </c>
      <c r="J97" s="32">
        <v>182</v>
      </c>
      <c r="K97" s="32" t="s">
        <v>186</v>
      </c>
      <c r="L97" s="32"/>
      <c r="M97" s="33" t="s">
        <v>77</v>
      </c>
      <c r="N97" s="33"/>
      <c r="O97" s="32">
        <v>40</v>
      </c>
      <c r="P97" s="8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0"/>
      <c r="R97" s="780"/>
      <c r="S97" s="780"/>
      <c r="T97" s="781"/>
      <c r="U97" s="34"/>
      <c r="V97" s="34"/>
      <c r="W97" s="35" t="s">
        <v>69</v>
      </c>
      <c r="X97" s="773">
        <v>0</v>
      </c>
      <c r="Y97" s="774">
        <f t="shared" si="21"/>
        <v>0</v>
      </c>
      <c r="Z97" s="36" t="str">
        <f>IFERROR(IF(Y97=0,"",ROUNDUP(Y97/H97,0)*0.00651),"")</f>
        <v/>
      </c>
      <c r="AA97" s="56"/>
      <c r="AB97" s="57"/>
      <c r="AC97" s="159" t="s">
        <v>204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x14ac:dyDescent="0.2">
      <c r="A98" s="787"/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8"/>
      <c r="P98" s="782" t="s">
        <v>71</v>
      </c>
      <c r="Q98" s="783"/>
      <c r="R98" s="783"/>
      <c r="S98" s="783"/>
      <c r="T98" s="783"/>
      <c r="U98" s="783"/>
      <c r="V98" s="784"/>
      <c r="W98" s="37" t="s">
        <v>72</v>
      </c>
      <c r="X98" s="775">
        <f>IFERROR(X92/H92,"0")+IFERROR(X93/H93,"0")+IFERROR(X94/H94,"0")+IFERROR(X95/H95,"0")+IFERROR(X96/H96,"0")+IFERROR(X97/H97,"0")</f>
        <v>0</v>
      </c>
      <c r="Y98" s="775">
        <f>IFERROR(Y92/H92,"0")+IFERROR(Y93/H93,"0")+IFERROR(Y94/H94,"0")+IFERROR(Y95/H95,"0")+IFERROR(Y96/H96,"0")+IFERROR(Y97/H97,"0")</f>
        <v>0</v>
      </c>
      <c r="Z98" s="775">
        <f>IFERROR(IF(Z92="",0,Z92),"0")+IFERROR(IF(Z93="",0,Z93),"0")+IFERROR(IF(Z94="",0,Z94),"0")+IFERROR(IF(Z95="",0,Z95),"0")+IFERROR(IF(Z96="",0,Z96),"0")+IFERROR(IF(Z97="",0,Z97),"0")</f>
        <v>0</v>
      </c>
      <c r="AA98" s="776"/>
      <c r="AB98" s="776"/>
      <c r="AC98" s="776"/>
    </row>
    <row r="99" spans="1:68" x14ac:dyDescent="0.2">
      <c r="A99" s="786"/>
      <c r="B99" s="786"/>
      <c r="C99" s="786"/>
      <c r="D99" s="786"/>
      <c r="E99" s="786"/>
      <c r="F99" s="786"/>
      <c r="G99" s="786"/>
      <c r="H99" s="786"/>
      <c r="I99" s="786"/>
      <c r="J99" s="786"/>
      <c r="K99" s="786"/>
      <c r="L99" s="786"/>
      <c r="M99" s="786"/>
      <c r="N99" s="786"/>
      <c r="O99" s="788"/>
      <c r="P99" s="782" t="s">
        <v>71</v>
      </c>
      <c r="Q99" s="783"/>
      <c r="R99" s="783"/>
      <c r="S99" s="783"/>
      <c r="T99" s="783"/>
      <c r="U99" s="783"/>
      <c r="V99" s="784"/>
      <c r="W99" s="37" t="s">
        <v>69</v>
      </c>
      <c r="X99" s="775">
        <f>IFERROR(SUM(X92:X97),"0")</f>
        <v>0</v>
      </c>
      <c r="Y99" s="775">
        <f>IFERROR(SUM(Y92:Y97),"0")</f>
        <v>0</v>
      </c>
      <c r="Z99" s="37"/>
      <c r="AA99" s="776"/>
      <c r="AB99" s="776"/>
      <c r="AC99" s="776"/>
    </row>
    <row r="100" spans="1:68" ht="14.25" customHeight="1" x14ac:dyDescent="0.25">
      <c r="A100" s="785" t="s">
        <v>217</v>
      </c>
      <c r="B100" s="786"/>
      <c r="C100" s="786"/>
      <c r="D100" s="786"/>
      <c r="E100" s="786"/>
      <c r="F100" s="786"/>
      <c r="G100" s="786"/>
      <c r="H100" s="786"/>
      <c r="I100" s="786"/>
      <c r="J100" s="786"/>
      <c r="K100" s="786"/>
      <c r="L100" s="786"/>
      <c r="M100" s="786"/>
      <c r="N100" s="786"/>
      <c r="O100" s="786"/>
      <c r="P100" s="786"/>
      <c r="Q100" s="786"/>
      <c r="R100" s="786"/>
      <c r="S100" s="786"/>
      <c r="T100" s="786"/>
      <c r="U100" s="786"/>
      <c r="V100" s="786"/>
      <c r="W100" s="786"/>
      <c r="X100" s="786"/>
      <c r="Y100" s="786"/>
      <c r="Z100" s="786"/>
      <c r="AA100" s="769"/>
      <c r="AB100" s="769"/>
      <c r="AC100" s="769"/>
    </row>
    <row r="101" spans="1:68" ht="37.5" customHeight="1" x14ac:dyDescent="0.25">
      <c r="A101" s="54" t="s">
        <v>218</v>
      </c>
      <c r="B101" s="54" t="s">
        <v>219</v>
      </c>
      <c r="C101" s="31">
        <v>4301060366</v>
      </c>
      <c r="D101" s="777">
        <v>4680115881532</v>
      </c>
      <c r="E101" s="778"/>
      <c r="F101" s="772">
        <v>1.3</v>
      </c>
      <c r="G101" s="32">
        <v>6</v>
      </c>
      <c r="H101" s="772">
        <v>7.8</v>
      </c>
      <c r="I101" s="772">
        <v>8.2799999999999994</v>
      </c>
      <c r="J101" s="32">
        <v>56</v>
      </c>
      <c r="K101" s="32" t="s">
        <v>121</v>
      </c>
      <c r="L101" s="32"/>
      <c r="M101" s="33" t="s">
        <v>68</v>
      </c>
      <c r="N101" s="33"/>
      <c r="O101" s="32">
        <v>30</v>
      </c>
      <c r="P101" s="112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0"/>
      <c r="R101" s="780"/>
      <c r="S101" s="780"/>
      <c r="T101" s="781"/>
      <c r="U101" s="34"/>
      <c r="V101" s="34"/>
      <c r="W101" s="35" t="s">
        <v>69</v>
      </c>
      <c r="X101" s="773">
        <v>0</v>
      </c>
      <c r="Y101" s="77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220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218</v>
      </c>
      <c r="B102" s="54" t="s">
        <v>221</v>
      </c>
      <c r="C102" s="31">
        <v>4301060371</v>
      </c>
      <c r="D102" s="777">
        <v>4680115881532</v>
      </c>
      <c r="E102" s="778"/>
      <c r="F102" s="772">
        <v>1.4</v>
      </c>
      <c r="G102" s="32">
        <v>6</v>
      </c>
      <c r="H102" s="772">
        <v>8.4</v>
      </c>
      <c r="I102" s="772">
        <v>8.9640000000000004</v>
      </c>
      <c r="J102" s="32">
        <v>56</v>
      </c>
      <c r="K102" s="32" t="s">
        <v>121</v>
      </c>
      <c r="L102" s="32"/>
      <c r="M102" s="33" t="s">
        <v>68</v>
      </c>
      <c r="N102" s="33"/>
      <c r="O102" s="32">
        <v>30</v>
      </c>
      <c r="P102" s="113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0"/>
      <c r="R102" s="780"/>
      <c r="S102" s="780"/>
      <c r="T102" s="781"/>
      <c r="U102" s="34"/>
      <c r="V102" s="34"/>
      <c r="W102" s="35" t="s">
        <v>69</v>
      </c>
      <c r="X102" s="773">
        <v>0</v>
      </c>
      <c r="Y102" s="774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222</v>
      </c>
      <c r="B103" s="54" t="s">
        <v>223</v>
      </c>
      <c r="C103" s="31">
        <v>4301060351</v>
      </c>
      <c r="D103" s="777">
        <v>4680115881464</v>
      </c>
      <c r="E103" s="778"/>
      <c r="F103" s="772">
        <v>0.4</v>
      </c>
      <c r="G103" s="32">
        <v>6</v>
      </c>
      <c r="H103" s="772">
        <v>2.4</v>
      </c>
      <c r="I103" s="772">
        <v>2.61</v>
      </c>
      <c r="J103" s="32">
        <v>132</v>
      </c>
      <c r="K103" s="32" t="s">
        <v>76</v>
      </c>
      <c r="L103" s="32"/>
      <c r="M103" s="33" t="s">
        <v>77</v>
      </c>
      <c r="N103" s="33"/>
      <c r="O103" s="32">
        <v>30</v>
      </c>
      <c r="P103" s="87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0"/>
      <c r="R103" s="780"/>
      <c r="S103" s="780"/>
      <c r="T103" s="781"/>
      <c r="U103" s="34"/>
      <c r="V103" s="34"/>
      <c r="W103" s="35" t="s">
        <v>69</v>
      </c>
      <c r="X103" s="773">
        <v>0</v>
      </c>
      <c r="Y103" s="77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65" t="s">
        <v>224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787"/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8"/>
      <c r="P104" s="782" t="s">
        <v>71</v>
      </c>
      <c r="Q104" s="783"/>
      <c r="R104" s="783"/>
      <c r="S104" s="783"/>
      <c r="T104" s="783"/>
      <c r="U104" s="783"/>
      <c r="V104" s="784"/>
      <c r="W104" s="37" t="s">
        <v>72</v>
      </c>
      <c r="X104" s="775">
        <f>IFERROR(X101/H101,"0")+IFERROR(X102/H102,"0")+IFERROR(X103/H103,"0")</f>
        <v>0</v>
      </c>
      <c r="Y104" s="775">
        <f>IFERROR(Y101/H101,"0")+IFERROR(Y102/H102,"0")+IFERROR(Y103/H103,"0")</f>
        <v>0</v>
      </c>
      <c r="Z104" s="775">
        <f>IFERROR(IF(Z101="",0,Z101),"0")+IFERROR(IF(Z102="",0,Z102),"0")+IFERROR(IF(Z103="",0,Z103),"0")</f>
        <v>0</v>
      </c>
      <c r="AA104" s="776"/>
      <c r="AB104" s="776"/>
      <c r="AC104" s="776"/>
    </row>
    <row r="105" spans="1:68" x14ac:dyDescent="0.2">
      <c r="A105" s="786"/>
      <c r="B105" s="786"/>
      <c r="C105" s="786"/>
      <c r="D105" s="786"/>
      <c r="E105" s="786"/>
      <c r="F105" s="786"/>
      <c r="G105" s="786"/>
      <c r="H105" s="786"/>
      <c r="I105" s="786"/>
      <c r="J105" s="786"/>
      <c r="K105" s="786"/>
      <c r="L105" s="786"/>
      <c r="M105" s="786"/>
      <c r="N105" s="786"/>
      <c r="O105" s="788"/>
      <c r="P105" s="782" t="s">
        <v>71</v>
      </c>
      <c r="Q105" s="783"/>
      <c r="R105" s="783"/>
      <c r="S105" s="783"/>
      <c r="T105" s="783"/>
      <c r="U105" s="783"/>
      <c r="V105" s="784"/>
      <c r="W105" s="37" t="s">
        <v>69</v>
      </c>
      <c r="X105" s="775">
        <f>IFERROR(SUM(X101:X103),"0")</f>
        <v>0</v>
      </c>
      <c r="Y105" s="775">
        <f>IFERROR(SUM(Y101:Y103),"0")</f>
        <v>0</v>
      </c>
      <c r="Z105" s="37"/>
      <c r="AA105" s="776"/>
      <c r="AB105" s="776"/>
      <c r="AC105" s="776"/>
    </row>
    <row r="106" spans="1:68" ht="16.5" customHeight="1" x14ac:dyDescent="0.25">
      <c r="A106" s="799" t="s">
        <v>225</v>
      </c>
      <c r="B106" s="786"/>
      <c r="C106" s="786"/>
      <c r="D106" s="786"/>
      <c r="E106" s="786"/>
      <c r="F106" s="786"/>
      <c r="G106" s="786"/>
      <c r="H106" s="786"/>
      <c r="I106" s="786"/>
      <c r="J106" s="786"/>
      <c r="K106" s="786"/>
      <c r="L106" s="786"/>
      <c r="M106" s="786"/>
      <c r="N106" s="786"/>
      <c r="O106" s="786"/>
      <c r="P106" s="786"/>
      <c r="Q106" s="786"/>
      <c r="R106" s="786"/>
      <c r="S106" s="786"/>
      <c r="T106" s="786"/>
      <c r="U106" s="786"/>
      <c r="V106" s="786"/>
      <c r="W106" s="786"/>
      <c r="X106" s="786"/>
      <c r="Y106" s="786"/>
      <c r="Z106" s="786"/>
      <c r="AA106" s="768"/>
      <c r="AB106" s="768"/>
      <c r="AC106" s="768"/>
    </row>
    <row r="107" spans="1:68" ht="14.25" customHeight="1" x14ac:dyDescent="0.25">
      <c r="A107" s="785" t="s">
        <v>118</v>
      </c>
      <c r="B107" s="786"/>
      <c r="C107" s="786"/>
      <c r="D107" s="786"/>
      <c r="E107" s="786"/>
      <c r="F107" s="786"/>
      <c r="G107" s="786"/>
      <c r="H107" s="786"/>
      <c r="I107" s="786"/>
      <c r="J107" s="786"/>
      <c r="K107" s="786"/>
      <c r="L107" s="786"/>
      <c r="M107" s="786"/>
      <c r="N107" s="786"/>
      <c r="O107" s="786"/>
      <c r="P107" s="786"/>
      <c r="Q107" s="786"/>
      <c r="R107" s="786"/>
      <c r="S107" s="786"/>
      <c r="T107" s="786"/>
      <c r="U107" s="786"/>
      <c r="V107" s="786"/>
      <c r="W107" s="786"/>
      <c r="X107" s="786"/>
      <c r="Y107" s="786"/>
      <c r="Z107" s="786"/>
      <c r="AA107" s="769"/>
      <c r="AB107" s="769"/>
      <c r="AC107" s="769"/>
    </row>
    <row r="108" spans="1:68" ht="27" customHeight="1" x14ac:dyDescent="0.25">
      <c r="A108" s="54" t="s">
        <v>226</v>
      </c>
      <c r="B108" s="54" t="s">
        <v>227</v>
      </c>
      <c r="C108" s="31">
        <v>4301011468</v>
      </c>
      <c r="D108" s="777">
        <v>4680115881327</v>
      </c>
      <c r="E108" s="778"/>
      <c r="F108" s="772">
        <v>1.35</v>
      </c>
      <c r="G108" s="32">
        <v>8</v>
      </c>
      <c r="H108" s="772">
        <v>10.8</v>
      </c>
      <c r="I108" s="772">
        <v>11.28</v>
      </c>
      <c r="J108" s="32">
        <v>56</v>
      </c>
      <c r="K108" s="32" t="s">
        <v>121</v>
      </c>
      <c r="L108" s="32"/>
      <c r="M108" s="33" t="s">
        <v>170</v>
      </c>
      <c r="N108" s="33"/>
      <c r="O108" s="32">
        <v>50</v>
      </c>
      <c r="P108" s="10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0"/>
      <c r="R108" s="780"/>
      <c r="S108" s="780"/>
      <c r="T108" s="781"/>
      <c r="U108" s="34"/>
      <c r="V108" s="34"/>
      <c r="W108" s="35" t="s">
        <v>69</v>
      </c>
      <c r="X108" s="773">
        <v>0</v>
      </c>
      <c r="Y108" s="774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229</v>
      </c>
      <c r="B109" s="54" t="s">
        <v>230</v>
      </c>
      <c r="C109" s="31">
        <v>4301011476</v>
      </c>
      <c r="D109" s="777">
        <v>4680115881518</v>
      </c>
      <c r="E109" s="778"/>
      <c r="F109" s="772">
        <v>0.4</v>
      </c>
      <c r="G109" s="32">
        <v>10</v>
      </c>
      <c r="H109" s="772">
        <v>4</v>
      </c>
      <c r="I109" s="772">
        <v>4.21</v>
      </c>
      <c r="J109" s="32">
        <v>132</v>
      </c>
      <c r="K109" s="32" t="s">
        <v>76</v>
      </c>
      <c r="L109" s="32"/>
      <c r="M109" s="33" t="s">
        <v>77</v>
      </c>
      <c r="N109" s="33"/>
      <c r="O109" s="32">
        <v>50</v>
      </c>
      <c r="P109" s="106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0"/>
      <c r="R109" s="780"/>
      <c r="S109" s="780"/>
      <c r="T109" s="781"/>
      <c r="U109" s="34"/>
      <c r="V109" s="34"/>
      <c r="W109" s="35" t="s">
        <v>69</v>
      </c>
      <c r="X109" s="773">
        <v>0</v>
      </c>
      <c r="Y109" s="774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231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232</v>
      </c>
      <c r="B110" s="54" t="s">
        <v>233</v>
      </c>
      <c r="C110" s="31">
        <v>4301011443</v>
      </c>
      <c r="D110" s="777">
        <v>4680115881303</v>
      </c>
      <c r="E110" s="778"/>
      <c r="F110" s="772">
        <v>0.45</v>
      </c>
      <c r="G110" s="32">
        <v>10</v>
      </c>
      <c r="H110" s="772">
        <v>4.5</v>
      </c>
      <c r="I110" s="772">
        <v>4.71</v>
      </c>
      <c r="J110" s="32">
        <v>132</v>
      </c>
      <c r="K110" s="32" t="s">
        <v>76</v>
      </c>
      <c r="L110" s="32" t="s">
        <v>131</v>
      </c>
      <c r="M110" s="33" t="s">
        <v>170</v>
      </c>
      <c r="N110" s="33"/>
      <c r="O110" s="32">
        <v>50</v>
      </c>
      <c r="P110" s="116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0"/>
      <c r="R110" s="780"/>
      <c r="S110" s="780"/>
      <c r="T110" s="781"/>
      <c r="U110" s="34"/>
      <c r="V110" s="34"/>
      <c r="W110" s="35" t="s">
        <v>69</v>
      </c>
      <c r="X110" s="773">
        <v>0</v>
      </c>
      <c r="Y110" s="774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231</v>
      </c>
      <c r="AG110" s="64"/>
      <c r="AJ110" s="68" t="s">
        <v>132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87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788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5">
        <f>IFERROR(X108/H108,"0")+IFERROR(X109/H109,"0")+IFERROR(X110/H110,"0")</f>
        <v>0</v>
      </c>
      <c r="Y111" s="775">
        <f>IFERROR(Y108/H108,"0")+IFERROR(Y109/H109,"0")+IFERROR(Y110/H110,"0")</f>
        <v>0</v>
      </c>
      <c r="Z111" s="775">
        <f>IFERROR(IF(Z108="",0,Z108),"0")+IFERROR(IF(Z109="",0,Z109),"0")+IFERROR(IF(Z110="",0,Z110),"0")</f>
        <v>0</v>
      </c>
      <c r="AA111" s="776"/>
      <c r="AB111" s="776"/>
      <c r="AC111" s="776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788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5">
        <f>IFERROR(SUM(X108:X110),"0")</f>
        <v>0</v>
      </c>
      <c r="Y112" s="775">
        <f>IFERROR(SUM(Y108:Y110),"0")</f>
        <v>0</v>
      </c>
      <c r="Z112" s="37"/>
      <c r="AA112" s="776"/>
      <c r="AB112" s="776"/>
      <c r="AC112" s="776"/>
    </row>
    <row r="113" spans="1:68" ht="14.25" customHeight="1" x14ac:dyDescent="0.25">
      <c r="A113" s="785" t="s">
        <v>73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9"/>
      <c r="AB113" s="769"/>
      <c r="AC113" s="769"/>
    </row>
    <row r="114" spans="1:68" ht="27" customHeight="1" x14ac:dyDescent="0.25">
      <c r="A114" s="54" t="s">
        <v>234</v>
      </c>
      <c r="B114" s="54" t="s">
        <v>235</v>
      </c>
      <c r="C114" s="31">
        <v>4301051437</v>
      </c>
      <c r="D114" s="777">
        <v>4607091386967</v>
      </c>
      <c r="E114" s="778"/>
      <c r="F114" s="772">
        <v>1.35</v>
      </c>
      <c r="G114" s="32">
        <v>6</v>
      </c>
      <c r="H114" s="772">
        <v>8.1</v>
      </c>
      <c r="I114" s="772">
        <v>8.6639999999999997</v>
      </c>
      <c r="J114" s="32">
        <v>56</v>
      </c>
      <c r="K114" s="32" t="s">
        <v>121</v>
      </c>
      <c r="L114" s="32"/>
      <c r="M114" s="33" t="s">
        <v>77</v>
      </c>
      <c r="N114" s="33"/>
      <c r="O114" s="32">
        <v>45</v>
      </c>
      <c r="P114" s="111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4" s="780"/>
      <c r="R114" s="780"/>
      <c r="S114" s="780"/>
      <c r="T114" s="781"/>
      <c r="U114" s="34"/>
      <c r="V114" s="34"/>
      <c r="W114" s="35" t="s">
        <v>69</v>
      </c>
      <c r="X114" s="773">
        <v>0</v>
      </c>
      <c r="Y114" s="774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customHeight="1" x14ac:dyDescent="0.25">
      <c r="A115" s="54" t="s">
        <v>234</v>
      </c>
      <c r="B115" s="54" t="s">
        <v>237</v>
      </c>
      <c r="C115" s="31">
        <v>4301051546</v>
      </c>
      <c r="D115" s="777">
        <v>4607091386967</v>
      </c>
      <c r="E115" s="778"/>
      <c r="F115" s="772">
        <v>1.4</v>
      </c>
      <c r="G115" s="32">
        <v>6</v>
      </c>
      <c r="H115" s="772">
        <v>8.4</v>
      </c>
      <c r="I115" s="772">
        <v>8.9640000000000004</v>
      </c>
      <c r="J115" s="32">
        <v>56</v>
      </c>
      <c r="K115" s="32" t="s">
        <v>121</v>
      </c>
      <c r="L115" s="32"/>
      <c r="M115" s="33" t="s">
        <v>77</v>
      </c>
      <c r="N115" s="33"/>
      <c r="O115" s="32">
        <v>45</v>
      </c>
      <c r="P115" s="100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0"/>
      <c r="R115" s="780"/>
      <c r="S115" s="780"/>
      <c r="T115" s="781"/>
      <c r="U115" s="34"/>
      <c r="V115" s="34"/>
      <c r="W115" s="35" t="s">
        <v>69</v>
      </c>
      <c r="X115" s="773">
        <v>0</v>
      </c>
      <c r="Y115" s="774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238</v>
      </c>
      <c r="B116" s="54" t="s">
        <v>239</v>
      </c>
      <c r="C116" s="31">
        <v>4301051436</v>
      </c>
      <c r="D116" s="777">
        <v>4607091385731</v>
      </c>
      <c r="E116" s="778"/>
      <c r="F116" s="772">
        <v>0.45</v>
      </c>
      <c r="G116" s="32">
        <v>6</v>
      </c>
      <c r="H116" s="772">
        <v>2.7</v>
      </c>
      <c r="I116" s="772">
        <v>2.952</v>
      </c>
      <c r="J116" s="32">
        <v>182</v>
      </c>
      <c r="K116" s="32" t="s">
        <v>186</v>
      </c>
      <c r="L116" s="32" t="s">
        <v>149</v>
      </c>
      <c r="M116" s="33" t="s">
        <v>77</v>
      </c>
      <c r="N116" s="33"/>
      <c r="O116" s="32">
        <v>45</v>
      </c>
      <c r="P116" s="87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0"/>
      <c r="R116" s="780"/>
      <c r="S116" s="780"/>
      <c r="T116" s="781"/>
      <c r="U116" s="34"/>
      <c r="V116" s="34"/>
      <c r="W116" s="35" t="s">
        <v>69</v>
      </c>
      <c r="X116" s="773">
        <v>0</v>
      </c>
      <c r="Y116" s="774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236</v>
      </c>
      <c r="AG116" s="64"/>
      <c r="AJ116" s="68" t="s">
        <v>151</v>
      </c>
      <c r="AK116" s="68">
        <v>491.4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240</v>
      </c>
      <c r="B117" s="54" t="s">
        <v>241</v>
      </c>
      <c r="C117" s="31">
        <v>4301051438</v>
      </c>
      <c r="D117" s="777">
        <v>4680115880894</v>
      </c>
      <c r="E117" s="778"/>
      <c r="F117" s="772">
        <v>0.33</v>
      </c>
      <c r="G117" s="32">
        <v>6</v>
      </c>
      <c r="H117" s="772">
        <v>1.98</v>
      </c>
      <c r="I117" s="772">
        <v>2.238</v>
      </c>
      <c r="J117" s="32">
        <v>182</v>
      </c>
      <c r="K117" s="32" t="s">
        <v>186</v>
      </c>
      <c r="L117" s="32"/>
      <c r="M117" s="33" t="s">
        <v>77</v>
      </c>
      <c r="N117" s="33"/>
      <c r="O117" s="32">
        <v>45</v>
      </c>
      <c r="P117" s="9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0"/>
      <c r="R117" s="780"/>
      <c r="S117" s="780"/>
      <c r="T117" s="781"/>
      <c r="U117" s="34"/>
      <c r="V117" s="34"/>
      <c r="W117" s="35" t="s">
        <v>69</v>
      </c>
      <c r="X117" s="773">
        <v>0</v>
      </c>
      <c r="Y117" s="774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4301051439</v>
      </c>
      <c r="D118" s="777">
        <v>4680115880214</v>
      </c>
      <c r="E118" s="778"/>
      <c r="F118" s="772">
        <v>0.45</v>
      </c>
      <c r="G118" s="32">
        <v>6</v>
      </c>
      <c r="H118" s="772">
        <v>2.7</v>
      </c>
      <c r="I118" s="772">
        <v>2.988</v>
      </c>
      <c r="J118" s="32">
        <v>132</v>
      </c>
      <c r="K118" s="32" t="s">
        <v>76</v>
      </c>
      <c r="L118" s="32"/>
      <c r="M118" s="33" t="s">
        <v>77</v>
      </c>
      <c r="N118" s="33"/>
      <c r="O118" s="32">
        <v>45</v>
      </c>
      <c r="P118" s="91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0"/>
      <c r="R118" s="780"/>
      <c r="S118" s="780"/>
      <c r="T118" s="781"/>
      <c r="U118" s="34"/>
      <c r="V118" s="34"/>
      <c r="W118" s="35" t="s">
        <v>69</v>
      </c>
      <c r="X118" s="773">
        <v>0</v>
      </c>
      <c r="Y118" s="774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243</v>
      </c>
      <c r="B119" s="54" t="s">
        <v>246</v>
      </c>
      <c r="C119" s="31">
        <v>4301051687</v>
      </c>
      <c r="D119" s="777">
        <v>4680115880214</v>
      </c>
      <c r="E119" s="778"/>
      <c r="F119" s="772">
        <v>0.45</v>
      </c>
      <c r="G119" s="32">
        <v>4</v>
      </c>
      <c r="H119" s="772">
        <v>1.8</v>
      </c>
      <c r="I119" s="772">
        <v>2.032</v>
      </c>
      <c r="J119" s="32">
        <v>182</v>
      </c>
      <c r="K119" s="32" t="s">
        <v>186</v>
      </c>
      <c r="L119" s="32"/>
      <c r="M119" s="33" t="s">
        <v>77</v>
      </c>
      <c r="N119" s="33"/>
      <c r="O119" s="32">
        <v>45</v>
      </c>
      <c r="P119" s="926" t="s">
        <v>247</v>
      </c>
      <c r="Q119" s="780"/>
      <c r="R119" s="780"/>
      <c r="S119" s="780"/>
      <c r="T119" s="781"/>
      <c r="U119" s="34"/>
      <c r="V119" s="34"/>
      <c r="W119" s="35" t="s">
        <v>69</v>
      </c>
      <c r="X119" s="773">
        <v>0</v>
      </c>
      <c r="Y119" s="774">
        <f t="shared" si="26"/>
        <v>0</v>
      </c>
      <c r="Z119" s="36" t="str">
        <f>IFERROR(IF(Y119=0,"",ROUNDUP(Y119/H119,0)*0.00651),"")</f>
        <v/>
      </c>
      <c r="AA119" s="56"/>
      <c r="AB119" s="57"/>
      <c r="AC119" s="183" t="s">
        <v>248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787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788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5">
        <f>IFERROR(X114/H114,"0")+IFERROR(X115/H115,"0")+IFERROR(X116/H116,"0")+IFERROR(X117/H117,"0")+IFERROR(X118/H118,"0")+IFERROR(X119/H119,"0")</f>
        <v>0</v>
      </c>
      <c r="Y120" s="775">
        <f>IFERROR(Y114/H114,"0")+IFERROR(Y115/H115,"0")+IFERROR(Y116/H116,"0")+IFERROR(Y117/H117,"0")+IFERROR(Y118/H118,"0")+IFERROR(Y119/H119,"0")</f>
        <v>0</v>
      </c>
      <c r="Z120" s="775">
        <f>IFERROR(IF(Z114="",0,Z114),"0")+IFERROR(IF(Z115="",0,Z115),"0")+IFERROR(IF(Z116="",0,Z116),"0")+IFERROR(IF(Z117="",0,Z117),"0")+IFERROR(IF(Z118="",0,Z118),"0")+IFERROR(IF(Z119="",0,Z119),"0")</f>
        <v>0</v>
      </c>
      <c r="AA120" s="776"/>
      <c r="AB120" s="776"/>
      <c r="AC120" s="776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788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5">
        <f>IFERROR(SUM(X114:X119),"0")</f>
        <v>0</v>
      </c>
      <c r="Y121" s="775">
        <f>IFERROR(SUM(Y114:Y119),"0")</f>
        <v>0</v>
      </c>
      <c r="Z121" s="37"/>
      <c r="AA121" s="776"/>
      <c r="AB121" s="776"/>
      <c r="AC121" s="776"/>
    </row>
    <row r="122" spans="1:68" ht="16.5" customHeight="1" x14ac:dyDescent="0.25">
      <c r="A122" s="799" t="s">
        <v>249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8"/>
      <c r="AB122" s="768"/>
      <c r="AC122" s="768"/>
    </row>
    <row r="123" spans="1:68" ht="14.25" customHeight="1" x14ac:dyDescent="0.25">
      <c r="A123" s="785" t="s">
        <v>118</v>
      </c>
      <c r="B123" s="786"/>
      <c r="C123" s="786"/>
      <c r="D123" s="786"/>
      <c r="E123" s="786"/>
      <c r="F123" s="786"/>
      <c r="G123" s="786"/>
      <c r="H123" s="786"/>
      <c r="I123" s="786"/>
      <c r="J123" s="786"/>
      <c r="K123" s="786"/>
      <c r="L123" s="786"/>
      <c r="M123" s="786"/>
      <c r="N123" s="786"/>
      <c r="O123" s="786"/>
      <c r="P123" s="786"/>
      <c r="Q123" s="786"/>
      <c r="R123" s="786"/>
      <c r="S123" s="786"/>
      <c r="T123" s="786"/>
      <c r="U123" s="786"/>
      <c r="V123" s="786"/>
      <c r="W123" s="786"/>
      <c r="X123" s="786"/>
      <c r="Y123" s="786"/>
      <c r="Z123" s="786"/>
      <c r="AA123" s="769"/>
      <c r="AB123" s="769"/>
      <c r="AC123" s="769"/>
    </row>
    <row r="124" spans="1:68" ht="27" customHeight="1" x14ac:dyDescent="0.25">
      <c r="A124" s="54" t="s">
        <v>250</v>
      </c>
      <c r="B124" s="54" t="s">
        <v>251</v>
      </c>
      <c r="C124" s="31">
        <v>4301011514</v>
      </c>
      <c r="D124" s="777">
        <v>4680115882133</v>
      </c>
      <c r="E124" s="778"/>
      <c r="F124" s="772">
        <v>1.35</v>
      </c>
      <c r="G124" s="32">
        <v>8</v>
      </c>
      <c r="H124" s="772">
        <v>10.8</v>
      </c>
      <c r="I124" s="772">
        <v>11.28</v>
      </c>
      <c r="J124" s="32">
        <v>56</v>
      </c>
      <c r="K124" s="32" t="s">
        <v>121</v>
      </c>
      <c r="L124" s="32"/>
      <c r="M124" s="33" t="s">
        <v>122</v>
      </c>
      <c r="N124" s="33"/>
      <c r="O124" s="32">
        <v>50</v>
      </c>
      <c r="P124" s="12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0"/>
      <c r="R124" s="780"/>
      <c r="S124" s="780"/>
      <c r="T124" s="781"/>
      <c r="U124" s="34"/>
      <c r="V124" s="34"/>
      <c r="W124" s="35" t="s">
        <v>69</v>
      </c>
      <c r="X124" s="773">
        <v>0</v>
      </c>
      <c r="Y124" s="774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250</v>
      </c>
      <c r="B125" s="54" t="s">
        <v>253</v>
      </c>
      <c r="C125" s="31">
        <v>4301011703</v>
      </c>
      <c r="D125" s="777">
        <v>4680115882133</v>
      </c>
      <c r="E125" s="778"/>
      <c r="F125" s="772">
        <v>1.4</v>
      </c>
      <c r="G125" s="32">
        <v>8</v>
      </c>
      <c r="H125" s="772">
        <v>11.2</v>
      </c>
      <c r="I125" s="772">
        <v>11.68</v>
      </c>
      <c r="J125" s="32">
        <v>56</v>
      </c>
      <c r="K125" s="32" t="s">
        <v>121</v>
      </c>
      <c r="L125" s="32"/>
      <c r="M125" s="33" t="s">
        <v>122</v>
      </c>
      <c r="N125" s="33"/>
      <c r="O125" s="32">
        <v>50</v>
      </c>
      <c r="P125" s="110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0"/>
      <c r="R125" s="780"/>
      <c r="S125" s="780"/>
      <c r="T125" s="781"/>
      <c r="U125" s="34"/>
      <c r="V125" s="34"/>
      <c r="W125" s="35" t="s">
        <v>69</v>
      </c>
      <c r="X125" s="773">
        <v>0</v>
      </c>
      <c r="Y125" s="774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254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255</v>
      </c>
      <c r="B126" s="54" t="s">
        <v>256</v>
      </c>
      <c r="C126" s="31">
        <v>4301011417</v>
      </c>
      <c r="D126" s="777">
        <v>4680115880269</v>
      </c>
      <c r="E126" s="778"/>
      <c r="F126" s="772">
        <v>0.375</v>
      </c>
      <c r="G126" s="32">
        <v>10</v>
      </c>
      <c r="H126" s="772">
        <v>3.75</v>
      </c>
      <c r="I126" s="772">
        <v>3.96</v>
      </c>
      <c r="J126" s="32">
        <v>132</v>
      </c>
      <c r="K126" s="32" t="s">
        <v>76</v>
      </c>
      <c r="L126" s="32" t="s">
        <v>131</v>
      </c>
      <c r="M126" s="33" t="s">
        <v>77</v>
      </c>
      <c r="N126" s="33"/>
      <c r="O126" s="32">
        <v>50</v>
      </c>
      <c r="P126" s="120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0"/>
      <c r="R126" s="780"/>
      <c r="S126" s="780"/>
      <c r="T126" s="781"/>
      <c r="U126" s="34"/>
      <c r="V126" s="34"/>
      <c r="W126" s="35" t="s">
        <v>69</v>
      </c>
      <c r="X126" s="773">
        <v>0</v>
      </c>
      <c r="Y126" s="774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252</v>
      </c>
      <c r="AG126" s="64"/>
      <c r="AJ126" s="68" t="s">
        <v>132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257</v>
      </c>
      <c r="B127" s="54" t="s">
        <v>258</v>
      </c>
      <c r="C127" s="31">
        <v>4301011415</v>
      </c>
      <c r="D127" s="777">
        <v>4680115880429</v>
      </c>
      <c r="E127" s="778"/>
      <c r="F127" s="772">
        <v>0.45</v>
      </c>
      <c r="G127" s="32">
        <v>10</v>
      </c>
      <c r="H127" s="772">
        <v>4.5</v>
      </c>
      <c r="I127" s="772">
        <v>4.71</v>
      </c>
      <c r="J127" s="32">
        <v>132</v>
      </c>
      <c r="K127" s="32" t="s">
        <v>76</v>
      </c>
      <c r="L127" s="32"/>
      <c r="M127" s="33" t="s">
        <v>77</v>
      </c>
      <c r="N127" s="33"/>
      <c r="O127" s="32">
        <v>50</v>
      </c>
      <c r="P127" s="113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0"/>
      <c r="R127" s="780"/>
      <c r="S127" s="780"/>
      <c r="T127" s="781"/>
      <c r="U127" s="34"/>
      <c r="V127" s="34"/>
      <c r="W127" s="35" t="s">
        <v>69</v>
      </c>
      <c r="X127" s="773">
        <v>0</v>
      </c>
      <c r="Y127" s="774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252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259</v>
      </c>
      <c r="B128" s="54" t="s">
        <v>260</v>
      </c>
      <c r="C128" s="31">
        <v>4301011462</v>
      </c>
      <c r="D128" s="777">
        <v>4680115881457</v>
      </c>
      <c r="E128" s="778"/>
      <c r="F128" s="772">
        <v>0.75</v>
      </c>
      <c r="G128" s="32">
        <v>6</v>
      </c>
      <c r="H128" s="772">
        <v>4.5</v>
      </c>
      <c r="I128" s="772">
        <v>4.71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115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0"/>
      <c r="R128" s="780"/>
      <c r="S128" s="780"/>
      <c r="T128" s="781"/>
      <c r="U128" s="34"/>
      <c r="V128" s="34"/>
      <c r="W128" s="35" t="s">
        <v>69</v>
      </c>
      <c r="X128" s="773">
        <v>0</v>
      </c>
      <c r="Y128" s="77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252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787"/>
      <c r="B129" s="786"/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8"/>
      <c r="P129" s="782" t="s">
        <v>71</v>
      </c>
      <c r="Q129" s="783"/>
      <c r="R129" s="783"/>
      <c r="S129" s="783"/>
      <c r="T129" s="783"/>
      <c r="U129" s="783"/>
      <c r="V129" s="784"/>
      <c r="W129" s="37" t="s">
        <v>72</v>
      </c>
      <c r="X129" s="775">
        <f>IFERROR(X124/H124,"0")+IFERROR(X125/H125,"0")+IFERROR(X126/H126,"0")+IFERROR(X127/H127,"0")+IFERROR(X128/H128,"0")</f>
        <v>0</v>
      </c>
      <c r="Y129" s="775">
        <f>IFERROR(Y124/H124,"0")+IFERROR(Y125/H125,"0")+IFERROR(Y126/H126,"0")+IFERROR(Y127/H127,"0")+IFERROR(Y128/H128,"0")</f>
        <v>0</v>
      </c>
      <c r="Z129" s="775">
        <f>IFERROR(IF(Z124="",0,Z124),"0")+IFERROR(IF(Z125="",0,Z125),"0")+IFERROR(IF(Z126="",0,Z126),"0")+IFERROR(IF(Z127="",0,Z127),"0")+IFERROR(IF(Z128="",0,Z128),"0")</f>
        <v>0</v>
      </c>
      <c r="AA129" s="776"/>
      <c r="AB129" s="776"/>
      <c r="AC129" s="776"/>
    </row>
    <row r="130" spans="1:68" x14ac:dyDescent="0.2">
      <c r="A130" s="786"/>
      <c r="B130" s="786"/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8"/>
      <c r="P130" s="782" t="s">
        <v>71</v>
      </c>
      <c r="Q130" s="783"/>
      <c r="R130" s="783"/>
      <c r="S130" s="783"/>
      <c r="T130" s="783"/>
      <c r="U130" s="783"/>
      <c r="V130" s="784"/>
      <c r="W130" s="37" t="s">
        <v>69</v>
      </c>
      <c r="X130" s="775">
        <f>IFERROR(SUM(X124:X128),"0")</f>
        <v>0</v>
      </c>
      <c r="Y130" s="775">
        <f>IFERROR(SUM(Y124:Y128),"0")</f>
        <v>0</v>
      </c>
      <c r="Z130" s="37"/>
      <c r="AA130" s="776"/>
      <c r="AB130" s="776"/>
      <c r="AC130" s="776"/>
    </row>
    <row r="131" spans="1:68" ht="14.25" customHeight="1" x14ac:dyDescent="0.25">
      <c r="A131" s="785" t="s">
        <v>175</v>
      </c>
      <c r="B131" s="786"/>
      <c r="C131" s="786"/>
      <c r="D131" s="786"/>
      <c r="E131" s="786"/>
      <c r="F131" s="786"/>
      <c r="G131" s="786"/>
      <c r="H131" s="786"/>
      <c r="I131" s="786"/>
      <c r="J131" s="786"/>
      <c r="K131" s="786"/>
      <c r="L131" s="786"/>
      <c r="M131" s="786"/>
      <c r="N131" s="786"/>
      <c r="O131" s="786"/>
      <c r="P131" s="786"/>
      <c r="Q131" s="786"/>
      <c r="R131" s="786"/>
      <c r="S131" s="786"/>
      <c r="T131" s="786"/>
      <c r="U131" s="786"/>
      <c r="V131" s="786"/>
      <c r="W131" s="786"/>
      <c r="X131" s="786"/>
      <c r="Y131" s="786"/>
      <c r="Z131" s="786"/>
      <c r="AA131" s="769"/>
      <c r="AB131" s="769"/>
      <c r="AC131" s="769"/>
    </row>
    <row r="132" spans="1:68" ht="16.5" customHeight="1" x14ac:dyDescent="0.25">
      <c r="A132" s="54" t="s">
        <v>261</v>
      </c>
      <c r="B132" s="54" t="s">
        <v>262</v>
      </c>
      <c r="C132" s="31">
        <v>4301020345</v>
      </c>
      <c r="D132" s="777">
        <v>4680115881488</v>
      </c>
      <c r="E132" s="778"/>
      <c r="F132" s="772">
        <v>1.35</v>
      </c>
      <c r="G132" s="32">
        <v>8</v>
      </c>
      <c r="H132" s="772">
        <v>10.8</v>
      </c>
      <c r="I132" s="772">
        <v>11.28</v>
      </c>
      <c r="J132" s="32">
        <v>56</v>
      </c>
      <c r="K132" s="32" t="s">
        <v>121</v>
      </c>
      <c r="L132" s="32"/>
      <c r="M132" s="33" t="s">
        <v>122</v>
      </c>
      <c r="N132" s="33"/>
      <c r="O132" s="32">
        <v>55</v>
      </c>
      <c r="P132" s="95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0"/>
      <c r="R132" s="780"/>
      <c r="S132" s="780"/>
      <c r="T132" s="781"/>
      <c r="U132" s="34"/>
      <c r="V132" s="34"/>
      <c r="W132" s="35" t="s">
        <v>69</v>
      </c>
      <c r="X132" s="773">
        <v>0</v>
      </c>
      <c r="Y132" s="774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4301020258</v>
      </c>
      <c r="D133" s="777">
        <v>4680115882775</v>
      </c>
      <c r="E133" s="778"/>
      <c r="F133" s="772">
        <v>0.3</v>
      </c>
      <c r="G133" s="32">
        <v>8</v>
      </c>
      <c r="H133" s="772">
        <v>2.4</v>
      </c>
      <c r="I133" s="772">
        <v>2.5</v>
      </c>
      <c r="J133" s="32">
        <v>234</v>
      </c>
      <c r="K133" s="32" t="s">
        <v>67</v>
      </c>
      <c r="L133" s="32"/>
      <c r="M133" s="33" t="s">
        <v>77</v>
      </c>
      <c r="N133" s="33"/>
      <c r="O133" s="32">
        <v>50</v>
      </c>
      <c r="P133" s="113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80"/>
      <c r="R133" s="780"/>
      <c r="S133" s="780"/>
      <c r="T133" s="781"/>
      <c r="U133" s="34"/>
      <c r="V133" s="34"/>
      <c r="W133" s="35" t="s">
        <v>69</v>
      </c>
      <c r="X133" s="773">
        <v>0</v>
      </c>
      <c r="Y133" s="77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266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267</v>
      </c>
      <c r="C134" s="31">
        <v>4301020346</v>
      </c>
      <c r="D134" s="777">
        <v>4680115882775</v>
      </c>
      <c r="E134" s="778"/>
      <c r="F134" s="772">
        <v>0.3</v>
      </c>
      <c r="G134" s="32">
        <v>8</v>
      </c>
      <c r="H134" s="772">
        <v>2.4</v>
      </c>
      <c r="I134" s="772">
        <v>2.5</v>
      </c>
      <c r="J134" s="32">
        <v>234</v>
      </c>
      <c r="K134" s="32" t="s">
        <v>67</v>
      </c>
      <c r="L134" s="32"/>
      <c r="M134" s="33" t="s">
        <v>122</v>
      </c>
      <c r="N134" s="33"/>
      <c r="O134" s="32">
        <v>55</v>
      </c>
      <c r="P134" s="118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4" s="780"/>
      <c r="R134" s="780"/>
      <c r="S134" s="780"/>
      <c r="T134" s="781"/>
      <c r="U134" s="34"/>
      <c r="V134" s="34"/>
      <c r="W134" s="35" t="s">
        <v>69</v>
      </c>
      <c r="X134" s="773">
        <v>0</v>
      </c>
      <c r="Y134" s="774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77">
        <v>4680115880658</v>
      </c>
      <c r="E135" s="778"/>
      <c r="F135" s="772">
        <v>0.4</v>
      </c>
      <c r="G135" s="32">
        <v>6</v>
      </c>
      <c r="H135" s="772">
        <v>2.4</v>
      </c>
      <c r="I135" s="772">
        <v>2.58</v>
      </c>
      <c r="J135" s="32">
        <v>182</v>
      </c>
      <c r="K135" s="32" t="s">
        <v>186</v>
      </c>
      <c r="L135" s="32"/>
      <c r="M135" s="33" t="s">
        <v>122</v>
      </c>
      <c r="N135" s="33"/>
      <c r="O135" s="32">
        <v>55</v>
      </c>
      <c r="P135" s="11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0"/>
      <c r="R135" s="780"/>
      <c r="S135" s="780"/>
      <c r="T135" s="781"/>
      <c r="U135" s="34"/>
      <c r="V135" s="34"/>
      <c r="W135" s="35" t="s">
        <v>69</v>
      </c>
      <c r="X135" s="773">
        <v>0</v>
      </c>
      <c r="Y135" s="77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787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788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5">
        <f>IFERROR(X132/H132,"0")+IFERROR(X133/H133,"0")+IFERROR(X134/H134,"0")+IFERROR(X135/H135,"0")</f>
        <v>0</v>
      </c>
      <c r="Y136" s="775">
        <f>IFERROR(Y132/H132,"0")+IFERROR(Y133/H133,"0")+IFERROR(Y134/H134,"0")+IFERROR(Y135/H135,"0")</f>
        <v>0</v>
      </c>
      <c r="Z136" s="775">
        <f>IFERROR(IF(Z132="",0,Z132),"0")+IFERROR(IF(Z133="",0,Z133),"0")+IFERROR(IF(Z134="",0,Z134),"0")+IFERROR(IF(Z135="",0,Z135),"0")</f>
        <v>0</v>
      </c>
      <c r="AA136" s="776"/>
      <c r="AB136" s="776"/>
      <c r="AC136" s="776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788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5">
        <f>IFERROR(SUM(X132:X135),"0")</f>
        <v>0</v>
      </c>
      <c r="Y137" s="775">
        <f>IFERROR(SUM(Y132:Y135),"0")</f>
        <v>0</v>
      </c>
      <c r="Z137" s="37"/>
      <c r="AA137" s="776"/>
      <c r="AB137" s="776"/>
      <c r="AC137" s="776"/>
    </row>
    <row r="138" spans="1:68" ht="14.25" customHeight="1" x14ac:dyDescent="0.25">
      <c r="A138" s="785" t="s">
        <v>73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9"/>
      <c r="AB138" s="769"/>
      <c r="AC138" s="769"/>
    </row>
    <row r="139" spans="1:68" ht="37.5" customHeight="1" x14ac:dyDescent="0.25">
      <c r="A139" s="54" t="s">
        <v>270</v>
      </c>
      <c r="B139" s="54" t="s">
        <v>271</v>
      </c>
      <c r="C139" s="31">
        <v>4301051360</v>
      </c>
      <c r="D139" s="777">
        <v>4607091385168</v>
      </c>
      <c r="E139" s="778"/>
      <c r="F139" s="772">
        <v>1.35</v>
      </c>
      <c r="G139" s="32">
        <v>6</v>
      </c>
      <c r="H139" s="772">
        <v>8.1</v>
      </c>
      <c r="I139" s="772">
        <v>8.6579999999999995</v>
      </c>
      <c r="J139" s="32">
        <v>56</v>
      </c>
      <c r="K139" s="32" t="s">
        <v>121</v>
      </c>
      <c r="L139" s="32"/>
      <c r="M139" s="33" t="s">
        <v>77</v>
      </c>
      <c r="N139" s="33"/>
      <c r="O139" s="32">
        <v>45</v>
      </c>
      <c r="P139" s="111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80"/>
      <c r="R139" s="780"/>
      <c r="S139" s="780"/>
      <c r="T139" s="781"/>
      <c r="U139" s="34"/>
      <c r="V139" s="34"/>
      <c r="W139" s="35" t="s">
        <v>69</v>
      </c>
      <c r="X139" s="773">
        <v>0</v>
      </c>
      <c r="Y139" s="774">
        <f t="shared" ref="Y139:Y145" si="3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272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0</v>
      </c>
      <c r="BN139" s="64">
        <f t="shared" ref="BN139:BN145" si="33">IFERROR(Y139*I139/H139,"0")</f>
        <v>0</v>
      </c>
      <c r="BO139" s="64">
        <f t="shared" ref="BO139:BO145" si="34">IFERROR(1/J139*(X139/H139),"0")</f>
        <v>0</v>
      </c>
      <c r="BP139" s="64">
        <f t="shared" ref="BP139:BP145" si="35">IFERROR(1/J139*(Y139/H139),"0")</f>
        <v>0</v>
      </c>
    </row>
    <row r="140" spans="1:68" ht="27" customHeight="1" x14ac:dyDescent="0.25">
      <c r="A140" s="54" t="s">
        <v>270</v>
      </c>
      <c r="B140" s="54" t="s">
        <v>273</v>
      </c>
      <c r="C140" s="31">
        <v>4301051625</v>
      </c>
      <c r="D140" s="777">
        <v>4607091385168</v>
      </c>
      <c r="E140" s="778"/>
      <c r="F140" s="772">
        <v>1.4</v>
      </c>
      <c r="G140" s="32">
        <v>6</v>
      </c>
      <c r="H140" s="772">
        <v>8.4</v>
      </c>
      <c r="I140" s="772">
        <v>8.9580000000000002</v>
      </c>
      <c r="J140" s="32">
        <v>56</v>
      </c>
      <c r="K140" s="32" t="s">
        <v>121</v>
      </c>
      <c r="L140" s="32"/>
      <c r="M140" s="33" t="s">
        <v>77</v>
      </c>
      <c r="N140" s="33"/>
      <c r="O140" s="32">
        <v>45</v>
      </c>
      <c r="P140" s="97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0"/>
      <c r="R140" s="780"/>
      <c r="S140" s="780"/>
      <c r="T140" s="781"/>
      <c r="U140" s="34"/>
      <c r="V140" s="34"/>
      <c r="W140" s="35" t="s">
        <v>69</v>
      </c>
      <c r="X140" s="773">
        <v>0</v>
      </c>
      <c r="Y140" s="774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274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275</v>
      </c>
      <c r="B141" s="54" t="s">
        <v>276</v>
      </c>
      <c r="C141" s="31">
        <v>4301051742</v>
      </c>
      <c r="D141" s="777">
        <v>4680115884540</v>
      </c>
      <c r="E141" s="778"/>
      <c r="F141" s="772">
        <v>1.4</v>
      </c>
      <c r="G141" s="32">
        <v>6</v>
      </c>
      <c r="H141" s="772">
        <v>8.4</v>
      </c>
      <c r="I141" s="772">
        <v>8.8800000000000008</v>
      </c>
      <c r="J141" s="32">
        <v>56</v>
      </c>
      <c r="K141" s="32" t="s">
        <v>121</v>
      </c>
      <c r="L141" s="32"/>
      <c r="M141" s="33" t="s">
        <v>77</v>
      </c>
      <c r="N141" s="33"/>
      <c r="O141" s="32">
        <v>45</v>
      </c>
      <c r="P141" s="1012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0"/>
      <c r="R141" s="780"/>
      <c r="S141" s="780"/>
      <c r="T141" s="781"/>
      <c r="U141" s="34"/>
      <c r="V141" s="34"/>
      <c r="W141" s="35" t="s">
        <v>69</v>
      </c>
      <c r="X141" s="773">
        <v>0</v>
      </c>
      <c r="Y141" s="774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278</v>
      </c>
      <c r="B142" s="54" t="s">
        <v>279</v>
      </c>
      <c r="C142" s="31">
        <v>4301051362</v>
      </c>
      <c r="D142" s="777">
        <v>4607091383256</v>
      </c>
      <c r="E142" s="778"/>
      <c r="F142" s="772">
        <v>0.33</v>
      </c>
      <c r="G142" s="32">
        <v>6</v>
      </c>
      <c r="H142" s="772">
        <v>1.98</v>
      </c>
      <c r="I142" s="772">
        <v>2.226</v>
      </c>
      <c r="J142" s="32">
        <v>182</v>
      </c>
      <c r="K142" s="32" t="s">
        <v>186</v>
      </c>
      <c r="L142" s="32"/>
      <c r="M142" s="33" t="s">
        <v>77</v>
      </c>
      <c r="N142" s="33"/>
      <c r="O142" s="32">
        <v>45</v>
      </c>
      <c r="P142" s="91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0"/>
      <c r="R142" s="780"/>
      <c r="S142" s="780"/>
      <c r="T142" s="781"/>
      <c r="U142" s="34"/>
      <c r="V142" s="34"/>
      <c r="W142" s="35" t="s">
        <v>69</v>
      </c>
      <c r="X142" s="773">
        <v>0</v>
      </c>
      <c r="Y142" s="774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280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customHeight="1" x14ac:dyDescent="0.25">
      <c r="A143" s="54" t="s">
        <v>281</v>
      </c>
      <c r="B143" s="54" t="s">
        <v>282</v>
      </c>
      <c r="C143" s="31">
        <v>4301051358</v>
      </c>
      <c r="D143" s="777">
        <v>4607091385748</v>
      </c>
      <c r="E143" s="778"/>
      <c r="F143" s="772">
        <v>0.45</v>
      </c>
      <c r="G143" s="32">
        <v>6</v>
      </c>
      <c r="H143" s="772">
        <v>2.7</v>
      </c>
      <c r="I143" s="772">
        <v>2.952</v>
      </c>
      <c r="J143" s="32">
        <v>182</v>
      </c>
      <c r="K143" s="32" t="s">
        <v>186</v>
      </c>
      <c r="L143" s="32" t="s">
        <v>149</v>
      </c>
      <c r="M143" s="33" t="s">
        <v>77</v>
      </c>
      <c r="N143" s="33"/>
      <c r="O143" s="32">
        <v>45</v>
      </c>
      <c r="P143" s="102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0"/>
      <c r="R143" s="780"/>
      <c r="S143" s="780"/>
      <c r="T143" s="781"/>
      <c r="U143" s="34"/>
      <c r="V143" s="34"/>
      <c r="W143" s="35" t="s">
        <v>69</v>
      </c>
      <c r="X143" s="773">
        <v>0</v>
      </c>
      <c r="Y143" s="774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280</v>
      </c>
      <c r="AG143" s="64"/>
      <c r="AJ143" s="68" t="s">
        <v>151</v>
      </c>
      <c r="AK143" s="68">
        <v>491.4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27" customHeight="1" x14ac:dyDescent="0.25">
      <c r="A144" s="54" t="s">
        <v>283</v>
      </c>
      <c r="B144" s="54" t="s">
        <v>284</v>
      </c>
      <c r="C144" s="31">
        <v>4301051740</v>
      </c>
      <c r="D144" s="777">
        <v>4680115884533</v>
      </c>
      <c r="E144" s="778"/>
      <c r="F144" s="772">
        <v>0.3</v>
      </c>
      <c r="G144" s="32">
        <v>6</v>
      </c>
      <c r="H144" s="772">
        <v>1.8</v>
      </c>
      <c r="I144" s="772">
        <v>1.98</v>
      </c>
      <c r="J144" s="32">
        <v>182</v>
      </c>
      <c r="K144" s="32" t="s">
        <v>186</v>
      </c>
      <c r="L144" s="32"/>
      <c r="M144" s="33" t="s">
        <v>77</v>
      </c>
      <c r="N144" s="33"/>
      <c r="O144" s="32">
        <v>45</v>
      </c>
      <c r="P144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0"/>
      <c r="R144" s="780"/>
      <c r="S144" s="780"/>
      <c r="T144" s="781"/>
      <c r="U144" s="34"/>
      <c r="V144" s="34"/>
      <c r="W144" s="35" t="s">
        <v>69</v>
      </c>
      <c r="X144" s="773">
        <v>0</v>
      </c>
      <c r="Y144" s="774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37.5" customHeight="1" x14ac:dyDescent="0.25">
      <c r="A145" s="54" t="s">
        <v>286</v>
      </c>
      <c r="B145" s="54" t="s">
        <v>287</v>
      </c>
      <c r="C145" s="31">
        <v>4301051480</v>
      </c>
      <c r="D145" s="777">
        <v>4680115882645</v>
      </c>
      <c r="E145" s="778"/>
      <c r="F145" s="772">
        <v>0.3</v>
      </c>
      <c r="G145" s="32">
        <v>6</v>
      </c>
      <c r="H145" s="772">
        <v>1.8</v>
      </c>
      <c r="I145" s="772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0"/>
      <c r="R145" s="780"/>
      <c r="S145" s="780"/>
      <c r="T145" s="781"/>
      <c r="U145" s="34"/>
      <c r="V145" s="34"/>
      <c r="W145" s="35" t="s">
        <v>69</v>
      </c>
      <c r="X145" s="773">
        <v>0</v>
      </c>
      <c r="Y145" s="77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288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x14ac:dyDescent="0.2">
      <c r="A146" s="787"/>
      <c r="B146" s="786"/>
      <c r="C146" s="786"/>
      <c r="D146" s="786"/>
      <c r="E146" s="786"/>
      <c r="F146" s="786"/>
      <c r="G146" s="786"/>
      <c r="H146" s="786"/>
      <c r="I146" s="786"/>
      <c r="J146" s="786"/>
      <c r="K146" s="786"/>
      <c r="L146" s="786"/>
      <c r="M146" s="786"/>
      <c r="N146" s="786"/>
      <c r="O146" s="788"/>
      <c r="P146" s="782" t="s">
        <v>71</v>
      </c>
      <c r="Q146" s="783"/>
      <c r="R146" s="783"/>
      <c r="S146" s="783"/>
      <c r="T146" s="783"/>
      <c r="U146" s="783"/>
      <c r="V146" s="784"/>
      <c r="W146" s="37" t="s">
        <v>72</v>
      </c>
      <c r="X146" s="775">
        <f>IFERROR(X139/H139,"0")+IFERROR(X140/H140,"0")+IFERROR(X141/H141,"0")+IFERROR(X142/H142,"0")+IFERROR(X143/H143,"0")+IFERROR(X144/H144,"0")+IFERROR(X145/H145,"0")</f>
        <v>0</v>
      </c>
      <c r="Y146" s="775">
        <f>IFERROR(Y139/H139,"0")+IFERROR(Y140/H140,"0")+IFERROR(Y141/H141,"0")+IFERROR(Y142/H142,"0")+IFERROR(Y143/H143,"0")+IFERROR(Y144/H144,"0")+IFERROR(Y145/H145,"0")</f>
        <v>0</v>
      </c>
      <c r="Z146" s="775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776"/>
      <c r="AB146" s="776"/>
      <c r="AC146" s="776"/>
    </row>
    <row r="147" spans="1:68" x14ac:dyDescent="0.2">
      <c r="A147" s="786"/>
      <c r="B147" s="786"/>
      <c r="C147" s="786"/>
      <c r="D147" s="786"/>
      <c r="E147" s="786"/>
      <c r="F147" s="786"/>
      <c r="G147" s="786"/>
      <c r="H147" s="786"/>
      <c r="I147" s="786"/>
      <c r="J147" s="786"/>
      <c r="K147" s="786"/>
      <c r="L147" s="786"/>
      <c r="M147" s="786"/>
      <c r="N147" s="786"/>
      <c r="O147" s="788"/>
      <c r="P147" s="782" t="s">
        <v>71</v>
      </c>
      <c r="Q147" s="783"/>
      <c r="R147" s="783"/>
      <c r="S147" s="783"/>
      <c r="T147" s="783"/>
      <c r="U147" s="783"/>
      <c r="V147" s="784"/>
      <c r="W147" s="37" t="s">
        <v>69</v>
      </c>
      <c r="X147" s="775">
        <f>IFERROR(SUM(X139:X145),"0")</f>
        <v>0</v>
      </c>
      <c r="Y147" s="775">
        <f>IFERROR(SUM(Y139:Y145),"0")</f>
        <v>0</v>
      </c>
      <c r="Z147" s="37"/>
      <c r="AA147" s="776"/>
      <c r="AB147" s="776"/>
      <c r="AC147" s="776"/>
    </row>
    <row r="148" spans="1:68" ht="14.25" customHeight="1" x14ac:dyDescent="0.25">
      <c r="A148" s="785" t="s">
        <v>217</v>
      </c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786"/>
      <c r="P148" s="786"/>
      <c r="Q148" s="786"/>
      <c r="R148" s="786"/>
      <c r="S148" s="786"/>
      <c r="T148" s="786"/>
      <c r="U148" s="786"/>
      <c r="V148" s="786"/>
      <c r="W148" s="786"/>
      <c r="X148" s="786"/>
      <c r="Y148" s="786"/>
      <c r="Z148" s="786"/>
      <c r="AA148" s="769"/>
      <c r="AB148" s="769"/>
      <c r="AC148" s="769"/>
    </row>
    <row r="149" spans="1:68" ht="37.5" customHeight="1" x14ac:dyDescent="0.25">
      <c r="A149" s="54" t="s">
        <v>289</v>
      </c>
      <c r="B149" s="54" t="s">
        <v>290</v>
      </c>
      <c r="C149" s="31">
        <v>4301060356</v>
      </c>
      <c r="D149" s="777">
        <v>4680115882652</v>
      </c>
      <c r="E149" s="778"/>
      <c r="F149" s="772">
        <v>0.33</v>
      </c>
      <c r="G149" s="32">
        <v>6</v>
      </c>
      <c r="H149" s="772">
        <v>1.98</v>
      </c>
      <c r="I149" s="772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0"/>
      <c r="R149" s="780"/>
      <c r="S149" s="780"/>
      <c r="T149" s="781"/>
      <c r="U149" s="34"/>
      <c r="V149" s="34"/>
      <c r="W149" s="35" t="s">
        <v>69</v>
      </c>
      <c r="X149" s="773">
        <v>0</v>
      </c>
      <c r="Y149" s="774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291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292</v>
      </c>
      <c r="B150" s="54" t="s">
        <v>293</v>
      </c>
      <c r="C150" s="31">
        <v>4301060309</v>
      </c>
      <c r="D150" s="777">
        <v>4680115880238</v>
      </c>
      <c r="E150" s="778"/>
      <c r="F150" s="772">
        <v>0.33</v>
      </c>
      <c r="G150" s="32">
        <v>6</v>
      </c>
      <c r="H150" s="772">
        <v>1.98</v>
      </c>
      <c r="I150" s="772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0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0"/>
      <c r="R150" s="780"/>
      <c r="S150" s="780"/>
      <c r="T150" s="781"/>
      <c r="U150" s="34"/>
      <c r="V150" s="34"/>
      <c r="W150" s="35" t="s">
        <v>69</v>
      </c>
      <c r="X150" s="773">
        <v>0</v>
      </c>
      <c r="Y150" s="774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294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87"/>
      <c r="B151" s="786"/>
      <c r="C151" s="786"/>
      <c r="D151" s="786"/>
      <c r="E151" s="786"/>
      <c r="F151" s="786"/>
      <c r="G151" s="786"/>
      <c r="H151" s="786"/>
      <c r="I151" s="786"/>
      <c r="J151" s="786"/>
      <c r="K151" s="786"/>
      <c r="L151" s="786"/>
      <c r="M151" s="786"/>
      <c r="N151" s="786"/>
      <c r="O151" s="788"/>
      <c r="P151" s="782" t="s">
        <v>71</v>
      </c>
      <c r="Q151" s="783"/>
      <c r="R151" s="783"/>
      <c r="S151" s="783"/>
      <c r="T151" s="783"/>
      <c r="U151" s="783"/>
      <c r="V151" s="784"/>
      <c r="W151" s="37" t="s">
        <v>72</v>
      </c>
      <c r="X151" s="775">
        <f>IFERROR(X149/H149,"0")+IFERROR(X150/H150,"0")</f>
        <v>0</v>
      </c>
      <c r="Y151" s="775">
        <f>IFERROR(Y149/H149,"0")+IFERROR(Y150/H150,"0")</f>
        <v>0</v>
      </c>
      <c r="Z151" s="775">
        <f>IFERROR(IF(Z149="",0,Z149),"0")+IFERROR(IF(Z150="",0,Z150),"0")</f>
        <v>0</v>
      </c>
      <c r="AA151" s="776"/>
      <c r="AB151" s="776"/>
      <c r="AC151" s="776"/>
    </row>
    <row r="152" spans="1:68" x14ac:dyDescent="0.2">
      <c r="A152" s="786"/>
      <c r="B152" s="786"/>
      <c r="C152" s="786"/>
      <c r="D152" s="786"/>
      <c r="E152" s="786"/>
      <c r="F152" s="786"/>
      <c r="G152" s="786"/>
      <c r="H152" s="786"/>
      <c r="I152" s="786"/>
      <c r="J152" s="786"/>
      <c r="K152" s="786"/>
      <c r="L152" s="786"/>
      <c r="M152" s="786"/>
      <c r="N152" s="786"/>
      <c r="O152" s="788"/>
      <c r="P152" s="782" t="s">
        <v>71</v>
      </c>
      <c r="Q152" s="783"/>
      <c r="R152" s="783"/>
      <c r="S152" s="783"/>
      <c r="T152" s="783"/>
      <c r="U152" s="783"/>
      <c r="V152" s="784"/>
      <c r="W152" s="37" t="s">
        <v>69</v>
      </c>
      <c r="X152" s="775">
        <f>IFERROR(SUM(X149:X150),"0")</f>
        <v>0</v>
      </c>
      <c r="Y152" s="775">
        <f>IFERROR(SUM(Y149:Y150),"0")</f>
        <v>0</v>
      </c>
      <c r="Z152" s="37"/>
      <c r="AA152" s="776"/>
      <c r="AB152" s="776"/>
      <c r="AC152" s="776"/>
    </row>
    <row r="153" spans="1:68" ht="16.5" customHeight="1" x14ac:dyDescent="0.25">
      <c r="A153" s="799" t="s">
        <v>295</v>
      </c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786"/>
      <c r="P153" s="786"/>
      <c r="Q153" s="786"/>
      <c r="R153" s="786"/>
      <c r="S153" s="786"/>
      <c r="T153" s="786"/>
      <c r="U153" s="786"/>
      <c r="V153" s="786"/>
      <c r="W153" s="786"/>
      <c r="X153" s="786"/>
      <c r="Y153" s="786"/>
      <c r="Z153" s="786"/>
      <c r="AA153" s="768"/>
      <c r="AB153" s="768"/>
      <c r="AC153" s="768"/>
    </row>
    <row r="154" spans="1:68" ht="14.25" customHeight="1" x14ac:dyDescent="0.25">
      <c r="A154" s="785" t="s">
        <v>118</v>
      </c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786"/>
      <c r="P154" s="786"/>
      <c r="Q154" s="786"/>
      <c r="R154" s="786"/>
      <c r="S154" s="786"/>
      <c r="T154" s="786"/>
      <c r="U154" s="786"/>
      <c r="V154" s="786"/>
      <c r="W154" s="786"/>
      <c r="X154" s="786"/>
      <c r="Y154" s="786"/>
      <c r="Z154" s="786"/>
      <c r="AA154" s="769"/>
      <c r="AB154" s="769"/>
      <c r="AC154" s="769"/>
    </row>
    <row r="155" spans="1:68" ht="27" customHeight="1" x14ac:dyDescent="0.25">
      <c r="A155" s="54" t="s">
        <v>296</v>
      </c>
      <c r="B155" s="54" t="s">
        <v>297</v>
      </c>
      <c r="C155" s="31">
        <v>4301011564</v>
      </c>
      <c r="D155" s="777">
        <v>4680115882577</v>
      </c>
      <c r="E155" s="778"/>
      <c r="F155" s="772">
        <v>0.4</v>
      </c>
      <c r="G155" s="32">
        <v>8</v>
      </c>
      <c r="H155" s="772">
        <v>3.2</v>
      </c>
      <c r="I155" s="772">
        <v>3.4</v>
      </c>
      <c r="J155" s="32">
        <v>156</v>
      </c>
      <c r="K155" s="32" t="s">
        <v>76</v>
      </c>
      <c r="L155" s="32"/>
      <c r="M155" s="33" t="s">
        <v>110</v>
      </c>
      <c r="N155" s="33"/>
      <c r="O155" s="32">
        <v>90</v>
      </c>
      <c r="P155" s="79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0"/>
      <c r="R155" s="780"/>
      <c r="S155" s="780"/>
      <c r="T155" s="781"/>
      <c r="U155" s="34"/>
      <c r="V155" s="34"/>
      <c r="W155" s="35" t="s">
        <v>69</v>
      </c>
      <c r="X155" s="773">
        <v>0</v>
      </c>
      <c r="Y155" s="77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296</v>
      </c>
      <c r="B156" s="54" t="s">
        <v>299</v>
      </c>
      <c r="C156" s="31">
        <v>4301011562</v>
      </c>
      <c r="D156" s="777">
        <v>4680115882577</v>
      </c>
      <c r="E156" s="778"/>
      <c r="F156" s="772">
        <v>0.4</v>
      </c>
      <c r="G156" s="32">
        <v>8</v>
      </c>
      <c r="H156" s="772">
        <v>3.2</v>
      </c>
      <c r="I156" s="772">
        <v>3.4</v>
      </c>
      <c r="J156" s="32">
        <v>156</v>
      </c>
      <c r="K156" s="32" t="s">
        <v>76</v>
      </c>
      <c r="L156" s="32"/>
      <c r="M156" s="33" t="s">
        <v>110</v>
      </c>
      <c r="N156" s="33"/>
      <c r="O156" s="32">
        <v>90</v>
      </c>
      <c r="P156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0"/>
      <c r="R156" s="780"/>
      <c r="S156" s="780"/>
      <c r="T156" s="781"/>
      <c r="U156" s="34"/>
      <c r="V156" s="34"/>
      <c r="W156" s="35" t="s">
        <v>69</v>
      </c>
      <c r="X156" s="773">
        <v>0</v>
      </c>
      <c r="Y156" s="774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87"/>
      <c r="B157" s="786"/>
      <c r="C157" s="786"/>
      <c r="D157" s="786"/>
      <c r="E157" s="786"/>
      <c r="F157" s="786"/>
      <c r="G157" s="786"/>
      <c r="H157" s="786"/>
      <c r="I157" s="786"/>
      <c r="J157" s="786"/>
      <c r="K157" s="786"/>
      <c r="L157" s="786"/>
      <c r="M157" s="786"/>
      <c r="N157" s="786"/>
      <c r="O157" s="788"/>
      <c r="P157" s="782" t="s">
        <v>71</v>
      </c>
      <c r="Q157" s="783"/>
      <c r="R157" s="783"/>
      <c r="S157" s="783"/>
      <c r="T157" s="783"/>
      <c r="U157" s="783"/>
      <c r="V157" s="784"/>
      <c r="W157" s="37" t="s">
        <v>72</v>
      </c>
      <c r="X157" s="775">
        <f>IFERROR(X155/H155,"0")+IFERROR(X156/H156,"0")</f>
        <v>0</v>
      </c>
      <c r="Y157" s="775">
        <f>IFERROR(Y155/H155,"0")+IFERROR(Y156/H156,"0")</f>
        <v>0</v>
      </c>
      <c r="Z157" s="775">
        <f>IFERROR(IF(Z155="",0,Z155),"0")+IFERROR(IF(Z156="",0,Z156),"0")</f>
        <v>0</v>
      </c>
      <c r="AA157" s="776"/>
      <c r="AB157" s="776"/>
      <c r="AC157" s="776"/>
    </row>
    <row r="158" spans="1:68" x14ac:dyDescent="0.2">
      <c r="A158" s="786"/>
      <c r="B158" s="786"/>
      <c r="C158" s="786"/>
      <c r="D158" s="786"/>
      <c r="E158" s="786"/>
      <c r="F158" s="786"/>
      <c r="G158" s="786"/>
      <c r="H158" s="786"/>
      <c r="I158" s="786"/>
      <c r="J158" s="786"/>
      <c r="K158" s="786"/>
      <c r="L158" s="786"/>
      <c r="M158" s="786"/>
      <c r="N158" s="786"/>
      <c r="O158" s="788"/>
      <c r="P158" s="782" t="s">
        <v>71</v>
      </c>
      <c r="Q158" s="783"/>
      <c r="R158" s="783"/>
      <c r="S158" s="783"/>
      <c r="T158" s="783"/>
      <c r="U158" s="783"/>
      <c r="V158" s="784"/>
      <c r="W158" s="37" t="s">
        <v>69</v>
      </c>
      <c r="X158" s="775">
        <f>IFERROR(SUM(X155:X156),"0")</f>
        <v>0</v>
      </c>
      <c r="Y158" s="775">
        <f>IFERROR(SUM(Y155:Y156),"0")</f>
        <v>0</v>
      </c>
      <c r="Z158" s="37"/>
      <c r="AA158" s="776"/>
      <c r="AB158" s="776"/>
      <c r="AC158" s="776"/>
    </row>
    <row r="159" spans="1:68" ht="14.25" customHeight="1" x14ac:dyDescent="0.25">
      <c r="A159" s="785" t="s">
        <v>64</v>
      </c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786"/>
      <c r="P159" s="786"/>
      <c r="Q159" s="786"/>
      <c r="R159" s="786"/>
      <c r="S159" s="786"/>
      <c r="T159" s="786"/>
      <c r="U159" s="786"/>
      <c r="V159" s="786"/>
      <c r="W159" s="786"/>
      <c r="X159" s="786"/>
      <c r="Y159" s="786"/>
      <c r="Z159" s="786"/>
      <c r="AA159" s="769"/>
      <c r="AB159" s="769"/>
      <c r="AC159" s="769"/>
    </row>
    <row r="160" spans="1:68" ht="27" customHeight="1" x14ac:dyDescent="0.25">
      <c r="A160" s="54" t="s">
        <v>300</v>
      </c>
      <c r="B160" s="54" t="s">
        <v>301</v>
      </c>
      <c r="C160" s="31">
        <v>4301031234</v>
      </c>
      <c r="D160" s="777">
        <v>4680115883444</v>
      </c>
      <c r="E160" s="778"/>
      <c r="F160" s="772">
        <v>0.35</v>
      </c>
      <c r="G160" s="32">
        <v>8</v>
      </c>
      <c r="H160" s="772">
        <v>2.8</v>
      </c>
      <c r="I160" s="772">
        <v>3.0880000000000001</v>
      </c>
      <c r="J160" s="32">
        <v>156</v>
      </c>
      <c r="K160" s="32" t="s">
        <v>76</v>
      </c>
      <c r="L160" s="32"/>
      <c r="M160" s="33" t="s">
        <v>110</v>
      </c>
      <c r="N160" s="33"/>
      <c r="O160" s="32">
        <v>90</v>
      </c>
      <c r="P160" s="83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0"/>
      <c r="R160" s="780"/>
      <c r="S160" s="780"/>
      <c r="T160" s="781"/>
      <c r="U160" s="34"/>
      <c r="V160" s="34"/>
      <c r="W160" s="35" t="s">
        <v>69</v>
      </c>
      <c r="X160" s="773">
        <v>0</v>
      </c>
      <c r="Y160" s="77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300</v>
      </c>
      <c r="B161" s="54" t="s">
        <v>303</v>
      </c>
      <c r="C161" s="31">
        <v>4301031235</v>
      </c>
      <c r="D161" s="777">
        <v>4680115883444</v>
      </c>
      <c r="E161" s="778"/>
      <c r="F161" s="772">
        <v>0.35</v>
      </c>
      <c r="G161" s="32">
        <v>8</v>
      </c>
      <c r="H161" s="772">
        <v>2.8</v>
      </c>
      <c r="I161" s="772">
        <v>3.0880000000000001</v>
      </c>
      <c r="J161" s="32">
        <v>156</v>
      </c>
      <c r="K161" s="32" t="s">
        <v>76</v>
      </c>
      <c r="L161" s="32"/>
      <c r="M161" s="33" t="s">
        <v>110</v>
      </c>
      <c r="N161" s="33"/>
      <c r="O161" s="32">
        <v>90</v>
      </c>
      <c r="P161" s="12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0"/>
      <c r="R161" s="780"/>
      <c r="S161" s="780"/>
      <c r="T161" s="781"/>
      <c r="U161" s="34"/>
      <c r="V161" s="34"/>
      <c r="W161" s="35" t="s">
        <v>69</v>
      </c>
      <c r="X161" s="773">
        <v>0</v>
      </c>
      <c r="Y161" s="774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87"/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8"/>
      <c r="P162" s="782" t="s">
        <v>71</v>
      </c>
      <c r="Q162" s="783"/>
      <c r="R162" s="783"/>
      <c r="S162" s="783"/>
      <c r="T162" s="783"/>
      <c r="U162" s="783"/>
      <c r="V162" s="784"/>
      <c r="W162" s="37" t="s">
        <v>72</v>
      </c>
      <c r="X162" s="775">
        <f>IFERROR(X160/H160,"0")+IFERROR(X161/H161,"0")</f>
        <v>0</v>
      </c>
      <c r="Y162" s="775">
        <f>IFERROR(Y160/H160,"0")+IFERROR(Y161/H161,"0")</f>
        <v>0</v>
      </c>
      <c r="Z162" s="775">
        <f>IFERROR(IF(Z160="",0,Z160),"0")+IFERROR(IF(Z161="",0,Z161),"0")</f>
        <v>0</v>
      </c>
      <c r="AA162" s="776"/>
      <c r="AB162" s="776"/>
      <c r="AC162" s="776"/>
    </row>
    <row r="163" spans="1:68" x14ac:dyDescent="0.2">
      <c r="A163" s="786"/>
      <c r="B163" s="786"/>
      <c r="C163" s="786"/>
      <c r="D163" s="786"/>
      <c r="E163" s="786"/>
      <c r="F163" s="786"/>
      <c r="G163" s="786"/>
      <c r="H163" s="786"/>
      <c r="I163" s="786"/>
      <c r="J163" s="786"/>
      <c r="K163" s="786"/>
      <c r="L163" s="786"/>
      <c r="M163" s="786"/>
      <c r="N163" s="786"/>
      <c r="O163" s="788"/>
      <c r="P163" s="782" t="s">
        <v>71</v>
      </c>
      <c r="Q163" s="783"/>
      <c r="R163" s="783"/>
      <c r="S163" s="783"/>
      <c r="T163" s="783"/>
      <c r="U163" s="783"/>
      <c r="V163" s="784"/>
      <c r="W163" s="37" t="s">
        <v>69</v>
      </c>
      <c r="X163" s="775">
        <f>IFERROR(SUM(X160:X161),"0")</f>
        <v>0</v>
      </c>
      <c r="Y163" s="775">
        <f>IFERROR(SUM(Y160:Y161),"0")</f>
        <v>0</v>
      </c>
      <c r="Z163" s="37"/>
      <c r="AA163" s="776"/>
      <c r="AB163" s="776"/>
      <c r="AC163" s="776"/>
    </row>
    <row r="164" spans="1:68" ht="14.25" customHeight="1" x14ac:dyDescent="0.25">
      <c r="A164" s="785" t="s">
        <v>73</v>
      </c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786"/>
      <c r="P164" s="786"/>
      <c r="Q164" s="786"/>
      <c r="R164" s="786"/>
      <c r="S164" s="786"/>
      <c r="T164" s="786"/>
      <c r="U164" s="786"/>
      <c r="V164" s="786"/>
      <c r="W164" s="786"/>
      <c r="X164" s="786"/>
      <c r="Y164" s="786"/>
      <c r="Z164" s="786"/>
      <c r="AA164" s="769"/>
      <c r="AB164" s="769"/>
      <c r="AC164" s="769"/>
    </row>
    <row r="165" spans="1:68" ht="16.5" customHeight="1" x14ac:dyDescent="0.25">
      <c r="A165" s="54" t="s">
        <v>304</v>
      </c>
      <c r="B165" s="54" t="s">
        <v>305</v>
      </c>
      <c r="C165" s="31">
        <v>4301051477</v>
      </c>
      <c r="D165" s="777">
        <v>4680115882584</v>
      </c>
      <c r="E165" s="778"/>
      <c r="F165" s="772">
        <v>0.33</v>
      </c>
      <c r="G165" s="32">
        <v>8</v>
      </c>
      <c r="H165" s="772">
        <v>2.64</v>
      </c>
      <c r="I165" s="772">
        <v>2.9279999999999999</v>
      </c>
      <c r="J165" s="32">
        <v>156</v>
      </c>
      <c r="K165" s="32" t="s">
        <v>76</v>
      </c>
      <c r="L165" s="32"/>
      <c r="M165" s="33" t="s">
        <v>110</v>
      </c>
      <c r="N165" s="33"/>
      <c r="O165" s="32">
        <v>60</v>
      </c>
      <c r="P165" s="8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0"/>
      <c r="R165" s="780"/>
      <c r="S165" s="780"/>
      <c r="T165" s="781"/>
      <c r="U165" s="34"/>
      <c r="V165" s="34"/>
      <c r="W165" s="35" t="s">
        <v>69</v>
      </c>
      <c r="X165" s="773">
        <v>0</v>
      </c>
      <c r="Y165" s="774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304</v>
      </c>
      <c r="B166" s="54" t="s">
        <v>306</v>
      </c>
      <c r="C166" s="31">
        <v>4301051476</v>
      </c>
      <c r="D166" s="777">
        <v>4680115882584</v>
      </c>
      <c r="E166" s="778"/>
      <c r="F166" s="772">
        <v>0.33</v>
      </c>
      <c r="G166" s="32">
        <v>8</v>
      </c>
      <c r="H166" s="772">
        <v>2.64</v>
      </c>
      <c r="I166" s="772">
        <v>2.9279999999999999</v>
      </c>
      <c r="J166" s="32">
        <v>156</v>
      </c>
      <c r="K166" s="32" t="s">
        <v>76</v>
      </c>
      <c r="L166" s="32"/>
      <c r="M166" s="33" t="s">
        <v>110</v>
      </c>
      <c r="N166" s="33"/>
      <c r="O166" s="32">
        <v>60</v>
      </c>
      <c r="P166" s="8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0"/>
      <c r="R166" s="780"/>
      <c r="S166" s="780"/>
      <c r="T166" s="781"/>
      <c r="U166" s="34"/>
      <c r="V166" s="34"/>
      <c r="W166" s="35" t="s">
        <v>69</v>
      </c>
      <c r="X166" s="773">
        <v>0</v>
      </c>
      <c r="Y166" s="774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87"/>
      <c r="B167" s="786"/>
      <c r="C167" s="786"/>
      <c r="D167" s="786"/>
      <c r="E167" s="786"/>
      <c r="F167" s="786"/>
      <c r="G167" s="786"/>
      <c r="H167" s="786"/>
      <c r="I167" s="786"/>
      <c r="J167" s="786"/>
      <c r="K167" s="786"/>
      <c r="L167" s="786"/>
      <c r="M167" s="786"/>
      <c r="N167" s="786"/>
      <c r="O167" s="788"/>
      <c r="P167" s="782" t="s">
        <v>71</v>
      </c>
      <c r="Q167" s="783"/>
      <c r="R167" s="783"/>
      <c r="S167" s="783"/>
      <c r="T167" s="783"/>
      <c r="U167" s="783"/>
      <c r="V167" s="784"/>
      <c r="W167" s="37" t="s">
        <v>72</v>
      </c>
      <c r="X167" s="775">
        <f>IFERROR(X165/H165,"0")+IFERROR(X166/H166,"0")</f>
        <v>0</v>
      </c>
      <c r="Y167" s="775">
        <f>IFERROR(Y165/H165,"0")+IFERROR(Y166/H166,"0")</f>
        <v>0</v>
      </c>
      <c r="Z167" s="775">
        <f>IFERROR(IF(Z165="",0,Z165),"0")+IFERROR(IF(Z166="",0,Z166),"0")</f>
        <v>0</v>
      </c>
      <c r="AA167" s="776"/>
      <c r="AB167" s="776"/>
      <c r="AC167" s="776"/>
    </row>
    <row r="168" spans="1:68" x14ac:dyDescent="0.2">
      <c r="A168" s="786"/>
      <c r="B168" s="786"/>
      <c r="C168" s="786"/>
      <c r="D168" s="786"/>
      <c r="E168" s="786"/>
      <c r="F168" s="786"/>
      <c r="G168" s="786"/>
      <c r="H168" s="786"/>
      <c r="I168" s="786"/>
      <c r="J168" s="786"/>
      <c r="K168" s="786"/>
      <c r="L168" s="786"/>
      <c r="M168" s="786"/>
      <c r="N168" s="786"/>
      <c r="O168" s="788"/>
      <c r="P168" s="782" t="s">
        <v>71</v>
      </c>
      <c r="Q168" s="783"/>
      <c r="R168" s="783"/>
      <c r="S168" s="783"/>
      <c r="T168" s="783"/>
      <c r="U168" s="783"/>
      <c r="V168" s="784"/>
      <c r="W168" s="37" t="s">
        <v>69</v>
      </c>
      <c r="X168" s="775">
        <f>IFERROR(SUM(X165:X166),"0")</f>
        <v>0</v>
      </c>
      <c r="Y168" s="775">
        <f>IFERROR(SUM(Y165:Y166),"0")</f>
        <v>0</v>
      </c>
      <c r="Z168" s="37"/>
      <c r="AA168" s="776"/>
      <c r="AB168" s="776"/>
      <c r="AC168" s="776"/>
    </row>
    <row r="169" spans="1:68" ht="16.5" customHeight="1" x14ac:dyDescent="0.25">
      <c r="A169" s="799" t="s">
        <v>116</v>
      </c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786"/>
      <c r="P169" s="786"/>
      <c r="Q169" s="786"/>
      <c r="R169" s="786"/>
      <c r="S169" s="786"/>
      <c r="T169" s="786"/>
      <c r="U169" s="786"/>
      <c r="V169" s="786"/>
      <c r="W169" s="786"/>
      <c r="X169" s="786"/>
      <c r="Y169" s="786"/>
      <c r="Z169" s="786"/>
      <c r="AA169" s="768"/>
      <c r="AB169" s="768"/>
      <c r="AC169" s="768"/>
    </row>
    <row r="170" spans="1:68" ht="14.25" customHeight="1" x14ac:dyDescent="0.25">
      <c r="A170" s="785" t="s">
        <v>118</v>
      </c>
      <c r="B170" s="786"/>
      <c r="C170" s="786"/>
      <c r="D170" s="786"/>
      <c r="E170" s="786"/>
      <c r="F170" s="786"/>
      <c r="G170" s="786"/>
      <c r="H170" s="786"/>
      <c r="I170" s="786"/>
      <c r="J170" s="786"/>
      <c r="K170" s="786"/>
      <c r="L170" s="786"/>
      <c r="M170" s="786"/>
      <c r="N170" s="786"/>
      <c r="O170" s="786"/>
      <c r="P170" s="786"/>
      <c r="Q170" s="786"/>
      <c r="R170" s="786"/>
      <c r="S170" s="786"/>
      <c r="T170" s="786"/>
      <c r="U170" s="786"/>
      <c r="V170" s="786"/>
      <c r="W170" s="786"/>
      <c r="X170" s="786"/>
      <c r="Y170" s="786"/>
      <c r="Z170" s="786"/>
      <c r="AA170" s="769"/>
      <c r="AB170" s="769"/>
      <c r="AC170" s="769"/>
    </row>
    <row r="171" spans="1:68" ht="27" customHeight="1" x14ac:dyDescent="0.25">
      <c r="A171" s="54" t="s">
        <v>307</v>
      </c>
      <c r="B171" s="54" t="s">
        <v>308</v>
      </c>
      <c r="C171" s="31">
        <v>4301011705</v>
      </c>
      <c r="D171" s="777">
        <v>4607091384604</v>
      </c>
      <c r="E171" s="778"/>
      <c r="F171" s="772">
        <v>0.4</v>
      </c>
      <c r="G171" s="32">
        <v>10</v>
      </c>
      <c r="H171" s="772">
        <v>4</v>
      </c>
      <c r="I171" s="772">
        <v>4.21</v>
      </c>
      <c r="J171" s="32">
        <v>132</v>
      </c>
      <c r="K171" s="32" t="s">
        <v>76</v>
      </c>
      <c r="L171" s="32"/>
      <c r="M171" s="33" t="s">
        <v>122</v>
      </c>
      <c r="N171" s="33"/>
      <c r="O171" s="32">
        <v>50</v>
      </c>
      <c r="P171" s="8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0"/>
      <c r="R171" s="780"/>
      <c r="S171" s="780"/>
      <c r="T171" s="781"/>
      <c r="U171" s="34"/>
      <c r="V171" s="34"/>
      <c r="W171" s="35" t="s">
        <v>69</v>
      </c>
      <c r="X171" s="773">
        <v>0</v>
      </c>
      <c r="Y171" s="774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309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87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8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5">
        <f>IFERROR(X171/H171,"0")</f>
        <v>0</v>
      </c>
      <c r="Y172" s="775">
        <f>IFERROR(Y171/H171,"0")</f>
        <v>0</v>
      </c>
      <c r="Z172" s="775">
        <f>IFERROR(IF(Z171="",0,Z171),"0")</f>
        <v>0</v>
      </c>
      <c r="AA172" s="776"/>
      <c r="AB172" s="776"/>
      <c r="AC172" s="776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788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5">
        <f>IFERROR(SUM(X171:X171),"0")</f>
        <v>0</v>
      </c>
      <c r="Y173" s="775">
        <f>IFERROR(SUM(Y171:Y171),"0")</f>
        <v>0</v>
      </c>
      <c r="Z173" s="37"/>
      <c r="AA173" s="776"/>
      <c r="AB173" s="776"/>
      <c r="AC173" s="776"/>
    </row>
    <row r="174" spans="1:68" ht="14.25" customHeight="1" x14ac:dyDescent="0.25">
      <c r="A174" s="785" t="s">
        <v>64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9"/>
      <c r="AB174" s="769"/>
      <c r="AC174" s="769"/>
    </row>
    <row r="175" spans="1:68" ht="16.5" customHeight="1" x14ac:dyDescent="0.25">
      <c r="A175" s="54" t="s">
        <v>310</v>
      </c>
      <c r="B175" s="54" t="s">
        <v>311</v>
      </c>
      <c r="C175" s="31">
        <v>4301030895</v>
      </c>
      <c r="D175" s="777">
        <v>4607091387667</v>
      </c>
      <c r="E175" s="778"/>
      <c r="F175" s="772">
        <v>0.9</v>
      </c>
      <c r="G175" s="32">
        <v>10</v>
      </c>
      <c r="H175" s="772">
        <v>9</v>
      </c>
      <c r="I175" s="772">
        <v>9.6300000000000008</v>
      </c>
      <c r="J175" s="32">
        <v>56</v>
      </c>
      <c r="K175" s="32" t="s">
        <v>121</v>
      </c>
      <c r="L175" s="32"/>
      <c r="M175" s="33" t="s">
        <v>122</v>
      </c>
      <c r="N175" s="33"/>
      <c r="O175" s="32">
        <v>40</v>
      </c>
      <c r="P175" s="108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0"/>
      <c r="R175" s="780"/>
      <c r="S175" s="780"/>
      <c r="T175" s="781"/>
      <c r="U175" s="34"/>
      <c r="V175" s="34"/>
      <c r="W175" s="35" t="s">
        <v>69</v>
      </c>
      <c r="X175" s="773">
        <v>0</v>
      </c>
      <c r="Y175" s="77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313</v>
      </c>
      <c r="B176" s="54" t="s">
        <v>314</v>
      </c>
      <c r="C176" s="31">
        <v>4301030961</v>
      </c>
      <c r="D176" s="777">
        <v>4607091387636</v>
      </c>
      <c r="E176" s="778"/>
      <c r="F176" s="772">
        <v>0.7</v>
      </c>
      <c r="G176" s="32">
        <v>6</v>
      </c>
      <c r="H176" s="772">
        <v>4.2</v>
      </c>
      <c r="I176" s="772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11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0"/>
      <c r="R176" s="780"/>
      <c r="S176" s="780"/>
      <c r="T176" s="781"/>
      <c r="U176" s="34"/>
      <c r="V176" s="34"/>
      <c r="W176" s="35" t="s">
        <v>69</v>
      </c>
      <c r="X176" s="773">
        <v>0</v>
      </c>
      <c r="Y176" s="774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316</v>
      </c>
      <c r="B177" s="54" t="s">
        <v>317</v>
      </c>
      <c r="C177" s="31">
        <v>4301030963</v>
      </c>
      <c r="D177" s="777">
        <v>4607091382426</v>
      </c>
      <c r="E177" s="778"/>
      <c r="F177" s="772">
        <v>0.9</v>
      </c>
      <c r="G177" s="32">
        <v>10</v>
      </c>
      <c r="H177" s="772">
        <v>9</v>
      </c>
      <c r="I177" s="772">
        <v>9.6300000000000008</v>
      </c>
      <c r="J177" s="32">
        <v>56</v>
      </c>
      <c r="K177" s="32" t="s">
        <v>121</v>
      </c>
      <c r="L177" s="32"/>
      <c r="M177" s="33" t="s">
        <v>68</v>
      </c>
      <c r="N177" s="33"/>
      <c r="O177" s="32">
        <v>40</v>
      </c>
      <c r="P177" s="108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0"/>
      <c r="R177" s="780"/>
      <c r="S177" s="780"/>
      <c r="T177" s="781"/>
      <c r="U177" s="34"/>
      <c r="V177" s="34"/>
      <c r="W177" s="35" t="s">
        <v>69</v>
      </c>
      <c r="X177" s="773">
        <v>0</v>
      </c>
      <c r="Y177" s="77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319</v>
      </c>
      <c r="B178" s="54" t="s">
        <v>320</v>
      </c>
      <c r="C178" s="31">
        <v>4301030962</v>
      </c>
      <c r="D178" s="777">
        <v>4607091386547</v>
      </c>
      <c r="E178" s="778"/>
      <c r="F178" s="772">
        <v>0.35</v>
      </c>
      <c r="G178" s="32">
        <v>8</v>
      </c>
      <c r="H178" s="772">
        <v>2.8</v>
      </c>
      <c r="I178" s="772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0"/>
      <c r="R178" s="780"/>
      <c r="S178" s="780"/>
      <c r="T178" s="781"/>
      <c r="U178" s="34"/>
      <c r="V178" s="34"/>
      <c r="W178" s="35" t="s">
        <v>69</v>
      </c>
      <c r="X178" s="773">
        <v>0</v>
      </c>
      <c r="Y178" s="77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315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321</v>
      </c>
      <c r="B179" s="54" t="s">
        <v>322</v>
      </c>
      <c r="C179" s="31">
        <v>4301030964</v>
      </c>
      <c r="D179" s="777">
        <v>4607091382464</v>
      </c>
      <c r="E179" s="778"/>
      <c r="F179" s="772">
        <v>0.35</v>
      </c>
      <c r="G179" s="32">
        <v>8</v>
      </c>
      <c r="H179" s="772">
        <v>2.8</v>
      </c>
      <c r="I179" s="772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0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0"/>
      <c r="R179" s="780"/>
      <c r="S179" s="780"/>
      <c r="T179" s="781"/>
      <c r="U179" s="34"/>
      <c r="V179" s="34"/>
      <c r="W179" s="35" t="s">
        <v>69</v>
      </c>
      <c r="X179" s="773">
        <v>0</v>
      </c>
      <c r="Y179" s="77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87"/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8"/>
      <c r="P180" s="782" t="s">
        <v>71</v>
      </c>
      <c r="Q180" s="783"/>
      <c r="R180" s="783"/>
      <c r="S180" s="783"/>
      <c r="T180" s="783"/>
      <c r="U180" s="783"/>
      <c r="V180" s="784"/>
      <c r="W180" s="37" t="s">
        <v>72</v>
      </c>
      <c r="X180" s="775">
        <f>IFERROR(X175/H175,"0")+IFERROR(X176/H176,"0")+IFERROR(X177/H177,"0")+IFERROR(X178/H178,"0")+IFERROR(X179/H179,"0")</f>
        <v>0</v>
      </c>
      <c r="Y180" s="775">
        <f>IFERROR(Y175/H175,"0")+IFERROR(Y176/H176,"0")+IFERROR(Y177/H177,"0")+IFERROR(Y178/H178,"0")+IFERROR(Y179/H179,"0")</f>
        <v>0</v>
      </c>
      <c r="Z180" s="775">
        <f>IFERROR(IF(Z175="",0,Z175),"0")+IFERROR(IF(Z176="",0,Z176),"0")+IFERROR(IF(Z177="",0,Z177),"0")+IFERROR(IF(Z178="",0,Z178),"0")+IFERROR(IF(Z179="",0,Z179),"0")</f>
        <v>0</v>
      </c>
      <c r="AA180" s="776"/>
      <c r="AB180" s="776"/>
      <c r="AC180" s="776"/>
    </row>
    <row r="181" spans="1:68" x14ac:dyDescent="0.2">
      <c r="A181" s="786"/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8"/>
      <c r="P181" s="782" t="s">
        <v>71</v>
      </c>
      <c r="Q181" s="783"/>
      <c r="R181" s="783"/>
      <c r="S181" s="783"/>
      <c r="T181" s="783"/>
      <c r="U181" s="783"/>
      <c r="V181" s="784"/>
      <c r="W181" s="37" t="s">
        <v>69</v>
      </c>
      <c r="X181" s="775">
        <f>IFERROR(SUM(X175:X179),"0")</f>
        <v>0</v>
      </c>
      <c r="Y181" s="775">
        <f>IFERROR(SUM(Y175:Y179),"0")</f>
        <v>0</v>
      </c>
      <c r="Z181" s="37"/>
      <c r="AA181" s="776"/>
      <c r="AB181" s="776"/>
      <c r="AC181" s="776"/>
    </row>
    <row r="182" spans="1:68" ht="14.25" customHeight="1" x14ac:dyDescent="0.25">
      <c r="A182" s="785" t="s">
        <v>73</v>
      </c>
      <c r="B182" s="786"/>
      <c r="C182" s="786"/>
      <c r="D182" s="786"/>
      <c r="E182" s="786"/>
      <c r="F182" s="786"/>
      <c r="G182" s="786"/>
      <c r="H182" s="786"/>
      <c r="I182" s="786"/>
      <c r="J182" s="786"/>
      <c r="K182" s="786"/>
      <c r="L182" s="786"/>
      <c r="M182" s="786"/>
      <c r="N182" s="786"/>
      <c r="O182" s="786"/>
      <c r="P182" s="786"/>
      <c r="Q182" s="786"/>
      <c r="R182" s="786"/>
      <c r="S182" s="786"/>
      <c r="T182" s="786"/>
      <c r="U182" s="786"/>
      <c r="V182" s="786"/>
      <c r="W182" s="786"/>
      <c r="X182" s="786"/>
      <c r="Y182" s="786"/>
      <c r="Z182" s="786"/>
      <c r="AA182" s="769"/>
      <c r="AB182" s="769"/>
      <c r="AC182" s="769"/>
    </row>
    <row r="183" spans="1:68" ht="16.5" customHeight="1" x14ac:dyDescent="0.25">
      <c r="A183" s="54" t="s">
        <v>323</v>
      </c>
      <c r="B183" s="54" t="s">
        <v>324</v>
      </c>
      <c r="C183" s="31">
        <v>4301051653</v>
      </c>
      <c r="D183" s="777">
        <v>4607091386264</v>
      </c>
      <c r="E183" s="778"/>
      <c r="F183" s="772">
        <v>0.5</v>
      </c>
      <c r="G183" s="32">
        <v>6</v>
      </c>
      <c r="H183" s="772">
        <v>3</v>
      </c>
      <c r="I183" s="772">
        <v>3.258</v>
      </c>
      <c r="J183" s="32">
        <v>182</v>
      </c>
      <c r="K183" s="32" t="s">
        <v>186</v>
      </c>
      <c r="L183" s="32"/>
      <c r="M183" s="33" t="s">
        <v>77</v>
      </c>
      <c r="N183" s="33"/>
      <c r="O183" s="32">
        <v>31</v>
      </c>
      <c r="P183" s="11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0"/>
      <c r="R183" s="780"/>
      <c r="S183" s="780"/>
      <c r="T183" s="781"/>
      <c r="U183" s="34"/>
      <c r="V183" s="34"/>
      <c r="W183" s="35" t="s">
        <v>69</v>
      </c>
      <c r="X183" s="773">
        <v>0</v>
      </c>
      <c r="Y183" s="77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325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326</v>
      </c>
      <c r="B184" s="54" t="s">
        <v>327</v>
      </c>
      <c r="C184" s="31">
        <v>4301051313</v>
      </c>
      <c r="D184" s="777">
        <v>4607091385427</v>
      </c>
      <c r="E184" s="778"/>
      <c r="F184" s="772">
        <v>0.5</v>
      </c>
      <c r="G184" s="32">
        <v>6</v>
      </c>
      <c r="H184" s="772">
        <v>3</v>
      </c>
      <c r="I184" s="77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6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0"/>
      <c r="R184" s="780"/>
      <c r="S184" s="780"/>
      <c r="T184" s="781"/>
      <c r="U184" s="34"/>
      <c r="V184" s="34"/>
      <c r="W184" s="35" t="s">
        <v>69</v>
      </c>
      <c r="X184" s="773">
        <v>0</v>
      </c>
      <c r="Y184" s="77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87"/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8"/>
      <c r="P185" s="782" t="s">
        <v>71</v>
      </c>
      <c r="Q185" s="783"/>
      <c r="R185" s="783"/>
      <c r="S185" s="783"/>
      <c r="T185" s="783"/>
      <c r="U185" s="783"/>
      <c r="V185" s="784"/>
      <c r="W185" s="37" t="s">
        <v>72</v>
      </c>
      <c r="X185" s="775">
        <f>IFERROR(X183/H183,"0")+IFERROR(X184/H184,"0")</f>
        <v>0</v>
      </c>
      <c r="Y185" s="775">
        <f>IFERROR(Y183/H183,"0")+IFERROR(Y184/H184,"0")</f>
        <v>0</v>
      </c>
      <c r="Z185" s="775">
        <f>IFERROR(IF(Z183="",0,Z183),"0")+IFERROR(IF(Z184="",0,Z184),"0")</f>
        <v>0</v>
      </c>
      <c r="AA185" s="776"/>
      <c r="AB185" s="776"/>
      <c r="AC185" s="776"/>
    </row>
    <row r="186" spans="1:68" x14ac:dyDescent="0.2">
      <c r="A186" s="786"/>
      <c r="B186" s="786"/>
      <c r="C186" s="786"/>
      <c r="D186" s="786"/>
      <c r="E186" s="786"/>
      <c r="F186" s="786"/>
      <c r="G186" s="786"/>
      <c r="H186" s="786"/>
      <c r="I186" s="786"/>
      <c r="J186" s="786"/>
      <c r="K186" s="786"/>
      <c r="L186" s="786"/>
      <c r="M186" s="786"/>
      <c r="N186" s="786"/>
      <c r="O186" s="788"/>
      <c r="P186" s="782" t="s">
        <v>71</v>
      </c>
      <c r="Q186" s="783"/>
      <c r="R186" s="783"/>
      <c r="S186" s="783"/>
      <c r="T186" s="783"/>
      <c r="U186" s="783"/>
      <c r="V186" s="784"/>
      <c r="W186" s="37" t="s">
        <v>69</v>
      </c>
      <c r="X186" s="775">
        <f>IFERROR(SUM(X183:X184),"0")</f>
        <v>0</v>
      </c>
      <c r="Y186" s="775">
        <f>IFERROR(SUM(Y183:Y184),"0")</f>
        <v>0</v>
      </c>
      <c r="Z186" s="37"/>
      <c r="AA186" s="776"/>
      <c r="AB186" s="776"/>
      <c r="AC186" s="776"/>
    </row>
    <row r="187" spans="1:68" ht="27.75" customHeight="1" x14ac:dyDescent="0.2">
      <c r="A187" s="868" t="s">
        <v>329</v>
      </c>
      <c r="B187" s="869"/>
      <c r="C187" s="869"/>
      <c r="D187" s="869"/>
      <c r="E187" s="869"/>
      <c r="F187" s="869"/>
      <c r="G187" s="869"/>
      <c r="H187" s="869"/>
      <c r="I187" s="869"/>
      <c r="J187" s="869"/>
      <c r="K187" s="869"/>
      <c r="L187" s="869"/>
      <c r="M187" s="869"/>
      <c r="N187" s="869"/>
      <c r="O187" s="869"/>
      <c r="P187" s="869"/>
      <c r="Q187" s="869"/>
      <c r="R187" s="869"/>
      <c r="S187" s="869"/>
      <c r="T187" s="869"/>
      <c r="U187" s="869"/>
      <c r="V187" s="869"/>
      <c r="W187" s="869"/>
      <c r="X187" s="869"/>
      <c r="Y187" s="869"/>
      <c r="Z187" s="869"/>
      <c r="AA187" s="48"/>
      <c r="AB187" s="48"/>
      <c r="AC187" s="48"/>
    </row>
    <row r="188" spans="1:68" ht="16.5" customHeight="1" x14ac:dyDescent="0.25">
      <c r="A188" s="799" t="s">
        <v>330</v>
      </c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786"/>
      <c r="P188" s="786"/>
      <c r="Q188" s="786"/>
      <c r="R188" s="786"/>
      <c r="S188" s="786"/>
      <c r="T188" s="786"/>
      <c r="U188" s="786"/>
      <c r="V188" s="786"/>
      <c r="W188" s="786"/>
      <c r="X188" s="786"/>
      <c r="Y188" s="786"/>
      <c r="Z188" s="786"/>
      <c r="AA188" s="768"/>
      <c r="AB188" s="768"/>
      <c r="AC188" s="768"/>
    </row>
    <row r="189" spans="1:68" ht="14.25" customHeight="1" x14ac:dyDescent="0.25">
      <c r="A189" s="785" t="s">
        <v>175</v>
      </c>
      <c r="B189" s="786"/>
      <c r="C189" s="786"/>
      <c r="D189" s="786"/>
      <c r="E189" s="786"/>
      <c r="F189" s="786"/>
      <c r="G189" s="786"/>
      <c r="H189" s="786"/>
      <c r="I189" s="786"/>
      <c r="J189" s="786"/>
      <c r="K189" s="786"/>
      <c r="L189" s="786"/>
      <c r="M189" s="786"/>
      <c r="N189" s="786"/>
      <c r="O189" s="786"/>
      <c r="P189" s="786"/>
      <c r="Q189" s="786"/>
      <c r="R189" s="786"/>
      <c r="S189" s="786"/>
      <c r="T189" s="786"/>
      <c r="U189" s="786"/>
      <c r="V189" s="786"/>
      <c r="W189" s="786"/>
      <c r="X189" s="786"/>
      <c r="Y189" s="786"/>
      <c r="Z189" s="786"/>
      <c r="AA189" s="769"/>
      <c r="AB189" s="769"/>
      <c r="AC189" s="769"/>
    </row>
    <row r="190" spans="1:68" ht="27" customHeight="1" x14ac:dyDescent="0.25">
      <c r="A190" s="54" t="s">
        <v>331</v>
      </c>
      <c r="B190" s="54" t="s">
        <v>332</v>
      </c>
      <c r="C190" s="31">
        <v>4301020323</v>
      </c>
      <c r="D190" s="777">
        <v>4680115886223</v>
      </c>
      <c r="E190" s="778"/>
      <c r="F190" s="772">
        <v>0.33</v>
      </c>
      <c r="G190" s="32">
        <v>6</v>
      </c>
      <c r="H190" s="772">
        <v>1.98</v>
      </c>
      <c r="I190" s="77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9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0"/>
      <c r="R190" s="780"/>
      <c r="S190" s="780"/>
      <c r="T190" s="781"/>
      <c r="U190" s="34"/>
      <c r="V190" s="34"/>
      <c r="W190" s="35" t="s">
        <v>69</v>
      </c>
      <c r="X190" s="773">
        <v>0</v>
      </c>
      <c r="Y190" s="77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333</v>
      </c>
      <c r="AG190" s="64"/>
      <c r="AJ190" s="68"/>
      <c r="AK190" s="68">
        <v>0</v>
      </c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87"/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8"/>
      <c r="P191" s="782" t="s">
        <v>71</v>
      </c>
      <c r="Q191" s="783"/>
      <c r="R191" s="783"/>
      <c r="S191" s="783"/>
      <c r="T191" s="783"/>
      <c r="U191" s="783"/>
      <c r="V191" s="784"/>
      <c r="W191" s="37" t="s">
        <v>72</v>
      </c>
      <c r="X191" s="775">
        <f>IFERROR(X190/H190,"0")</f>
        <v>0</v>
      </c>
      <c r="Y191" s="775">
        <f>IFERROR(Y190/H190,"0")</f>
        <v>0</v>
      </c>
      <c r="Z191" s="775">
        <f>IFERROR(IF(Z190="",0,Z190),"0")</f>
        <v>0</v>
      </c>
      <c r="AA191" s="776"/>
      <c r="AB191" s="776"/>
      <c r="AC191" s="776"/>
    </row>
    <row r="192" spans="1:68" x14ac:dyDescent="0.2">
      <c r="A192" s="786"/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8"/>
      <c r="P192" s="782" t="s">
        <v>71</v>
      </c>
      <c r="Q192" s="783"/>
      <c r="R192" s="783"/>
      <c r="S192" s="783"/>
      <c r="T192" s="783"/>
      <c r="U192" s="783"/>
      <c r="V192" s="784"/>
      <c r="W192" s="37" t="s">
        <v>69</v>
      </c>
      <c r="X192" s="775">
        <f>IFERROR(SUM(X190:X190),"0")</f>
        <v>0</v>
      </c>
      <c r="Y192" s="775">
        <f>IFERROR(SUM(Y190:Y190),"0")</f>
        <v>0</v>
      </c>
      <c r="Z192" s="37"/>
      <c r="AA192" s="776"/>
      <c r="AB192" s="776"/>
      <c r="AC192" s="776"/>
    </row>
    <row r="193" spans="1:68" ht="14.25" customHeight="1" x14ac:dyDescent="0.25">
      <c r="A193" s="785" t="s">
        <v>64</v>
      </c>
      <c r="B193" s="786"/>
      <c r="C193" s="786"/>
      <c r="D193" s="786"/>
      <c r="E193" s="786"/>
      <c r="F193" s="786"/>
      <c r="G193" s="786"/>
      <c r="H193" s="786"/>
      <c r="I193" s="786"/>
      <c r="J193" s="786"/>
      <c r="K193" s="786"/>
      <c r="L193" s="786"/>
      <c r="M193" s="786"/>
      <c r="N193" s="786"/>
      <c r="O193" s="786"/>
      <c r="P193" s="786"/>
      <c r="Q193" s="786"/>
      <c r="R193" s="786"/>
      <c r="S193" s="786"/>
      <c r="T193" s="786"/>
      <c r="U193" s="786"/>
      <c r="V193" s="786"/>
      <c r="W193" s="786"/>
      <c r="X193" s="786"/>
      <c r="Y193" s="786"/>
      <c r="Z193" s="786"/>
      <c r="AA193" s="769"/>
      <c r="AB193" s="769"/>
      <c r="AC193" s="769"/>
    </row>
    <row r="194" spans="1:68" ht="27" customHeight="1" x14ac:dyDescent="0.25">
      <c r="A194" s="54" t="s">
        <v>334</v>
      </c>
      <c r="B194" s="54" t="s">
        <v>335</v>
      </c>
      <c r="C194" s="31">
        <v>4301031191</v>
      </c>
      <c r="D194" s="777">
        <v>4680115880993</v>
      </c>
      <c r="E194" s="778"/>
      <c r="F194" s="772">
        <v>0.7</v>
      </c>
      <c r="G194" s="32">
        <v>6</v>
      </c>
      <c r="H194" s="772">
        <v>4.2</v>
      </c>
      <c r="I194" s="77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9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0"/>
      <c r="R194" s="780"/>
      <c r="S194" s="780"/>
      <c r="T194" s="781"/>
      <c r="U194" s="34"/>
      <c r="V194" s="34"/>
      <c r="W194" s="35" t="s">
        <v>69</v>
      </c>
      <c r="X194" s="773">
        <v>0</v>
      </c>
      <c r="Y194" s="774">
        <f t="shared" ref="Y194:Y201" si="36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336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0</v>
      </c>
      <c r="BN194" s="64">
        <f t="shared" ref="BN194:BN201" si="38">IFERROR(Y194*I194/H194,"0")</f>
        <v>0</v>
      </c>
      <c r="BO194" s="64">
        <f t="shared" ref="BO194:BO201" si="39">IFERROR(1/J194*(X194/H194),"0")</f>
        <v>0</v>
      </c>
      <c r="BP194" s="64">
        <f t="shared" ref="BP194:BP201" si="40">IFERROR(1/J194*(Y194/H194),"0")</f>
        <v>0</v>
      </c>
    </row>
    <row r="195" spans="1:68" ht="27" customHeight="1" x14ac:dyDescent="0.25">
      <c r="A195" s="54" t="s">
        <v>337</v>
      </c>
      <c r="B195" s="54" t="s">
        <v>338</v>
      </c>
      <c r="C195" s="31">
        <v>4301031204</v>
      </c>
      <c r="D195" s="777">
        <v>4680115881761</v>
      </c>
      <c r="E195" s="778"/>
      <c r="F195" s="772">
        <v>0.7</v>
      </c>
      <c r="G195" s="32">
        <v>6</v>
      </c>
      <c r="H195" s="772">
        <v>4.2</v>
      </c>
      <c r="I195" s="77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0"/>
      <c r="R195" s="780"/>
      <c r="S195" s="780"/>
      <c r="T195" s="781"/>
      <c r="U195" s="34"/>
      <c r="V195" s="34"/>
      <c r="W195" s="35" t="s">
        <v>69</v>
      </c>
      <c r="X195" s="773">
        <v>0</v>
      </c>
      <c r="Y195" s="774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340</v>
      </c>
      <c r="B196" s="54" t="s">
        <v>341</v>
      </c>
      <c r="C196" s="31">
        <v>4301031201</v>
      </c>
      <c r="D196" s="777">
        <v>4680115881563</v>
      </c>
      <c r="E196" s="778"/>
      <c r="F196" s="772">
        <v>0.7</v>
      </c>
      <c r="G196" s="32">
        <v>6</v>
      </c>
      <c r="H196" s="772">
        <v>4.2</v>
      </c>
      <c r="I196" s="77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0"/>
      <c r="R196" s="780"/>
      <c r="S196" s="780"/>
      <c r="T196" s="781"/>
      <c r="U196" s="34"/>
      <c r="V196" s="34"/>
      <c r="W196" s="35" t="s">
        <v>69</v>
      </c>
      <c r="X196" s="773">
        <v>0</v>
      </c>
      <c r="Y196" s="774">
        <f t="shared" si="36"/>
        <v>0</v>
      </c>
      <c r="Z196" s="36" t="str">
        <f>IFERROR(IF(Y196=0,"",ROUNDUP(Y196/H196,0)*0.00753),"")</f>
        <v/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343</v>
      </c>
      <c r="B197" s="54" t="s">
        <v>344</v>
      </c>
      <c r="C197" s="31">
        <v>4301031199</v>
      </c>
      <c r="D197" s="777">
        <v>4680115880986</v>
      </c>
      <c r="E197" s="778"/>
      <c r="F197" s="772">
        <v>0.35</v>
      </c>
      <c r="G197" s="32">
        <v>6</v>
      </c>
      <c r="H197" s="772">
        <v>2.1</v>
      </c>
      <c r="I197" s="77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0"/>
      <c r="R197" s="780"/>
      <c r="S197" s="780"/>
      <c r="T197" s="781"/>
      <c r="U197" s="34"/>
      <c r="V197" s="34"/>
      <c r="W197" s="35" t="s">
        <v>69</v>
      </c>
      <c r="X197" s="773">
        <v>0</v>
      </c>
      <c r="Y197" s="774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336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345</v>
      </c>
      <c r="B198" s="54" t="s">
        <v>346</v>
      </c>
      <c r="C198" s="31">
        <v>4301031205</v>
      </c>
      <c r="D198" s="777">
        <v>4680115881785</v>
      </c>
      <c r="E198" s="778"/>
      <c r="F198" s="772">
        <v>0.35</v>
      </c>
      <c r="G198" s="32">
        <v>6</v>
      </c>
      <c r="H198" s="772">
        <v>2.1</v>
      </c>
      <c r="I198" s="77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0"/>
      <c r="R198" s="780"/>
      <c r="S198" s="780"/>
      <c r="T198" s="781"/>
      <c r="U198" s="34"/>
      <c r="V198" s="34"/>
      <c r="W198" s="35" t="s">
        <v>69</v>
      </c>
      <c r="X198" s="773">
        <v>0</v>
      </c>
      <c r="Y198" s="77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4301031202</v>
      </c>
      <c r="D199" s="777">
        <v>4680115881679</v>
      </c>
      <c r="E199" s="778"/>
      <c r="F199" s="772">
        <v>0.35</v>
      </c>
      <c r="G199" s="32">
        <v>6</v>
      </c>
      <c r="H199" s="772">
        <v>2.1</v>
      </c>
      <c r="I199" s="77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0"/>
      <c r="R199" s="780"/>
      <c r="S199" s="780"/>
      <c r="T199" s="781"/>
      <c r="U199" s="34"/>
      <c r="V199" s="34"/>
      <c r="W199" s="35" t="s">
        <v>69</v>
      </c>
      <c r="X199" s="773">
        <v>0</v>
      </c>
      <c r="Y199" s="774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349</v>
      </c>
      <c r="B200" s="54" t="s">
        <v>350</v>
      </c>
      <c r="C200" s="31">
        <v>4301031158</v>
      </c>
      <c r="D200" s="777">
        <v>4680115880191</v>
      </c>
      <c r="E200" s="778"/>
      <c r="F200" s="772">
        <v>0.4</v>
      </c>
      <c r="G200" s="32">
        <v>6</v>
      </c>
      <c r="H200" s="772">
        <v>2.4</v>
      </c>
      <c r="I200" s="77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0"/>
      <c r="R200" s="780"/>
      <c r="S200" s="780"/>
      <c r="T200" s="781"/>
      <c r="U200" s="34"/>
      <c r="V200" s="34"/>
      <c r="W200" s="35" t="s">
        <v>69</v>
      </c>
      <c r="X200" s="773">
        <v>0</v>
      </c>
      <c r="Y200" s="77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342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351</v>
      </c>
      <c r="B201" s="54" t="s">
        <v>352</v>
      </c>
      <c r="C201" s="31">
        <v>4301031245</v>
      </c>
      <c r="D201" s="777">
        <v>4680115883963</v>
      </c>
      <c r="E201" s="778"/>
      <c r="F201" s="772">
        <v>0.28000000000000003</v>
      </c>
      <c r="G201" s="32">
        <v>6</v>
      </c>
      <c r="H201" s="772">
        <v>1.68</v>
      </c>
      <c r="I201" s="77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0"/>
      <c r="R201" s="780"/>
      <c r="S201" s="780"/>
      <c r="T201" s="781"/>
      <c r="U201" s="34"/>
      <c r="V201" s="34"/>
      <c r="W201" s="35" t="s">
        <v>69</v>
      </c>
      <c r="X201" s="773">
        <v>0</v>
      </c>
      <c r="Y201" s="77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353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x14ac:dyDescent="0.2">
      <c r="A202" s="787"/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8"/>
      <c r="P202" s="782" t="s">
        <v>71</v>
      </c>
      <c r="Q202" s="783"/>
      <c r="R202" s="783"/>
      <c r="S202" s="783"/>
      <c r="T202" s="783"/>
      <c r="U202" s="783"/>
      <c r="V202" s="784"/>
      <c r="W202" s="37" t="s">
        <v>72</v>
      </c>
      <c r="X202" s="775">
        <f>IFERROR(X194/H194,"0")+IFERROR(X195/H195,"0")+IFERROR(X196/H196,"0")+IFERROR(X197/H197,"0")+IFERROR(X198/H198,"0")+IFERROR(X199/H199,"0")+IFERROR(X200/H200,"0")+IFERROR(X201/H201,"0")</f>
        <v>0</v>
      </c>
      <c r="Y202" s="775">
        <f>IFERROR(Y194/H194,"0")+IFERROR(Y195/H195,"0")+IFERROR(Y196/H196,"0")+IFERROR(Y197/H197,"0")+IFERROR(Y198/H198,"0")+IFERROR(Y199/H199,"0")+IFERROR(Y200/H200,"0")+IFERROR(Y201/H201,"0")</f>
        <v>0</v>
      </c>
      <c r="Z202" s="77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76"/>
      <c r="AB202" s="776"/>
      <c r="AC202" s="776"/>
    </row>
    <row r="203" spans="1:68" x14ac:dyDescent="0.2">
      <c r="A203" s="786"/>
      <c r="B203" s="786"/>
      <c r="C203" s="786"/>
      <c r="D203" s="786"/>
      <c r="E203" s="786"/>
      <c r="F203" s="786"/>
      <c r="G203" s="786"/>
      <c r="H203" s="786"/>
      <c r="I203" s="786"/>
      <c r="J203" s="786"/>
      <c r="K203" s="786"/>
      <c r="L203" s="786"/>
      <c r="M203" s="786"/>
      <c r="N203" s="786"/>
      <c r="O203" s="788"/>
      <c r="P203" s="782" t="s">
        <v>71</v>
      </c>
      <c r="Q203" s="783"/>
      <c r="R203" s="783"/>
      <c r="S203" s="783"/>
      <c r="T203" s="783"/>
      <c r="U203" s="783"/>
      <c r="V203" s="784"/>
      <c r="W203" s="37" t="s">
        <v>69</v>
      </c>
      <c r="X203" s="775">
        <f>IFERROR(SUM(X194:X201),"0")</f>
        <v>0</v>
      </c>
      <c r="Y203" s="775">
        <f>IFERROR(SUM(Y194:Y201),"0")</f>
        <v>0</v>
      </c>
      <c r="Z203" s="37"/>
      <c r="AA203" s="776"/>
      <c r="AB203" s="776"/>
      <c r="AC203" s="776"/>
    </row>
    <row r="204" spans="1:68" ht="16.5" customHeight="1" x14ac:dyDescent="0.25">
      <c r="A204" s="799" t="s">
        <v>354</v>
      </c>
      <c r="B204" s="786"/>
      <c r="C204" s="786"/>
      <c r="D204" s="786"/>
      <c r="E204" s="786"/>
      <c r="F204" s="786"/>
      <c r="G204" s="786"/>
      <c r="H204" s="786"/>
      <c r="I204" s="786"/>
      <c r="J204" s="786"/>
      <c r="K204" s="786"/>
      <c r="L204" s="786"/>
      <c r="M204" s="786"/>
      <c r="N204" s="786"/>
      <c r="O204" s="786"/>
      <c r="P204" s="786"/>
      <c r="Q204" s="786"/>
      <c r="R204" s="786"/>
      <c r="S204" s="786"/>
      <c r="T204" s="786"/>
      <c r="U204" s="786"/>
      <c r="V204" s="786"/>
      <c r="W204" s="786"/>
      <c r="X204" s="786"/>
      <c r="Y204" s="786"/>
      <c r="Z204" s="786"/>
      <c r="AA204" s="768"/>
      <c r="AB204" s="768"/>
      <c r="AC204" s="768"/>
    </row>
    <row r="205" spans="1:68" ht="14.25" customHeight="1" x14ac:dyDescent="0.25">
      <c r="A205" s="785" t="s">
        <v>118</v>
      </c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786"/>
      <c r="P205" s="786"/>
      <c r="Q205" s="786"/>
      <c r="R205" s="786"/>
      <c r="S205" s="786"/>
      <c r="T205" s="786"/>
      <c r="U205" s="786"/>
      <c r="V205" s="786"/>
      <c r="W205" s="786"/>
      <c r="X205" s="786"/>
      <c r="Y205" s="786"/>
      <c r="Z205" s="786"/>
      <c r="AA205" s="769"/>
      <c r="AB205" s="769"/>
      <c r="AC205" s="769"/>
    </row>
    <row r="206" spans="1:68" ht="16.5" customHeight="1" x14ac:dyDescent="0.25">
      <c r="A206" s="54" t="s">
        <v>355</v>
      </c>
      <c r="B206" s="54" t="s">
        <v>356</v>
      </c>
      <c r="C206" s="31">
        <v>4301011450</v>
      </c>
      <c r="D206" s="777">
        <v>4680115881402</v>
      </c>
      <c r="E206" s="778"/>
      <c r="F206" s="772">
        <v>1.35</v>
      </c>
      <c r="G206" s="32">
        <v>8</v>
      </c>
      <c r="H206" s="772">
        <v>10.8</v>
      </c>
      <c r="I206" s="772">
        <v>11.28</v>
      </c>
      <c r="J206" s="32">
        <v>56</v>
      </c>
      <c r="K206" s="32" t="s">
        <v>121</v>
      </c>
      <c r="L206" s="32"/>
      <c r="M206" s="33" t="s">
        <v>122</v>
      </c>
      <c r="N206" s="33"/>
      <c r="O206" s="32">
        <v>55</v>
      </c>
      <c r="P206" s="101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0"/>
      <c r="R206" s="780"/>
      <c r="S206" s="780"/>
      <c r="T206" s="781"/>
      <c r="U206" s="34"/>
      <c r="V206" s="34"/>
      <c r="W206" s="35" t="s">
        <v>69</v>
      </c>
      <c r="X206" s="773">
        <v>0</v>
      </c>
      <c r="Y206" s="77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357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358</v>
      </c>
      <c r="B207" s="54" t="s">
        <v>359</v>
      </c>
      <c r="C207" s="31">
        <v>4301011767</v>
      </c>
      <c r="D207" s="777">
        <v>4680115881396</v>
      </c>
      <c r="E207" s="778"/>
      <c r="F207" s="772">
        <v>0.45</v>
      </c>
      <c r="G207" s="32">
        <v>6</v>
      </c>
      <c r="H207" s="772">
        <v>2.7</v>
      </c>
      <c r="I207" s="77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0"/>
      <c r="R207" s="780"/>
      <c r="S207" s="780"/>
      <c r="T207" s="781"/>
      <c r="U207" s="34"/>
      <c r="V207" s="34"/>
      <c r="W207" s="35" t="s">
        <v>69</v>
      </c>
      <c r="X207" s="773">
        <v>0</v>
      </c>
      <c r="Y207" s="77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787"/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8"/>
      <c r="P208" s="782" t="s">
        <v>71</v>
      </c>
      <c r="Q208" s="783"/>
      <c r="R208" s="783"/>
      <c r="S208" s="783"/>
      <c r="T208" s="783"/>
      <c r="U208" s="783"/>
      <c r="V208" s="784"/>
      <c r="W208" s="37" t="s">
        <v>72</v>
      </c>
      <c r="X208" s="775">
        <f>IFERROR(X206/H206,"0")+IFERROR(X207/H207,"0")</f>
        <v>0</v>
      </c>
      <c r="Y208" s="775">
        <f>IFERROR(Y206/H206,"0")+IFERROR(Y207/H207,"0")</f>
        <v>0</v>
      </c>
      <c r="Z208" s="775">
        <f>IFERROR(IF(Z206="",0,Z206),"0")+IFERROR(IF(Z207="",0,Z207),"0")</f>
        <v>0</v>
      </c>
      <c r="AA208" s="776"/>
      <c r="AB208" s="776"/>
      <c r="AC208" s="776"/>
    </row>
    <row r="209" spans="1:68" x14ac:dyDescent="0.2">
      <c r="A209" s="786"/>
      <c r="B209" s="786"/>
      <c r="C209" s="786"/>
      <c r="D209" s="786"/>
      <c r="E209" s="786"/>
      <c r="F209" s="786"/>
      <c r="G209" s="786"/>
      <c r="H209" s="786"/>
      <c r="I209" s="786"/>
      <c r="J209" s="786"/>
      <c r="K209" s="786"/>
      <c r="L209" s="786"/>
      <c r="M209" s="786"/>
      <c r="N209" s="786"/>
      <c r="O209" s="788"/>
      <c r="P209" s="782" t="s">
        <v>71</v>
      </c>
      <c r="Q209" s="783"/>
      <c r="R209" s="783"/>
      <c r="S209" s="783"/>
      <c r="T209" s="783"/>
      <c r="U209" s="783"/>
      <c r="V209" s="784"/>
      <c r="W209" s="37" t="s">
        <v>69</v>
      </c>
      <c r="X209" s="775">
        <f>IFERROR(SUM(X206:X207),"0")</f>
        <v>0</v>
      </c>
      <c r="Y209" s="775">
        <f>IFERROR(SUM(Y206:Y207),"0")</f>
        <v>0</v>
      </c>
      <c r="Z209" s="37"/>
      <c r="AA209" s="776"/>
      <c r="AB209" s="776"/>
      <c r="AC209" s="776"/>
    </row>
    <row r="210" spans="1:68" ht="14.25" customHeight="1" x14ac:dyDescent="0.25">
      <c r="A210" s="785" t="s">
        <v>175</v>
      </c>
      <c r="B210" s="786"/>
      <c r="C210" s="786"/>
      <c r="D210" s="786"/>
      <c r="E210" s="786"/>
      <c r="F210" s="786"/>
      <c r="G210" s="786"/>
      <c r="H210" s="786"/>
      <c r="I210" s="786"/>
      <c r="J210" s="786"/>
      <c r="K210" s="786"/>
      <c r="L210" s="786"/>
      <c r="M210" s="786"/>
      <c r="N210" s="786"/>
      <c r="O210" s="786"/>
      <c r="P210" s="786"/>
      <c r="Q210" s="786"/>
      <c r="R210" s="786"/>
      <c r="S210" s="786"/>
      <c r="T210" s="786"/>
      <c r="U210" s="786"/>
      <c r="V210" s="786"/>
      <c r="W210" s="786"/>
      <c r="X210" s="786"/>
      <c r="Y210" s="786"/>
      <c r="Z210" s="786"/>
      <c r="AA210" s="769"/>
      <c r="AB210" s="769"/>
      <c r="AC210" s="769"/>
    </row>
    <row r="211" spans="1:68" ht="16.5" customHeight="1" x14ac:dyDescent="0.25">
      <c r="A211" s="54" t="s">
        <v>361</v>
      </c>
      <c r="B211" s="54" t="s">
        <v>362</v>
      </c>
      <c r="C211" s="31">
        <v>4301020262</v>
      </c>
      <c r="D211" s="777">
        <v>4680115882935</v>
      </c>
      <c r="E211" s="778"/>
      <c r="F211" s="772">
        <v>1.35</v>
      </c>
      <c r="G211" s="32">
        <v>8</v>
      </c>
      <c r="H211" s="772">
        <v>10.8</v>
      </c>
      <c r="I211" s="772">
        <v>11.28</v>
      </c>
      <c r="J211" s="32">
        <v>56</v>
      </c>
      <c r="K211" s="32" t="s">
        <v>121</v>
      </c>
      <c r="L211" s="32"/>
      <c r="M211" s="33" t="s">
        <v>77</v>
      </c>
      <c r="N211" s="33"/>
      <c r="O211" s="32">
        <v>50</v>
      </c>
      <c r="P211" s="9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0"/>
      <c r="R211" s="780"/>
      <c r="S211" s="780"/>
      <c r="T211" s="781"/>
      <c r="U211" s="34"/>
      <c r="V211" s="34"/>
      <c r="W211" s="35" t="s">
        <v>69</v>
      </c>
      <c r="X211" s="773">
        <v>0</v>
      </c>
      <c r="Y211" s="77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363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364</v>
      </c>
      <c r="B212" s="54" t="s">
        <v>365</v>
      </c>
      <c r="C212" s="31">
        <v>4301020220</v>
      </c>
      <c r="D212" s="777">
        <v>4680115880764</v>
      </c>
      <c r="E212" s="778"/>
      <c r="F212" s="772">
        <v>0.35</v>
      </c>
      <c r="G212" s="32">
        <v>6</v>
      </c>
      <c r="H212" s="772">
        <v>2.1</v>
      </c>
      <c r="I212" s="772">
        <v>2.2799999999999998</v>
      </c>
      <c r="J212" s="32">
        <v>182</v>
      </c>
      <c r="K212" s="32" t="s">
        <v>186</v>
      </c>
      <c r="L212" s="32"/>
      <c r="M212" s="33" t="s">
        <v>122</v>
      </c>
      <c r="N212" s="33"/>
      <c r="O212" s="32">
        <v>50</v>
      </c>
      <c r="P212" s="104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0"/>
      <c r="R212" s="780"/>
      <c r="S212" s="780"/>
      <c r="T212" s="781"/>
      <c r="U212" s="34"/>
      <c r="V212" s="34"/>
      <c r="W212" s="35" t="s">
        <v>69</v>
      </c>
      <c r="X212" s="773">
        <v>0</v>
      </c>
      <c r="Y212" s="774">
        <f>IFERROR(IF(X212="",0,CEILING((X212/$H212),1)*$H212),"")</f>
        <v>0</v>
      </c>
      <c r="Z212" s="36" t="str">
        <f>IFERROR(IF(Y212=0,"",ROUNDUP(Y212/H212,0)*0.00651),"")</f>
        <v/>
      </c>
      <c r="AA212" s="56"/>
      <c r="AB212" s="57"/>
      <c r="AC212" s="273" t="s">
        <v>363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787"/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8"/>
      <c r="P213" s="782" t="s">
        <v>71</v>
      </c>
      <c r="Q213" s="783"/>
      <c r="R213" s="783"/>
      <c r="S213" s="783"/>
      <c r="T213" s="783"/>
      <c r="U213" s="783"/>
      <c r="V213" s="784"/>
      <c r="W213" s="37" t="s">
        <v>72</v>
      </c>
      <c r="X213" s="775">
        <f>IFERROR(X211/H211,"0")+IFERROR(X212/H212,"0")</f>
        <v>0</v>
      </c>
      <c r="Y213" s="775">
        <f>IFERROR(Y211/H211,"0")+IFERROR(Y212/H212,"0")</f>
        <v>0</v>
      </c>
      <c r="Z213" s="775">
        <f>IFERROR(IF(Z211="",0,Z211),"0")+IFERROR(IF(Z212="",0,Z212),"0")</f>
        <v>0</v>
      </c>
      <c r="AA213" s="776"/>
      <c r="AB213" s="776"/>
      <c r="AC213" s="776"/>
    </row>
    <row r="214" spans="1:68" x14ac:dyDescent="0.2">
      <c r="A214" s="786"/>
      <c r="B214" s="786"/>
      <c r="C214" s="786"/>
      <c r="D214" s="786"/>
      <c r="E214" s="786"/>
      <c r="F214" s="786"/>
      <c r="G214" s="786"/>
      <c r="H214" s="786"/>
      <c r="I214" s="786"/>
      <c r="J214" s="786"/>
      <c r="K214" s="786"/>
      <c r="L214" s="786"/>
      <c r="M214" s="786"/>
      <c r="N214" s="786"/>
      <c r="O214" s="788"/>
      <c r="P214" s="782" t="s">
        <v>71</v>
      </c>
      <c r="Q214" s="783"/>
      <c r="R214" s="783"/>
      <c r="S214" s="783"/>
      <c r="T214" s="783"/>
      <c r="U214" s="783"/>
      <c r="V214" s="784"/>
      <c r="W214" s="37" t="s">
        <v>69</v>
      </c>
      <c r="X214" s="775">
        <f>IFERROR(SUM(X211:X212),"0")</f>
        <v>0</v>
      </c>
      <c r="Y214" s="775">
        <f>IFERROR(SUM(Y211:Y212),"0")</f>
        <v>0</v>
      </c>
      <c r="Z214" s="37"/>
      <c r="AA214" s="776"/>
      <c r="AB214" s="776"/>
      <c r="AC214" s="776"/>
    </row>
    <row r="215" spans="1:68" ht="14.25" customHeight="1" x14ac:dyDescent="0.25">
      <c r="A215" s="785" t="s">
        <v>64</v>
      </c>
      <c r="B215" s="786"/>
      <c r="C215" s="786"/>
      <c r="D215" s="786"/>
      <c r="E215" s="786"/>
      <c r="F215" s="786"/>
      <c r="G215" s="786"/>
      <c r="H215" s="786"/>
      <c r="I215" s="786"/>
      <c r="J215" s="786"/>
      <c r="K215" s="786"/>
      <c r="L215" s="786"/>
      <c r="M215" s="786"/>
      <c r="N215" s="786"/>
      <c r="O215" s="786"/>
      <c r="P215" s="786"/>
      <c r="Q215" s="786"/>
      <c r="R215" s="786"/>
      <c r="S215" s="786"/>
      <c r="T215" s="786"/>
      <c r="U215" s="786"/>
      <c r="V215" s="786"/>
      <c r="W215" s="786"/>
      <c r="X215" s="786"/>
      <c r="Y215" s="786"/>
      <c r="Z215" s="786"/>
      <c r="AA215" s="769"/>
      <c r="AB215" s="769"/>
      <c r="AC215" s="769"/>
    </row>
    <row r="216" spans="1:68" ht="27" customHeight="1" x14ac:dyDescent="0.25">
      <c r="A216" s="54" t="s">
        <v>366</v>
      </c>
      <c r="B216" s="54" t="s">
        <v>367</v>
      </c>
      <c r="C216" s="31">
        <v>4301031224</v>
      </c>
      <c r="D216" s="777">
        <v>4680115882683</v>
      </c>
      <c r="E216" s="778"/>
      <c r="F216" s="772">
        <v>0.9</v>
      </c>
      <c r="G216" s="32">
        <v>6</v>
      </c>
      <c r="H216" s="772">
        <v>5.4</v>
      </c>
      <c r="I216" s="77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0"/>
      <c r="R216" s="780"/>
      <c r="S216" s="780"/>
      <c r="T216" s="781"/>
      <c r="U216" s="34"/>
      <c r="V216" s="34"/>
      <c r="W216" s="35" t="s">
        <v>69</v>
      </c>
      <c r="X216" s="773">
        <v>0</v>
      </c>
      <c r="Y216" s="774">
        <f t="shared" ref="Y216:Y223" si="41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368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0</v>
      </c>
      <c r="BN216" s="64">
        <f t="shared" ref="BN216:BN223" si="43">IFERROR(Y216*I216/H216,"0")</f>
        <v>0</v>
      </c>
      <c r="BO216" s="64">
        <f t="shared" ref="BO216:BO223" si="44">IFERROR(1/J216*(X216/H216),"0")</f>
        <v>0</v>
      </c>
      <c r="BP216" s="64">
        <f t="shared" ref="BP216:BP223" si="45">IFERROR(1/J216*(Y216/H216),"0")</f>
        <v>0</v>
      </c>
    </row>
    <row r="217" spans="1:68" ht="27" customHeight="1" x14ac:dyDescent="0.25">
      <c r="A217" s="54" t="s">
        <v>369</v>
      </c>
      <c r="B217" s="54" t="s">
        <v>370</v>
      </c>
      <c r="C217" s="31">
        <v>4301031230</v>
      </c>
      <c r="D217" s="777">
        <v>4680115882690</v>
      </c>
      <c r="E217" s="778"/>
      <c r="F217" s="772">
        <v>0.9</v>
      </c>
      <c r="G217" s="32">
        <v>6</v>
      </c>
      <c r="H217" s="772">
        <v>5.4</v>
      </c>
      <c r="I217" s="77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3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0"/>
      <c r="R217" s="780"/>
      <c r="S217" s="780"/>
      <c r="T217" s="781"/>
      <c r="U217" s="34"/>
      <c r="V217" s="34"/>
      <c r="W217" s="35" t="s">
        <v>69</v>
      </c>
      <c r="X217" s="773">
        <v>0</v>
      </c>
      <c r="Y217" s="774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372</v>
      </c>
      <c r="B218" s="54" t="s">
        <v>373</v>
      </c>
      <c r="C218" s="31">
        <v>4301031220</v>
      </c>
      <c r="D218" s="777">
        <v>4680115882669</v>
      </c>
      <c r="E218" s="778"/>
      <c r="F218" s="772">
        <v>0.9</v>
      </c>
      <c r="G218" s="32">
        <v>6</v>
      </c>
      <c r="H218" s="772">
        <v>5.4</v>
      </c>
      <c r="I218" s="77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0"/>
      <c r="R218" s="780"/>
      <c r="S218" s="780"/>
      <c r="T218" s="781"/>
      <c r="U218" s="34"/>
      <c r="V218" s="34"/>
      <c r="W218" s="35" t="s">
        <v>69</v>
      </c>
      <c r="X218" s="773">
        <v>0</v>
      </c>
      <c r="Y218" s="774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375</v>
      </c>
      <c r="B219" s="54" t="s">
        <v>376</v>
      </c>
      <c r="C219" s="31">
        <v>4301031221</v>
      </c>
      <c r="D219" s="777">
        <v>4680115882676</v>
      </c>
      <c r="E219" s="778"/>
      <c r="F219" s="772">
        <v>0.9</v>
      </c>
      <c r="G219" s="32">
        <v>6</v>
      </c>
      <c r="H219" s="772">
        <v>5.4</v>
      </c>
      <c r="I219" s="77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0"/>
      <c r="R219" s="780"/>
      <c r="S219" s="780"/>
      <c r="T219" s="781"/>
      <c r="U219" s="34"/>
      <c r="V219" s="34"/>
      <c r="W219" s="35" t="s">
        <v>69</v>
      </c>
      <c r="X219" s="773">
        <v>0</v>
      </c>
      <c r="Y219" s="774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378</v>
      </c>
      <c r="B220" s="54" t="s">
        <v>379</v>
      </c>
      <c r="C220" s="31">
        <v>4301031223</v>
      </c>
      <c r="D220" s="777">
        <v>4680115884014</v>
      </c>
      <c r="E220" s="778"/>
      <c r="F220" s="772">
        <v>0.3</v>
      </c>
      <c r="G220" s="32">
        <v>6</v>
      </c>
      <c r="H220" s="772">
        <v>1.8</v>
      </c>
      <c r="I220" s="77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0"/>
      <c r="R220" s="780"/>
      <c r="S220" s="780"/>
      <c r="T220" s="781"/>
      <c r="U220" s="34"/>
      <c r="V220" s="34"/>
      <c r="W220" s="35" t="s">
        <v>69</v>
      </c>
      <c r="X220" s="773">
        <v>0</v>
      </c>
      <c r="Y220" s="774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380</v>
      </c>
      <c r="B221" s="54" t="s">
        <v>381</v>
      </c>
      <c r="C221" s="31">
        <v>4301031222</v>
      </c>
      <c r="D221" s="777">
        <v>4680115884007</v>
      </c>
      <c r="E221" s="778"/>
      <c r="F221" s="772">
        <v>0.3</v>
      </c>
      <c r="G221" s="32">
        <v>6</v>
      </c>
      <c r="H221" s="772">
        <v>1.8</v>
      </c>
      <c r="I221" s="77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0"/>
      <c r="R221" s="780"/>
      <c r="S221" s="780"/>
      <c r="T221" s="781"/>
      <c r="U221" s="34"/>
      <c r="V221" s="34"/>
      <c r="W221" s="35" t="s">
        <v>69</v>
      </c>
      <c r="X221" s="773">
        <v>0</v>
      </c>
      <c r="Y221" s="774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382</v>
      </c>
      <c r="B222" s="54" t="s">
        <v>383</v>
      </c>
      <c r="C222" s="31">
        <v>4301031229</v>
      </c>
      <c r="D222" s="777">
        <v>4680115884038</v>
      </c>
      <c r="E222" s="778"/>
      <c r="F222" s="772">
        <v>0.3</v>
      </c>
      <c r="G222" s="32">
        <v>6</v>
      </c>
      <c r="H222" s="772">
        <v>1.8</v>
      </c>
      <c r="I222" s="77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0"/>
      <c r="R222" s="780"/>
      <c r="S222" s="780"/>
      <c r="T222" s="781"/>
      <c r="U222" s="34"/>
      <c r="V222" s="34"/>
      <c r="W222" s="35" t="s">
        <v>69</v>
      </c>
      <c r="X222" s="773">
        <v>0</v>
      </c>
      <c r="Y222" s="774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384</v>
      </c>
      <c r="B223" s="54" t="s">
        <v>385</v>
      </c>
      <c r="C223" s="31">
        <v>4301031225</v>
      </c>
      <c r="D223" s="777">
        <v>4680115884021</v>
      </c>
      <c r="E223" s="778"/>
      <c r="F223" s="772">
        <v>0.3</v>
      </c>
      <c r="G223" s="32">
        <v>6</v>
      </c>
      <c r="H223" s="772">
        <v>1.8</v>
      </c>
      <c r="I223" s="77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0"/>
      <c r="R223" s="780"/>
      <c r="S223" s="780"/>
      <c r="T223" s="781"/>
      <c r="U223" s="34"/>
      <c r="V223" s="34"/>
      <c r="W223" s="35" t="s">
        <v>69</v>
      </c>
      <c r="X223" s="773">
        <v>0</v>
      </c>
      <c r="Y223" s="774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87"/>
      <c r="B224" s="786"/>
      <c r="C224" s="786"/>
      <c r="D224" s="786"/>
      <c r="E224" s="786"/>
      <c r="F224" s="786"/>
      <c r="G224" s="786"/>
      <c r="H224" s="786"/>
      <c r="I224" s="786"/>
      <c r="J224" s="786"/>
      <c r="K224" s="786"/>
      <c r="L224" s="786"/>
      <c r="M224" s="786"/>
      <c r="N224" s="786"/>
      <c r="O224" s="788"/>
      <c r="P224" s="782" t="s">
        <v>71</v>
      </c>
      <c r="Q224" s="783"/>
      <c r="R224" s="783"/>
      <c r="S224" s="783"/>
      <c r="T224" s="783"/>
      <c r="U224" s="783"/>
      <c r="V224" s="784"/>
      <c r="W224" s="37" t="s">
        <v>72</v>
      </c>
      <c r="X224" s="775">
        <f>IFERROR(X216/H216,"0")+IFERROR(X217/H217,"0")+IFERROR(X218/H218,"0")+IFERROR(X219/H219,"0")+IFERROR(X220/H220,"0")+IFERROR(X221/H221,"0")+IFERROR(X222/H222,"0")+IFERROR(X223/H223,"0")</f>
        <v>0</v>
      </c>
      <c r="Y224" s="775">
        <f>IFERROR(Y216/H216,"0")+IFERROR(Y217/H217,"0")+IFERROR(Y218/H218,"0")+IFERROR(Y219/H219,"0")+IFERROR(Y220/H220,"0")+IFERROR(Y221/H221,"0")+IFERROR(Y222/H222,"0")+IFERROR(Y223/H223,"0")</f>
        <v>0</v>
      </c>
      <c r="Z224" s="77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76"/>
      <c r="AB224" s="776"/>
      <c r="AC224" s="776"/>
    </row>
    <row r="225" spans="1:68" x14ac:dyDescent="0.2">
      <c r="A225" s="786"/>
      <c r="B225" s="786"/>
      <c r="C225" s="786"/>
      <c r="D225" s="786"/>
      <c r="E225" s="786"/>
      <c r="F225" s="786"/>
      <c r="G225" s="786"/>
      <c r="H225" s="786"/>
      <c r="I225" s="786"/>
      <c r="J225" s="786"/>
      <c r="K225" s="786"/>
      <c r="L225" s="786"/>
      <c r="M225" s="786"/>
      <c r="N225" s="786"/>
      <c r="O225" s="788"/>
      <c r="P225" s="782" t="s">
        <v>71</v>
      </c>
      <c r="Q225" s="783"/>
      <c r="R225" s="783"/>
      <c r="S225" s="783"/>
      <c r="T225" s="783"/>
      <c r="U225" s="783"/>
      <c r="V225" s="784"/>
      <c r="W225" s="37" t="s">
        <v>69</v>
      </c>
      <c r="X225" s="775">
        <f>IFERROR(SUM(X216:X223),"0")</f>
        <v>0</v>
      </c>
      <c r="Y225" s="775">
        <f>IFERROR(SUM(Y216:Y223),"0")</f>
        <v>0</v>
      </c>
      <c r="Z225" s="37"/>
      <c r="AA225" s="776"/>
      <c r="AB225" s="776"/>
      <c r="AC225" s="776"/>
    </row>
    <row r="226" spans="1:68" ht="14.25" customHeight="1" x14ac:dyDescent="0.25">
      <c r="A226" s="785" t="s">
        <v>73</v>
      </c>
      <c r="B226" s="786"/>
      <c r="C226" s="786"/>
      <c r="D226" s="786"/>
      <c r="E226" s="786"/>
      <c r="F226" s="786"/>
      <c r="G226" s="786"/>
      <c r="H226" s="786"/>
      <c r="I226" s="786"/>
      <c r="J226" s="786"/>
      <c r="K226" s="786"/>
      <c r="L226" s="786"/>
      <c r="M226" s="786"/>
      <c r="N226" s="786"/>
      <c r="O226" s="786"/>
      <c r="P226" s="786"/>
      <c r="Q226" s="786"/>
      <c r="R226" s="786"/>
      <c r="S226" s="786"/>
      <c r="T226" s="786"/>
      <c r="U226" s="786"/>
      <c r="V226" s="786"/>
      <c r="W226" s="786"/>
      <c r="X226" s="786"/>
      <c r="Y226" s="786"/>
      <c r="Z226" s="786"/>
      <c r="AA226" s="769"/>
      <c r="AB226" s="769"/>
      <c r="AC226" s="769"/>
    </row>
    <row r="227" spans="1:68" ht="37.5" customHeight="1" x14ac:dyDescent="0.25">
      <c r="A227" s="54" t="s">
        <v>386</v>
      </c>
      <c r="B227" s="54" t="s">
        <v>387</v>
      </c>
      <c r="C227" s="31">
        <v>4301051408</v>
      </c>
      <c r="D227" s="777">
        <v>4680115881594</v>
      </c>
      <c r="E227" s="778"/>
      <c r="F227" s="772">
        <v>1.35</v>
      </c>
      <c r="G227" s="32">
        <v>6</v>
      </c>
      <c r="H227" s="772">
        <v>8.1</v>
      </c>
      <c r="I227" s="772">
        <v>8.6639999999999997</v>
      </c>
      <c r="J227" s="32">
        <v>56</v>
      </c>
      <c r="K227" s="32" t="s">
        <v>121</v>
      </c>
      <c r="L227" s="32"/>
      <c r="M227" s="33" t="s">
        <v>77</v>
      </c>
      <c r="N227" s="33"/>
      <c r="O227" s="32">
        <v>40</v>
      </c>
      <c r="P227" s="10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0"/>
      <c r="R227" s="780"/>
      <c r="S227" s="780"/>
      <c r="T227" s="781"/>
      <c r="U227" s="34"/>
      <c r="V227" s="34"/>
      <c r="W227" s="35" t="s">
        <v>69</v>
      </c>
      <c r="X227" s="773">
        <v>0</v>
      </c>
      <c r="Y227" s="774">
        <f t="shared" ref="Y227:Y237" si="46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388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0</v>
      </c>
      <c r="BN227" s="64">
        <f t="shared" ref="BN227:BN237" si="48">IFERROR(Y227*I227/H227,"0")</f>
        <v>0</v>
      </c>
      <c r="BO227" s="64">
        <f t="shared" ref="BO227:BO237" si="49">IFERROR(1/J227*(X227/H227),"0")</f>
        <v>0</v>
      </c>
      <c r="BP227" s="64">
        <f t="shared" ref="BP227:BP237" si="50">IFERROR(1/J227*(Y227/H227),"0")</f>
        <v>0</v>
      </c>
    </row>
    <row r="228" spans="1:68" ht="27" customHeight="1" x14ac:dyDescent="0.25">
      <c r="A228" s="54" t="s">
        <v>389</v>
      </c>
      <c r="B228" s="54" t="s">
        <v>390</v>
      </c>
      <c r="C228" s="31">
        <v>4301051754</v>
      </c>
      <c r="D228" s="777">
        <v>4680115880962</v>
      </c>
      <c r="E228" s="778"/>
      <c r="F228" s="772">
        <v>1.3</v>
      </c>
      <c r="G228" s="32">
        <v>6</v>
      </c>
      <c r="H228" s="772">
        <v>7.8</v>
      </c>
      <c r="I228" s="772">
        <v>8.3640000000000008</v>
      </c>
      <c r="J228" s="32">
        <v>56</v>
      </c>
      <c r="K228" s="32" t="s">
        <v>121</v>
      </c>
      <c r="L228" s="32"/>
      <c r="M228" s="33" t="s">
        <v>68</v>
      </c>
      <c r="N228" s="33"/>
      <c r="O228" s="32">
        <v>40</v>
      </c>
      <c r="P228" s="118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0"/>
      <c r="R228" s="780"/>
      <c r="S228" s="780"/>
      <c r="T228" s="781"/>
      <c r="U228" s="34"/>
      <c r="V228" s="34"/>
      <c r="W228" s="35" t="s">
        <v>69</v>
      </c>
      <c r="X228" s="773">
        <v>16</v>
      </c>
      <c r="Y228" s="774">
        <f t="shared" si="46"/>
        <v>23.4</v>
      </c>
      <c r="Z228" s="36">
        <f>IFERROR(IF(Y228=0,"",ROUNDUP(Y228/H228,0)*0.02175),"")</f>
        <v>6.5250000000000002E-2</v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si="47"/>
        <v>17.156923076923078</v>
      </c>
      <c r="BN228" s="64">
        <f t="shared" si="48"/>
        <v>25.092000000000002</v>
      </c>
      <c r="BO228" s="64">
        <f t="shared" si="49"/>
        <v>3.6630036630036632E-2</v>
      </c>
      <c r="BP228" s="64">
        <f t="shared" si="50"/>
        <v>5.3571428571428568E-2</v>
      </c>
    </row>
    <row r="229" spans="1:68" ht="37.5" customHeight="1" x14ac:dyDescent="0.25">
      <c r="A229" s="54" t="s">
        <v>392</v>
      </c>
      <c r="B229" s="54" t="s">
        <v>393</v>
      </c>
      <c r="C229" s="31">
        <v>4301051411</v>
      </c>
      <c r="D229" s="777">
        <v>4680115881617</v>
      </c>
      <c r="E229" s="778"/>
      <c r="F229" s="772">
        <v>1.35</v>
      </c>
      <c r="G229" s="32">
        <v>6</v>
      </c>
      <c r="H229" s="772">
        <v>8.1</v>
      </c>
      <c r="I229" s="772">
        <v>8.6460000000000008</v>
      </c>
      <c r="J229" s="32">
        <v>56</v>
      </c>
      <c r="K229" s="32" t="s">
        <v>121</v>
      </c>
      <c r="L229" s="32"/>
      <c r="M229" s="33" t="s">
        <v>77</v>
      </c>
      <c r="N229" s="33"/>
      <c r="O229" s="32">
        <v>40</v>
      </c>
      <c r="P229" s="100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0"/>
      <c r="R229" s="780"/>
      <c r="S229" s="780"/>
      <c r="T229" s="781"/>
      <c r="U229" s="34"/>
      <c r="V229" s="34"/>
      <c r="W229" s="35" t="s">
        <v>69</v>
      </c>
      <c r="X229" s="773">
        <v>0</v>
      </c>
      <c r="Y229" s="774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395</v>
      </c>
      <c r="B230" s="54" t="s">
        <v>396</v>
      </c>
      <c r="C230" s="31">
        <v>4301051632</v>
      </c>
      <c r="D230" s="777">
        <v>4680115880573</v>
      </c>
      <c r="E230" s="778"/>
      <c r="F230" s="772">
        <v>1.45</v>
      </c>
      <c r="G230" s="32">
        <v>6</v>
      </c>
      <c r="H230" s="772">
        <v>8.6999999999999993</v>
      </c>
      <c r="I230" s="772">
        <v>9.2639999999999993</v>
      </c>
      <c r="J230" s="32">
        <v>56</v>
      </c>
      <c r="K230" s="32" t="s">
        <v>121</v>
      </c>
      <c r="L230" s="32"/>
      <c r="M230" s="33" t="s">
        <v>68</v>
      </c>
      <c r="N230" s="33"/>
      <c r="O230" s="32">
        <v>45</v>
      </c>
      <c r="P230" s="8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0"/>
      <c r="R230" s="780"/>
      <c r="S230" s="780"/>
      <c r="T230" s="781"/>
      <c r="U230" s="34"/>
      <c r="V230" s="34"/>
      <c r="W230" s="35" t="s">
        <v>69</v>
      </c>
      <c r="X230" s="773">
        <v>0</v>
      </c>
      <c r="Y230" s="774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398</v>
      </c>
      <c r="B231" s="54" t="s">
        <v>399</v>
      </c>
      <c r="C231" s="31">
        <v>4301051407</v>
      </c>
      <c r="D231" s="777">
        <v>4680115882195</v>
      </c>
      <c r="E231" s="778"/>
      <c r="F231" s="772">
        <v>0.4</v>
      </c>
      <c r="G231" s="32">
        <v>6</v>
      </c>
      <c r="H231" s="772">
        <v>2.4</v>
      </c>
      <c r="I231" s="772">
        <v>2.67</v>
      </c>
      <c r="J231" s="32">
        <v>182</v>
      </c>
      <c r="K231" s="32" t="s">
        <v>186</v>
      </c>
      <c r="L231" s="32"/>
      <c r="M231" s="33" t="s">
        <v>77</v>
      </c>
      <c r="N231" s="33"/>
      <c r="O231" s="32">
        <v>40</v>
      </c>
      <c r="P231" s="79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0"/>
      <c r="R231" s="780"/>
      <c r="S231" s="780"/>
      <c r="T231" s="781"/>
      <c r="U231" s="34"/>
      <c r="V231" s="34"/>
      <c r="W231" s="35" t="s">
        <v>69</v>
      </c>
      <c r="X231" s="773">
        <v>0</v>
      </c>
      <c r="Y231" s="774">
        <f t="shared" si="46"/>
        <v>0</v>
      </c>
      <c r="Z231" s="36" t="str">
        <f>IFERROR(IF(Y231=0,"",ROUNDUP(Y231/H231,0)*0.00651),"")</f>
        <v/>
      </c>
      <c r="AA231" s="56"/>
      <c r="AB231" s="57"/>
      <c r="AC231" s="299" t="s">
        <v>388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customHeight="1" x14ac:dyDescent="0.25">
      <c r="A232" s="54" t="s">
        <v>400</v>
      </c>
      <c r="B232" s="54" t="s">
        <v>401</v>
      </c>
      <c r="C232" s="31">
        <v>4301051752</v>
      </c>
      <c r="D232" s="777">
        <v>4680115882607</v>
      </c>
      <c r="E232" s="778"/>
      <c r="F232" s="772">
        <v>0.3</v>
      </c>
      <c r="G232" s="32">
        <v>6</v>
      </c>
      <c r="H232" s="772">
        <v>1.8</v>
      </c>
      <c r="I232" s="772">
        <v>2.052</v>
      </c>
      <c r="J232" s="32">
        <v>182</v>
      </c>
      <c r="K232" s="32" t="s">
        <v>186</v>
      </c>
      <c r="L232" s="32"/>
      <c r="M232" s="33" t="s">
        <v>170</v>
      </c>
      <c r="N232" s="33"/>
      <c r="O232" s="32">
        <v>45</v>
      </c>
      <c r="P232" s="103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0"/>
      <c r="R232" s="780"/>
      <c r="S232" s="780"/>
      <c r="T232" s="781"/>
      <c r="U232" s="34"/>
      <c r="V232" s="34"/>
      <c r="W232" s="35" t="s">
        <v>69</v>
      </c>
      <c r="X232" s="773">
        <v>0</v>
      </c>
      <c r="Y232" s="774">
        <f t="shared" si="46"/>
        <v>0</v>
      </c>
      <c r="Z232" s="36" t="str">
        <f>IFERROR(IF(Y232=0,"",ROUNDUP(Y232/H232,0)*0.00651),"")</f>
        <v/>
      </c>
      <c r="AA232" s="56"/>
      <c r="AB232" s="57"/>
      <c r="AC232" s="301" t="s">
        <v>402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403</v>
      </c>
      <c r="B233" s="54" t="s">
        <v>404</v>
      </c>
      <c r="C233" s="31">
        <v>4301051630</v>
      </c>
      <c r="D233" s="777">
        <v>4680115880092</v>
      </c>
      <c r="E233" s="778"/>
      <c r="F233" s="772">
        <v>0.4</v>
      </c>
      <c r="G233" s="32">
        <v>6</v>
      </c>
      <c r="H233" s="772">
        <v>2.4</v>
      </c>
      <c r="I233" s="77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101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0"/>
      <c r="R233" s="780"/>
      <c r="S233" s="780"/>
      <c r="T233" s="781"/>
      <c r="U233" s="34"/>
      <c r="V233" s="34"/>
      <c r="W233" s="35" t="s">
        <v>69</v>
      </c>
      <c r="X233" s="773">
        <v>0</v>
      </c>
      <c r="Y233" s="774">
        <f t="shared" si="46"/>
        <v>0</v>
      </c>
      <c r="Z233" s="36" t="str">
        <f>IFERROR(IF(Y233=0,"",ROUNDUP(Y233/H233,0)*0.00753),"")</f>
        <v/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406</v>
      </c>
      <c r="B234" s="54" t="s">
        <v>407</v>
      </c>
      <c r="C234" s="31">
        <v>4301051631</v>
      </c>
      <c r="D234" s="777">
        <v>4680115880221</v>
      </c>
      <c r="E234" s="778"/>
      <c r="F234" s="772">
        <v>0.4</v>
      </c>
      <c r="G234" s="32">
        <v>6</v>
      </c>
      <c r="H234" s="772">
        <v>2.4</v>
      </c>
      <c r="I234" s="77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3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0"/>
      <c r="R234" s="780"/>
      <c r="S234" s="780"/>
      <c r="T234" s="781"/>
      <c r="U234" s="34"/>
      <c r="V234" s="34"/>
      <c r="W234" s="35" t="s">
        <v>69</v>
      </c>
      <c r="X234" s="773">
        <v>0</v>
      </c>
      <c r="Y234" s="774">
        <f t="shared" si="46"/>
        <v>0</v>
      </c>
      <c r="Z234" s="36" t="str">
        <f>IFERROR(IF(Y234=0,"",ROUNDUP(Y234/H234,0)*0.00753),"")</f>
        <v/>
      </c>
      <c r="AA234" s="56"/>
      <c r="AB234" s="57"/>
      <c r="AC234" s="305" t="s">
        <v>397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408</v>
      </c>
      <c r="B235" s="54" t="s">
        <v>409</v>
      </c>
      <c r="C235" s="31">
        <v>4301051749</v>
      </c>
      <c r="D235" s="777">
        <v>4680115882942</v>
      </c>
      <c r="E235" s="778"/>
      <c r="F235" s="772">
        <v>0.3</v>
      </c>
      <c r="G235" s="32">
        <v>6</v>
      </c>
      <c r="H235" s="772">
        <v>1.8</v>
      </c>
      <c r="I235" s="77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102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0"/>
      <c r="R235" s="780"/>
      <c r="S235" s="780"/>
      <c r="T235" s="781"/>
      <c r="U235" s="34"/>
      <c r="V235" s="34"/>
      <c r="W235" s="35" t="s">
        <v>69</v>
      </c>
      <c r="X235" s="773">
        <v>0</v>
      </c>
      <c r="Y235" s="774">
        <f t="shared" si="46"/>
        <v>0</v>
      </c>
      <c r="Z235" s="36" t="str">
        <f>IFERROR(IF(Y235=0,"",ROUNDUP(Y235/H235,0)*0.00753),"")</f>
        <v/>
      </c>
      <c r="AA235" s="56"/>
      <c r="AB235" s="57"/>
      <c r="AC235" s="307" t="s">
        <v>391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4301051753</v>
      </c>
      <c r="D236" s="777">
        <v>4680115880504</v>
      </c>
      <c r="E236" s="778"/>
      <c r="F236" s="772">
        <v>0.4</v>
      </c>
      <c r="G236" s="32">
        <v>6</v>
      </c>
      <c r="H236" s="772">
        <v>2.4</v>
      </c>
      <c r="I236" s="77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0"/>
      <c r="R236" s="780"/>
      <c r="S236" s="780"/>
      <c r="T236" s="781"/>
      <c r="U236" s="34"/>
      <c r="V236" s="34"/>
      <c r="W236" s="35" t="s">
        <v>69</v>
      </c>
      <c r="X236" s="773">
        <v>0</v>
      </c>
      <c r="Y236" s="774">
        <f t="shared" si="46"/>
        <v>0</v>
      </c>
      <c r="Z236" s="36" t="str">
        <f>IFERROR(IF(Y236=0,"",ROUNDUP(Y236/H236,0)*0.00753),"")</f>
        <v/>
      </c>
      <c r="AA236" s="56"/>
      <c r="AB236" s="57"/>
      <c r="AC236" s="309" t="s">
        <v>391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412</v>
      </c>
      <c r="B237" s="54" t="s">
        <v>413</v>
      </c>
      <c r="C237" s="31">
        <v>4301051410</v>
      </c>
      <c r="D237" s="777">
        <v>4680115882164</v>
      </c>
      <c r="E237" s="778"/>
      <c r="F237" s="772">
        <v>0.4</v>
      </c>
      <c r="G237" s="32">
        <v>6</v>
      </c>
      <c r="H237" s="772">
        <v>2.4</v>
      </c>
      <c r="I237" s="772">
        <v>2.6579999999999999</v>
      </c>
      <c r="J237" s="32">
        <v>182</v>
      </c>
      <c r="K237" s="32" t="s">
        <v>186</v>
      </c>
      <c r="L237" s="32"/>
      <c r="M237" s="33" t="s">
        <v>77</v>
      </c>
      <c r="N237" s="33"/>
      <c r="O237" s="32">
        <v>40</v>
      </c>
      <c r="P237" s="85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0"/>
      <c r="R237" s="780"/>
      <c r="S237" s="780"/>
      <c r="T237" s="781"/>
      <c r="U237" s="34"/>
      <c r="V237" s="34"/>
      <c r="W237" s="35" t="s">
        <v>69</v>
      </c>
      <c r="X237" s="773">
        <v>0.96</v>
      </c>
      <c r="Y237" s="774">
        <f t="shared" si="46"/>
        <v>2.4</v>
      </c>
      <c r="Z237" s="36">
        <f>IFERROR(IF(Y237=0,"",ROUNDUP(Y237/H237,0)*0.00651),"")</f>
        <v>6.5100000000000002E-3</v>
      </c>
      <c r="AA237" s="56"/>
      <c r="AB237" s="57"/>
      <c r="AC237" s="311" t="s">
        <v>414</v>
      </c>
      <c r="AG237" s="64"/>
      <c r="AJ237" s="68"/>
      <c r="AK237" s="68">
        <v>0</v>
      </c>
      <c r="BB237" s="312" t="s">
        <v>1</v>
      </c>
      <c r="BM237" s="64">
        <f t="shared" si="47"/>
        <v>1.0631999999999999</v>
      </c>
      <c r="BN237" s="64">
        <f t="shared" si="48"/>
        <v>2.6579999999999999</v>
      </c>
      <c r="BO237" s="64">
        <f t="shared" si="49"/>
        <v>2.1978021978021982E-3</v>
      </c>
      <c r="BP237" s="64">
        <f t="shared" si="50"/>
        <v>5.4945054945054949E-3</v>
      </c>
    </row>
    <row r="238" spans="1:68" x14ac:dyDescent="0.2">
      <c r="A238" s="787"/>
      <c r="B238" s="786"/>
      <c r="C238" s="786"/>
      <c r="D238" s="786"/>
      <c r="E238" s="786"/>
      <c r="F238" s="786"/>
      <c r="G238" s="786"/>
      <c r="H238" s="786"/>
      <c r="I238" s="786"/>
      <c r="J238" s="786"/>
      <c r="K238" s="786"/>
      <c r="L238" s="786"/>
      <c r="M238" s="786"/>
      <c r="N238" s="786"/>
      <c r="O238" s="788"/>
      <c r="P238" s="782" t="s">
        <v>71</v>
      </c>
      <c r="Q238" s="783"/>
      <c r="R238" s="783"/>
      <c r="S238" s="783"/>
      <c r="T238" s="783"/>
      <c r="U238" s="783"/>
      <c r="V238" s="784"/>
      <c r="W238" s="37" t="s">
        <v>72</v>
      </c>
      <c r="X238" s="77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2.4512820512820515</v>
      </c>
      <c r="Y238" s="77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4</v>
      </c>
      <c r="Z238" s="77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7.1760000000000004E-2</v>
      </c>
      <c r="AA238" s="776"/>
      <c r="AB238" s="776"/>
      <c r="AC238" s="776"/>
    </row>
    <row r="239" spans="1:68" x14ac:dyDescent="0.2">
      <c r="A239" s="786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788"/>
      <c r="P239" s="782" t="s">
        <v>71</v>
      </c>
      <c r="Q239" s="783"/>
      <c r="R239" s="783"/>
      <c r="S239" s="783"/>
      <c r="T239" s="783"/>
      <c r="U239" s="783"/>
      <c r="V239" s="784"/>
      <c r="W239" s="37" t="s">
        <v>69</v>
      </c>
      <c r="X239" s="775">
        <f>IFERROR(SUM(X227:X237),"0")</f>
        <v>16.96</v>
      </c>
      <c r="Y239" s="775">
        <f>IFERROR(SUM(Y227:Y237),"0")</f>
        <v>25.799999999999997</v>
      </c>
      <c r="Z239" s="37"/>
      <c r="AA239" s="776"/>
      <c r="AB239" s="776"/>
      <c r="AC239" s="776"/>
    </row>
    <row r="240" spans="1:68" ht="14.25" customHeight="1" x14ac:dyDescent="0.25">
      <c r="A240" s="785" t="s">
        <v>217</v>
      </c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786"/>
      <c r="P240" s="786"/>
      <c r="Q240" s="786"/>
      <c r="R240" s="786"/>
      <c r="S240" s="786"/>
      <c r="T240" s="786"/>
      <c r="U240" s="786"/>
      <c r="V240" s="786"/>
      <c r="W240" s="786"/>
      <c r="X240" s="786"/>
      <c r="Y240" s="786"/>
      <c r="Z240" s="786"/>
      <c r="AA240" s="769"/>
      <c r="AB240" s="769"/>
      <c r="AC240" s="769"/>
    </row>
    <row r="241" spans="1:68" ht="16.5" customHeight="1" x14ac:dyDescent="0.25">
      <c r="A241" s="54" t="s">
        <v>415</v>
      </c>
      <c r="B241" s="54" t="s">
        <v>416</v>
      </c>
      <c r="C241" s="31">
        <v>4301060404</v>
      </c>
      <c r="D241" s="777">
        <v>4680115882874</v>
      </c>
      <c r="E241" s="778"/>
      <c r="F241" s="772">
        <v>0.8</v>
      </c>
      <c r="G241" s="32">
        <v>4</v>
      </c>
      <c r="H241" s="772">
        <v>3.2</v>
      </c>
      <c r="I241" s="77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11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0"/>
      <c r="R241" s="780"/>
      <c r="S241" s="780"/>
      <c r="T241" s="781"/>
      <c r="U241" s="34"/>
      <c r="V241" s="34"/>
      <c r="W241" s="35" t="s">
        <v>69</v>
      </c>
      <c r="X241" s="773">
        <v>0</v>
      </c>
      <c r="Y241" s="77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>
        <v>0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customHeight="1" x14ac:dyDescent="0.25">
      <c r="A242" s="54" t="s">
        <v>415</v>
      </c>
      <c r="B242" s="54" t="s">
        <v>418</v>
      </c>
      <c r="C242" s="31">
        <v>4301060360</v>
      </c>
      <c r="D242" s="777">
        <v>4680115882874</v>
      </c>
      <c r="E242" s="778"/>
      <c r="F242" s="772">
        <v>0.8</v>
      </c>
      <c r="G242" s="32">
        <v>4</v>
      </c>
      <c r="H242" s="772">
        <v>3.2</v>
      </c>
      <c r="I242" s="772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6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0"/>
      <c r="R242" s="780"/>
      <c r="S242" s="780"/>
      <c r="T242" s="781"/>
      <c r="U242" s="34"/>
      <c r="V242" s="34"/>
      <c r="W242" s="35" t="s">
        <v>69</v>
      </c>
      <c r="X242" s="773">
        <v>0</v>
      </c>
      <c r="Y242" s="774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419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420</v>
      </c>
      <c r="B243" s="54" t="s">
        <v>421</v>
      </c>
      <c r="C243" s="31">
        <v>4301060359</v>
      </c>
      <c r="D243" s="777">
        <v>4680115884434</v>
      </c>
      <c r="E243" s="778"/>
      <c r="F243" s="772">
        <v>0.8</v>
      </c>
      <c r="G243" s="32">
        <v>4</v>
      </c>
      <c r="H243" s="772">
        <v>3.2</v>
      </c>
      <c r="I243" s="772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30</v>
      </c>
      <c r="P243" s="119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0"/>
      <c r="R243" s="780"/>
      <c r="S243" s="780"/>
      <c r="T243" s="781"/>
      <c r="U243" s="34"/>
      <c r="V243" s="34"/>
      <c r="W243" s="35" t="s">
        <v>69</v>
      </c>
      <c r="X243" s="773">
        <v>0</v>
      </c>
      <c r="Y243" s="774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423</v>
      </c>
      <c r="B244" s="54" t="s">
        <v>424</v>
      </c>
      <c r="C244" s="31">
        <v>4301060375</v>
      </c>
      <c r="D244" s="777">
        <v>4680115880818</v>
      </c>
      <c r="E244" s="778"/>
      <c r="F244" s="772">
        <v>0.4</v>
      </c>
      <c r="G244" s="32">
        <v>6</v>
      </c>
      <c r="H244" s="772">
        <v>2.4</v>
      </c>
      <c r="I244" s="772">
        <v>2.6720000000000002</v>
      </c>
      <c r="J244" s="32">
        <v>156</v>
      </c>
      <c r="K244" s="32" t="s">
        <v>76</v>
      </c>
      <c r="L244" s="32"/>
      <c r="M244" s="33" t="s">
        <v>68</v>
      </c>
      <c r="N244" s="33"/>
      <c r="O244" s="32">
        <v>40</v>
      </c>
      <c r="P244" s="7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0"/>
      <c r="R244" s="780"/>
      <c r="S244" s="780"/>
      <c r="T244" s="781"/>
      <c r="U244" s="34"/>
      <c r="V244" s="34"/>
      <c r="W244" s="35" t="s">
        <v>69</v>
      </c>
      <c r="X244" s="773">
        <v>0</v>
      </c>
      <c r="Y244" s="77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37.5" customHeight="1" x14ac:dyDescent="0.25">
      <c r="A245" s="54" t="s">
        <v>426</v>
      </c>
      <c r="B245" s="54" t="s">
        <v>427</v>
      </c>
      <c r="C245" s="31">
        <v>4301060389</v>
      </c>
      <c r="D245" s="777">
        <v>4680115880801</v>
      </c>
      <c r="E245" s="778"/>
      <c r="F245" s="772">
        <v>0.4</v>
      </c>
      <c r="G245" s="32">
        <v>6</v>
      </c>
      <c r="H245" s="772">
        <v>2.4</v>
      </c>
      <c r="I245" s="772">
        <v>2.6520000000000001</v>
      </c>
      <c r="J245" s="32">
        <v>182</v>
      </c>
      <c r="K245" s="32" t="s">
        <v>186</v>
      </c>
      <c r="L245" s="32"/>
      <c r="M245" s="33" t="s">
        <v>77</v>
      </c>
      <c r="N245" s="33"/>
      <c r="O245" s="32">
        <v>40</v>
      </c>
      <c r="P245" s="98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0"/>
      <c r="R245" s="780"/>
      <c r="S245" s="780"/>
      <c r="T245" s="781"/>
      <c r="U245" s="34"/>
      <c r="V245" s="34"/>
      <c r="W245" s="35" t="s">
        <v>69</v>
      </c>
      <c r="X245" s="773">
        <v>0</v>
      </c>
      <c r="Y245" s="774">
        <f>IFERROR(IF(X245="",0,CEILING((X245/$H245),1)*$H245),"")</f>
        <v>0</v>
      </c>
      <c r="Z245" s="36" t="str">
        <f>IFERROR(IF(Y245=0,"",ROUNDUP(Y245/H245,0)*0.00651),"")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787"/>
      <c r="B246" s="786"/>
      <c r="C246" s="786"/>
      <c r="D246" s="786"/>
      <c r="E246" s="786"/>
      <c r="F246" s="786"/>
      <c r="G246" s="786"/>
      <c r="H246" s="786"/>
      <c r="I246" s="786"/>
      <c r="J246" s="786"/>
      <c r="K246" s="786"/>
      <c r="L246" s="786"/>
      <c r="M246" s="786"/>
      <c r="N246" s="786"/>
      <c r="O246" s="788"/>
      <c r="P246" s="782" t="s">
        <v>71</v>
      </c>
      <c r="Q246" s="783"/>
      <c r="R246" s="783"/>
      <c r="S246" s="783"/>
      <c r="T246" s="783"/>
      <c r="U246" s="783"/>
      <c r="V246" s="784"/>
      <c r="W246" s="37" t="s">
        <v>72</v>
      </c>
      <c r="X246" s="775">
        <f>IFERROR(X241/H241,"0")+IFERROR(X242/H242,"0")+IFERROR(X243/H243,"0")+IFERROR(X244/H244,"0")+IFERROR(X245/H245,"0")</f>
        <v>0</v>
      </c>
      <c r="Y246" s="775">
        <f>IFERROR(Y241/H241,"0")+IFERROR(Y242/H242,"0")+IFERROR(Y243/H243,"0")+IFERROR(Y244/H244,"0")+IFERROR(Y245/H245,"0")</f>
        <v>0</v>
      </c>
      <c r="Z246" s="775">
        <f>IFERROR(IF(Z241="",0,Z241),"0")+IFERROR(IF(Z242="",0,Z242),"0")+IFERROR(IF(Z243="",0,Z243),"0")+IFERROR(IF(Z244="",0,Z244),"0")+IFERROR(IF(Z245="",0,Z245),"0")</f>
        <v>0</v>
      </c>
      <c r="AA246" s="776"/>
      <c r="AB246" s="776"/>
      <c r="AC246" s="776"/>
    </row>
    <row r="247" spans="1:68" x14ac:dyDescent="0.2">
      <c r="A247" s="786"/>
      <c r="B247" s="786"/>
      <c r="C247" s="786"/>
      <c r="D247" s="786"/>
      <c r="E247" s="786"/>
      <c r="F247" s="786"/>
      <c r="G247" s="786"/>
      <c r="H247" s="786"/>
      <c r="I247" s="786"/>
      <c r="J247" s="786"/>
      <c r="K247" s="786"/>
      <c r="L247" s="786"/>
      <c r="M247" s="786"/>
      <c r="N247" s="786"/>
      <c r="O247" s="788"/>
      <c r="P247" s="782" t="s">
        <v>71</v>
      </c>
      <c r="Q247" s="783"/>
      <c r="R247" s="783"/>
      <c r="S247" s="783"/>
      <c r="T247" s="783"/>
      <c r="U247" s="783"/>
      <c r="V247" s="784"/>
      <c r="W247" s="37" t="s">
        <v>69</v>
      </c>
      <c r="X247" s="775">
        <f>IFERROR(SUM(X241:X245),"0")</f>
        <v>0</v>
      </c>
      <c r="Y247" s="775">
        <f>IFERROR(SUM(Y241:Y245),"0")</f>
        <v>0</v>
      </c>
      <c r="Z247" s="37"/>
      <c r="AA247" s="776"/>
      <c r="AB247" s="776"/>
      <c r="AC247" s="776"/>
    </row>
    <row r="248" spans="1:68" ht="16.5" customHeight="1" x14ac:dyDescent="0.25">
      <c r="A248" s="799" t="s">
        <v>429</v>
      </c>
      <c r="B248" s="786"/>
      <c r="C248" s="786"/>
      <c r="D248" s="786"/>
      <c r="E248" s="786"/>
      <c r="F248" s="786"/>
      <c r="G248" s="786"/>
      <c r="H248" s="786"/>
      <c r="I248" s="786"/>
      <c r="J248" s="786"/>
      <c r="K248" s="786"/>
      <c r="L248" s="786"/>
      <c r="M248" s="786"/>
      <c r="N248" s="786"/>
      <c r="O248" s="786"/>
      <c r="P248" s="786"/>
      <c r="Q248" s="786"/>
      <c r="R248" s="786"/>
      <c r="S248" s="786"/>
      <c r="T248" s="786"/>
      <c r="U248" s="786"/>
      <c r="V248" s="786"/>
      <c r="W248" s="786"/>
      <c r="X248" s="786"/>
      <c r="Y248" s="786"/>
      <c r="Z248" s="786"/>
      <c r="AA248" s="768"/>
      <c r="AB248" s="768"/>
      <c r="AC248" s="768"/>
    </row>
    <row r="249" spans="1:68" ht="14.25" customHeight="1" x14ac:dyDescent="0.25">
      <c r="A249" s="785" t="s">
        <v>118</v>
      </c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786"/>
      <c r="P249" s="786"/>
      <c r="Q249" s="786"/>
      <c r="R249" s="786"/>
      <c r="S249" s="786"/>
      <c r="T249" s="786"/>
      <c r="U249" s="786"/>
      <c r="V249" s="786"/>
      <c r="W249" s="786"/>
      <c r="X249" s="786"/>
      <c r="Y249" s="786"/>
      <c r="Z249" s="786"/>
      <c r="AA249" s="769"/>
      <c r="AB249" s="769"/>
      <c r="AC249" s="769"/>
    </row>
    <row r="250" spans="1:68" ht="27" customHeight="1" x14ac:dyDescent="0.25">
      <c r="A250" s="54" t="s">
        <v>430</v>
      </c>
      <c r="B250" s="54" t="s">
        <v>431</v>
      </c>
      <c r="C250" s="31">
        <v>4301011945</v>
      </c>
      <c r="D250" s="777">
        <v>4680115884274</v>
      </c>
      <c r="E250" s="778"/>
      <c r="F250" s="772">
        <v>1.45</v>
      </c>
      <c r="G250" s="32">
        <v>8</v>
      </c>
      <c r="H250" s="772">
        <v>11.6</v>
      </c>
      <c r="I250" s="772">
        <v>12.08</v>
      </c>
      <c r="J250" s="32">
        <v>48</v>
      </c>
      <c r="K250" s="32" t="s">
        <v>121</v>
      </c>
      <c r="L250" s="32"/>
      <c r="M250" s="33" t="s">
        <v>153</v>
      </c>
      <c r="N250" s="33"/>
      <c r="O250" s="32">
        <v>55</v>
      </c>
      <c r="P250" s="8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0"/>
      <c r="R250" s="780"/>
      <c r="S250" s="780"/>
      <c r="T250" s="781"/>
      <c r="U250" s="34"/>
      <c r="V250" s="34"/>
      <c r="W250" s="35" t="s">
        <v>69</v>
      </c>
      <c r="X250" s="773">
        <v>0</v>
      </c>
      <c r="Y250" s="774">
        <f t="shared" ref="Y250:Y257" si="51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432</v>
      </c>
      <c r="AG250" s="64"/>
      <c r="AJ250" s="68"/>
      <c r="AK250" s="68">
        <v>0</v>
      </c>
      <c r="BB250" s="324" t="s">
        <v>1</v>
      </c>
      <c r="BM250" s="64">
        <f t="shared" ref="BM250:BM257" si="52">IFERROR(X250*I250/H250,"0")</f>
        <v>0</v>
      </c>
      <c r="BN250" s="64">
        <f t="shared" ref="BN250:BN257" si="53">IFERROR(Y250*I250/H250,"0")</f>
        <v>0</v>
      </c>
      <c r="BO250" s="64">
        <f t="shared" ref="BO250:BO257" si="54">IFERROR(1/J250*(X250/H250),"0")</f>
        <v>0</v>
      </c>
      <c r="BP250" s="64">
        <f t="shared" ref="BP250:BP257" si="55">IFERROR(1/J250*(Y250/H250),"0")</f>
        <v>0</v>
      </c>
    </row>
    <row r="251" spans="1:68" ht="27" customHeight="1" x14ac:dyDescent="0.25">
      <c r="A251" s="54" t="s">
        <v>430</v>
      </c>
      <c r="B251" s="54" t="s">
        <v>433</v>
      </c>
      <c r="C251" s="31">
        <v>4301011717</v>
      </c>
      <c r="D251" s="777">
        <v>4680115884274</v>
      </c>
      <c r="E251" s="778"/>
      <c r="F251" s="772">
        <v>1.45</v>
      </c>
      <c r="G251" s="32">
        <v>8</v>
      </c>
      <c r="H251" s="772">
        <v>11.6</v>
      </c>
      <c r="I251" s="772">
        <v>12.08</v>
      </c>
      <c r="J251" s="32">
        <v>56</v>
      </c>
      <c r="K251" s="32" t="s">
        <v>121</v>
      </c>
      <c r="L251" s="32"/>
      <c r="M251" s="33" t="s">
        <v>122</v>
      </c>
      <c r="N251" s="33"/>
      <c r="O251" s="32">
        <v>55</v>
      </c>
      <c r="P251" s="105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0"/>
      <c r="R251" s="780"/>
      <c r="S251" s="780"/>
      <c r="T251" s="781"/>
      <c r="U251" s="34"/>
      <c r="V251" s="34"/>
      <c r="W251" s="35" t="s">
        <v>69</v>
      </c>
      <c r="X251" s="773">
        <v>0</v>
      </c>
      <c r="Y251" s="774">
        <f t="shared" si="51"/>
        <v>0</v>
      </c>
      <c r="Z251" s="36" t="str">
        <f>IFERROR(IF(Y251=0,"",ROUNDUP(Y251/H251,0)*0.02175),"")</f>
        <v/>
      </c>
      <c r="AA251" s="56"/>
      <c r="AB251" s="57"/>
      <c r="AC251" s="325" t="s">
        <v>434</v>
      </c>
      <c r="AG251" s="64"/>
      <c r="AJ251" s="68"/>
      <c r="AK251" s="68">
        <v>0</v>
      </c>
      <c r="BB251" s="326" t="s">
        <v>1</v>
      </c>
      <c r="BM251" s="64">
        <f t="shared" si="52"/>
        <v>0</v>
      </c>
      <c r="BN251" s="64">
        <f t="shared" si="53"/>
        <v>0</v>
      </c>
      <c r="BO251" s="64">
        <f t="shared" si="54"/>
        <v>0</v>
      </c>
      <c r="BP251" s="64">
        <f t="shared" si="55"/>
        <v>0</v>
      </c>
    </row>
    <row r="252" spans="1:68" ht="27" customHeight="1" x14ac:dyDescent="0.25">
      <c r="A252" s="54" t="s">
        <v>435</v>
      </c>
      <c r="B252" s="54" t="s">
        <v>436</v>
      </c>
      <c r="C252" s="31">
        <v>4301011719</v>
      </c>
      <c r="D252" s="777">
        <v>4680115884298</v>
      </c>
      <c r="E252" s="778"/>
      <c r="F252" s="772">
        <v>1.45</v>
      </c>
      <c r="G252" s="32">
        <v>8</v>
      </c>
      <c r="H252" s="772">
        <v>11.6</v>
      </c>
      <c r="I252" s="772">
        <v>12.08</v>
      </c>
      <c r="J252" s="32">
        <v>56</v>
      </c>
      <c r="K252" s="32" t="s">
        <v>121</v>
      </c>
      <c r="L252" s="32"/>
      <c r="M252" s="33" t="s">
        <v>122</v>
      </c>
      <c r="N252" s="33"/>
      <c r="O252" s="32">
        <v>55</v>
      </c>
      <c r="P252" s="8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0"/>
      <c r="R252" s="780"/>
      <c r="S252" s="780"/>
      <c r="T252" s="781"/>
      <c r="U252" s="34"/>
      <c r="V252" s="34"/>
      <c r="W252" s="35" t="s">
        <v>69</v>
      </c>
      <c r="X252" s="773">
        <v>0</v>
      </c>
      <c r="Y252" s="774">
        <f t="shared" si="51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52"/>
        <v>0</v>
      </c>
      <c r="BN252" s="64">
        <f t="shared" si="53"/>
        <v>0</v>
      </c>
      <c r="BO252" s="64">
        <f t="shared" si="54"/>
        <v>0</v>
      </c>
      <c r="BP252" s="64">
        <f t="shared" si="55"/>
        <v>0</v>
      </c>
    </row>
    <row r="253" spans="1:68" ht="27" customHeight="1" x14ac:dyDescent="0.25">
      <c r="A253" s="54" t="s">
        <v>438</v>
      </c>
      <c r="B253" s="54" t="s">
        <v>439</v>
      </c>
      <c r="C253" s="31">
        <v>4301011944</v>
      </c>
      <c r="D253" s="777">
        <v>4680115884250</v>
      </c>
      <c r="E253" s="778"/>
      <c r="F253" s="772">
        <v>1.45</v>
      </c>
      <c r="G253" s="32">
        <v>8</v>
      </c>
      <c r="H253" s="772">
        <v>11.6</v>
      </c>
      <c r="I253" s="772">
        <v>12.08</v>
      </c>
      <c r="J253" s="32">
        <v>48</v>
      </c>
      <c r="K253" s="32" t="s">
        <v>121</v>
      </c>
      <c r="L253" s="32"/>
      <c r="M253" s="33" t="s">
        <v>153</v>
      </c>
      <c r="N253" s="33"/>
      <c r="O253" s="32">
        <v>55</v>
      </c>
      <c r="P253" s="116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0"/>
      <c r="R253" s="780"/>
      <c r="S253" s="780"/>
      <c r="T253" s="781"/>
      <c r="U253" s="34"/>
      <c r="V253" s="34"/>
      <c r="W253" s="35" t="s">
        <v>69</v>
      </c>
      <c r="X253" s="773">
        <v>0</v>
      </c>
      <c r="Y253" s="774">
        <f t="shared" si="51"/>
        <v>0</v>
      </c>
      <c r="Z253" s="36" t="str">
        <f>IFERROR(IF(Y253=0,"",ROUNDUP(Y253/H253,0)*0.02039),"")</f>
        <v/>
      </c>
      <c r="AA253" s="56"/>
      <c r="AB253" s="57"/>
      <c r="AC253" s="329" t="s">
        <v>432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customHeight="1" x14ac:dyDescent="0.25">
      <c r="A254" s="54" t="s">
        <v>438</v>
      </c>
      <c r="B254" s="54" t="s">
        <v>440</v>
      </c>
      <c r="C254" s="31">
        <v>4301011733</v>
      </c>
      <c r="D254" s="777">
        <v>4680115884250</v>
      </c>
      <c r="E254" s="778"/>
      <c r="F254" s="772">
        <v>1.45</v>
      </c>
      <c r="G254" s="32">
        <v>8</v>
      </c>
      <c r="H254" s="772">
        <v>11.6</v>
      </c>
      <c r="I254" s="772">
        <v>12.08</v>
      </c>
      <c r="J254" s="32">
        <v>56</v>
      </c>
      <c r="K254" s="32" t="s">
        <v>121</v>
      </c>
      <c r="L254" s="32"/>
      <c r="M254" s="33" t="s">
        <v>77</v>
      </c>
      <c r="N254" s="33"/>
      <c r="O254" s="32">
        <v>55</v>
      </c>
      <c r="P254" s="10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0"/>
      <c r="R254" s="780"/>
      <c r="S254" s="780"/>
      <c r="T254" s="781"/>
      <c r="U254" s="34"/>
      <c r="V254" s="34"/>
      <c r="W254" s="35" t="s">
        <v>69</v>
      </c>
      <c r="X254" s="773">
        <v>0</v>
      </c>
      <c r="Y254" s="774">
        <f t="shared" si="51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customHeight="1" x14ac:dyDescent="0.25">
      <c r="A255" s="54" t="s">
        <v>442</v>
      </c>
      <c r="B255" s="54" t="s">
        <v>443</v>
      </c>
      <c r="C255" s="31">
        <v>4301011718</v>
      </c>
      <c r="D255" s="777">
        <v>4680115884281</v>
      </c>
      <c r="E255" s="778"/>
      <c r="F255" s="772">
        <v>0.4</v>
      </c>
      <c r="G255" s="32">
        <v>10</v>
      </c>
      <c r="H255" s="772">
        <v>4</v>
      </c>
      <c r="I255" s="772">
        <v>4.21</v>
      </c>
      <c r="J255" s="32">
        <v>132</v>
      </c>
      <c r="K255" s="32" t="s">
        <v>76</v>
      </c>
      <c r="L255" s="32"/>
      <c r="M255" s="33" t="s">
        <v>122</v>
      </c>
      <c r="N255" s="33"/>
      <c r="O255" s="32">
        <v>55</v>
      </c>
      <c r="P255" s="88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0"/>
      <c r="R255" s="780"/>
      <c r="S255" s="780"/>
      <c r="T255" s="781"/>
      <c r="U255" s="34"/>
      <c r="V255" s="34"/>
      <c r="W255" s="35" t="s">
        <v>69</v>
      </c>
      <c r="X255" s="773">
        <v>0</v>
      </c>
      <c r="Y255" s="774">
        <f t="shared" si="51"/>
        <v>0</v>
      </c>
      <c r="Z255" s="36" t="str">
        <f>IFERROR(IF(Y255=0,"",ROUNDUP(Y255/H255,0)*0.00902),"")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4301011720</v>
      </c>
      <c r="D256" s="777">
        <v>4680115884199</v>
      </c>
      <c r="E256" s="778"/>
      <c r="F256" s="772">
        <v>0.37</v>
      </c>
      <c r="G256" s="32">
        <v>10</v>
      </c>
      <c r="H256" s="772">
        <v>3.7</v>
      </c>
      <c r="I256" s="772">
        <v>3.91</v>
      </c>
      <c r="J256" s="32">
        <v>132</v>
      </c>
      <c r="K256" s="32" t="s">
        <v>76</v>
      </c>
      <c r="L256" s="32"/>
      <c r="M256" s="33" t="s">
        <v>122</v>
      </c>
      <c r="N256" s="33"/>
      <c r="O256" s="32">
        <v>55</v>
      </c>
      <c r="P256" s="105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0"/>
      <c r="R256" s="780"/>
      <c r="S256" s="780"/>
      <c r="T256" s="781"/>
      <c r="U256" s="34"/>
      <c r="V256" s="34"/>
      <c r="W256" s="35" t="s">
        <v>69</v>
      </c>
      <c r="X256" s="773">
        <v>0</v>
      </c>
      <c r="Y256" s="774">
        <f t="shared" si="51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customHeight="1" x14ac:dyDescent="0.25">
      <c r="A257" s="54" t="s">
        <v>447</v>
      </c>
      <c r="B257" s="54" t="s">
        <v>448</v>
      </c>
      <c r="C257" s="31">
        <v>4301011716</v>
      </c>
      <c r="D257" s="777">
        <v>4680115884267</v>
      </c>
      <c r="E257" s="778"/>
      <c r="F257" s="772">
        <v>0.4</v>
      </c>
      <c r="G257" s="32">
        <v>10</v>
      </c>
      <c r="H257" s="772">
        <v>4</v>
      </c>
      <c r="I257" s="772">
        <v>4.21</v>
      </c>
      <c r="J257" s="32">
        <v>132</v>
      </c>
      <c r="K257" s="32" t="s">
        <v>76</v>
      </c>
      <c r="L257" s="32"/>
      <c r="M257" s="33" t="s">
        <v>122</v>
      </c>
      <c r="N257" s="33"/>
      <c r="O257" s="32">
        <v>55</v>
      </c>
      <c r="P257" s="107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0"/>
      <c r="R257" s="780"/>
      <c r="S257" s="780"/>
      <c r="T257" s="781"/>
      <c r="U257" s="34"/>
      <c r="V257" s="34"/>
      <c r="W257" s="35" t="s">
        <v>69</v>
      </c>
      <c r="X257" s="773">
        <v>0</v>
      </c>
      <c r="Y257" s="774">
        <f t="shared" si="51"/>
        <v>0</v>
      </c>
      <c r="Z257" s="36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x14ac:dyDescent="0.2">
      <c r="A258" s="787"/>
      <c r="B258" s="786"/>
      <c r="C258" s="786"/>
      <c r="D258" s="786"/>
      <c r="E258" s="786"/>
      <c r="F258" s="786"/>
      <c r="G258" s="786"/>
      <c r="H258" s="786"/>
      <c r="I258" s="786"/>
      <c r="J258" s="786"/>
      <c r="K258" s="786"/>
      <c r="L258" s="786"/>
      <c r="M258" s="786"/>
      <c r="N258" s="786"/>
      <c r="O258" s="788"/>
      <c r="P258" s="782" t="s">
        <v>71</v>
      </c>
      <c r="Q258" s="783"/>
      <c r="R258" s="783"/>
      <c r="S258" s="783"/>
      <c r="T258" s="783"/>
      <c r="U258" s="783"/>
      <c r="V258" s="784"/>
      <c r="W258" s="37" t="s">
        <v>72</v>
      </c>
      <c r="X258" s="775">
        <f>IFERROR(X250/H250,"0")+IFERROR(X251/H251,"0")+IFERROR(X252/H252,"0")+IFERROR(X253/H253,"0")+IFERROR(X254/H254,"0")+IFERROR(X255/H255,"0")+IFERROR(X256/H256,"0")+IFERROR(X257/H257,"0")</f>
        <v>0</v>
      </c>
      <c r="Y258" s="775">
        <f>IFERROR(Y250/H250,"0")+IFERROR(Y251/H251,"0")+IFERROR(Y252/H252,"0")+IFERROR(Y253/H253,"0")+IFERROR(Y254/H254,"0")+IFERROR(Y255/H255,"0")+IFERROR(Y256/H256,"0")+IFERROR(Y257/H257,"0")</f>
        <v>0</v>
      </c>
      <c r="Z258" s="7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6"/>
      <c r="AB258" s="776"/>
      <c r="AC258" s="776"/>
    </row>
    <row r="259" spans="1:68" x14ac:dyDescent="0.2">
      <c r="A259" s="786"/>
      <c r="B259" s="786"/>
      <c r="C259" s="786"/>
      <c r="D259" s="786"/>
      <c r="E259" s="786"/>
      <c r="F259" s="786"/>
      <c r="G259" s="786"/>
      <c r="H259" s="786"/>
      <c r="I259" s="786"/>
      <c r="J259" s="786"/>
      <c r="K259" s="786"/>
      <c r="L259" s="786"/>
      <c r="M259" s="786"/>
      <c r="N259" s="786"/>
      <c r="O259" s="788"/>
      <c r="P259" s="782" t="s">
        <v>71</v>
      </c>
      <c r="Q259" s="783"/>
      <c r="R259" s="783"/>
      <c r="S259" s="783"/>
      <c r="T259" s="783"/>
      <c r="U259" s="783"/>
      <c r="V259" s="784"/>
      <c r="W259" s="37" t="s">
        <v>69</v>
      </c>
      <c r="X259" s="775">
        <f>IFERROR(SUM(X250:X257),"0")</f>
        <v>0</v>
      </c>
      <c r="Y259" s="775">
        <f>IFERROR(SUM(Y250:Y257),"0")</f>
        <v>0</v>
      </c>
      <c r="Z259" s="37"/>
      <c r="AA259" s="776"/>
      <c r="AB259" s="776"/>
      <c r="AC259" s="776"/>
    </row>
    <row r="260" spans="1:68" ht="16.5" customHeight="1" x14ac:dyDescent="0.25">
      <c r="A260" s="799" t="s">
        <v>450</v>
      </c>
      <c r="B260" s="786"/>
      <c r="C260" s="786"/>
      <c r="D260" s="786"/>
      <c r="E260" s="786"/>
      <c r="F260" s="786"/>
      <c r="G260" s="786"/>
      <c r="H260" s="786"/>
      <c r="I260" s="786"/>
      <c r="J260" s="786"/>
      <c r="K260" s="786"/>
      <c r="L260" s="786"/>
      <c r="M260" s="786"/>
      <c r="N260" s="786"/>
      <c r="O260" s="786"/>
      <c r="P260" s="786"/>
      <c r="Q260" s="786"/>
      <c r="R260" s="786"/>
      <c r="S260" s="786"/>
      <c r="T260" s="786"/>
      <c r="U260" s="786"/>
      <c r="V260" s="786"/>
      <c r="W260" s="786"/>
      <c r="X260" s="786"/>
      <c r="Y260" s="786"/>
      <c r="Z260" s="786"/>
      <c r="AA260" s="768"/>
      <c r="AB260" s="768"/>
      <c r="AC260" s="768"/>
    </row>
    <row r="261" spans="1:68" ht="14.25" customHeight="1" x14ac:dyDescent="0.25">
      <c r="A261" s="785" t="s">
        <v>118</v>
      </c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786"/>
      <c r="P261" s="786"/>
      <c r="Q261" s="786"/>
      <c r="R261" s="786"/>
      <c r="S261" s="786"/>
      <c r="T261" s="786"/>
      <c r="U261" s="786"/>
      <c r="V261" s="786"/>
      <c r="W261" s="786"/>
      <c r="X261" s="786"/>
      <c r="Y261" s="786"/>
      <c r="Z261" s="786"/>
      <c r="AA261" s="769"/>
      <c r="AB261" s="769"/>
      <c r="AC261" s="769"/>
    </row>
    <row r="262" spans="1:68" ht="27" customHeight="1" x14ac:dyDescent="0.25">
      <c r="A262" s="54" t="s">
        <v>451</v>
      </c>
      <c r="B262" s="54" t="s">
        <v>452</v>
      </c>
      <c r="C262" s="31">
        <v>4301011942</v>
      </c>
      <c r="D262" s="777">
        <v>4680115884137</v>
      </c>
      <c r="E262" s="778"/>
      <c r="F262" s="772">
        <v>1.45</v>
      </c>
      <c r="G262" s="32">
        <v>8</v>
      </c>
      <c r="H262" s="772">
        <v>11.6</v>
      </c>
      <c r="I262" s="772">
        <v>12.08</v>
      </c>
      <c r="J262" s="32">
        <v>48</v>
      </c>
      <c r="K262" s="32" t="s">
        <v>121</v>
      </c>
      <c r="L262" s="32"/>
      <c r="M262" s="33" t="s">
        <v>153</v>
      </c>
      <c r="N262" s="33"/>
      <c r="O262" s="32">
        <v>55</v>
      </c>
      <c r="P262" s="117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0"/>
      <c r="R262" s="780"/>
      <c r="S262" s="780"/>
      <c r="T262" s="781"/>
      <c r="U262" s="34"/>
      <c r="V262" s="34"/>
      <c r="W262" s="35" t="s">
        <v>69</v>
      </c>
      <c r="X262" s="773">
        <v>0</v>
      </c>
      <c r="Y262" s="774">
        <f t="shared" ref="Y262:Y270" si="56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154</v>
      </c>
      <c r="AG262" s="64"/>
      <c r="AJ262" s="68"/>
      <c r="AK262" s="68">
        <v>0</v>
      </c>
      <c r="BB262" s="340" t="s">
        <v>1</v>
      </c>
      <c r="BM262" s="64">
        <f t="shared" ref="BM262:BM270" si="57">IFERROR(X262*I262/H262,"0")</f>
        <v>0</v>
      </c>
      <c r="BN262" s="64">
        <f t="shared" ref="BN262:BN270" si="58">IFERROR(Y262*I262/H262,"0")</f>
        <v>0</v>
      </c>
      <c r="BO262" s="64">
        <f t="shared" ref="BO262:BO270" si="59">IFERROR(1/J262*(X262/H262),"0")</f>
        <v>0</v>
      </c>
      <c r="BP262" s="64">
        <f t="shared" ref="BP262:BP270" si="60">IFERROR(1/J262*(Y262/H262),"0")</f>
        <v>0</v>
      </c>
    </row>
    <row r="263" spans="1:68" ht="27" customHeight="1" x14ac:dyDescent="0.25">
      <c r="A263" s="54" t="s">
        <v>451</v>
      </c>
      <c r="B263" s="54" t="s">
        <v>453</v>
      </c>
      <c r="C263" s="31">
        <v>4301011826</v>
      </c>
      <c r="D263" s="777">
        <v>4680115884137</v>
      </c>
      <c r="E263" s="778"/>
      <c r="F263" s="772">
        <v>1.45</v>
      </c>
      <c r="G263" s="32">
        <v>8</v>
      </c>
      <c r="H263" s="772">
        <v>11.6</v>
      </c>
      <c r="I263" s="772">
        <v>12.08</v>
      </c>
      <c r="J263" s="32">
        <v>56</v>
      </c>
      <c r="K263" s="32" t="s">
        <v>121</v>
      </c>
      <c r="L263" s="32"/>
      <c r="M263" s="33" t="s">
        <v>122</v>
      </c>
      <c r="N263" s="33"/>
      <c r="O263" s="32">
        <v>55</v>
      </c>
      <c r="P263" s="118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0"/>
      <c r="R263" s="780"/>
      <c r="S263" s="780"/>
      <c r="T263" s="781"/>
      <c r="U263" s="34"/>
      <c r="V263" s="34"/>
      <c r="W263" s="35" t="s">
        <v>69</v>
      </c>
      <c r="X263" s="773">
        <v>0</v>
      </c>
      <c r="Y263" s="774">
        <f t="shared" si="56"/>
        <v>0</v>
      </c>
      <c r="Z263" s="36" t="str">
        <f>IFERROR(IF(Y263=0,"",ROUNDUP(Y263/H263,0)*0.02175),"")</f>
        <v/>
      </c>
      <c r="AA263" s="56"/>
      <c r="AB263" s="57"/>
      <c r="AC263" s="341" t="s">
        <v>454</v>
      </c>
      <c r="AG263" s="64"/>
      <c r="AJ263" s="68"/>
      <c r="AK263" s="68">
        <v>0</v>
      </c>
      <c r="BB263" s="342" t="s">
        <v>1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  <c r="BP263" s="64">
        <f t="shared" si="60"/>
        <v>0</v>
      </c>
    </row>
    <row r="264" spans="1:68" ht="27" customHeight="1" x14ac:dyDescent="0.25">
      <c r="A264" s="54" t="s">
        <v>455</v>
      </c>
      <c r="B264" s="54" t="s">
        <v>456</v>
      </c>
      <c r="C264" s="31">
        <v>4301011724</v>
      </c>
      <c r="D264" s="777">
        <v>4680115884236</v>
      </c>
      <c r="E264" s="778"/>
      <c r="F264" s="772">
        <v>1.45</v>
      </c>
      <c r="G264" s="32">
        <v>8</v>
      </c>
      <c r="H264" s="772">
        <v>11.6</v>
      </c>
      <c r="I264" s="772">
        <v>12.08</v>
      </c>
      <c r="J264" s="32">
        <v>56</v>
      </c>
      <c r="K264" s="32" t="s">
        <v>121</v>
      </c>
      <c r="L264" s="32"/>
      <c r="M264" s="33" t="s">
        <v>122</v>
      </c>
      <c r="N264" s="33"/>
      <c r="O264" s="32">
        <v>55</v>
      </c>
      <c r="P264" s="94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0"/>
      <c r="R264" s="780"/>
      <c r="S264" s="780"/>
      <c r="T264" s="781"/>
      <c r="U264" s="34"/>
      <c r="V264" s="34"/>
      <c r="W264" s="35" t="s">
        <v>69</v>
      </c>
      <c r="X264" s="773">
        <v>0</v>
      </c>
      <c r="Y264" s="774">
        <f t="shared" si="56"/>
        <v>0</v>
      </c>
      <c r="Z264" s="36" t="str">
        <f>IFERROR(IF(Y264=0,"",ROUNDUP(Y264/H264,0)*0.02175),"")</f>
        <v/>
      </c>
      <c r="AA264" s="56"/>
      <c r="AB264" s="57"/>
      <c r="AC264" s="343" t="s">
        <v>457</v>
      </c>
      <c r="AG264" s="64"/>
      <c r="AJ264" s="68"/>
      <c r="AK264" s="68">
        <v>0</v>
      </c>
      <c r="BB264" s="344" t="s">
        <v>1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  <c r="BP264" s="64">
        <f t="shared" si="60"/>
        <v>0</v>
      </c>
    </row>
    <row r="265" spans="1:68" ht="27" customHeight="1" x14ac:dyDescent="0.25">
      <c r="A265" s="54" t="s">
        <v>458</v>
      </c>
      <c r="B265" s="54" t="s">
        <v>459</v>
      </c>
      <c r="C265" s="31">
        <v>4301011941</v>
      </c>
      <c r="D265" s="777">
        <v>4680115884175</v>
      </c>
      <c r="E265" s="778"/>
      <c r="F265" s="772">
        <v>1.45</v>
      </c>
      <c r="G265" s="32">
        <v>8</v>
      </c>
      <c r="H265" s="772">
        <v>11.6</v>
      </c>
      <c r="I265" s="772">
        <v>12.08</v>
      </c>
      <c r="J265" s="32">
        <v>48</v>
      </c>
      <c r="K265" s="32" t="s">
        <v>121</v>
      </c>
      <c r="L265" s="32"/>
      <c r="M265" s="33" t="s">
        <v>153</v>
      </c>
      <c r="N265" s="33"/>
      <c r="O265" s="32">
        <v>55</v>
      </c>
      <c r="P265" s="84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0"/>
      <c r="R265" s="780"/>
      <c r="S265" s="780"/>
      <c r="T265" s="781"/>
      <c r="U265" s="34"/>
      <c r="V265" s="34"/>
      <c r="W265" s="35" t="s">
        <v>69</v>
      </c>
      <c r="X265" s="773">
        <v>0</v>
      </c>
      <c r="Y265" s="774">
        <f t="shared" si="56"/>
        <v>0</v>
      </c>
      <c r="Z265" s="36" t="str">
        <f>IFERROR(IF(Y265=0,"",ROUNDUP(Y265/H265,0)*0.02039),"")</f>
        <v/>
      </c>
      <c r="AA265" s="56"/>
      <c r="AB265" s="57"/>
      <c r="AC265" s="345" t="s">
        <v>154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customHeight="1" x14ac:dyDescent="0.25">
      <c r="A266" s="54" t="s">
        <v>458</v>
      </c>
      <c r="B266" s="54" t="s">
        <v>460</v>
      </c>
      <c r="C266" s="31">
        <v>4301011721</v>
      </c>
      <c r="D266" s="777">
        <v>4680115884175</v>
      </c>
      <c r="E266" s="778"/>
      <c r="F266" s="772">
        <v>1.45</v>
      </c>
      <c r="G266" s="32">
        <v>8</v>
      </c>
      <c r="H266" s="772">
        <v>11.6</v>
      </c>
      <c r="I266" s="772">
        <v>12.08</v>
      </c>
      <c r="J266" s="32">
        <v>56</v>
      </c>
      <c r="K266" s="32" t="s">
        <v>121</v>
      </c>
      <c r="L266" s="32"/>
      <c r="M266" s="33" t="s">
        <v>122</v>
      </c>
      <c r="N266" s="33"/>
      <c r="O266" s="32">
        <v>55</v>
      </c>
      <c r="P266" s="85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0"/>
      <c r="R266" s="780"/>
      <c r="S266" s="780"/>
      <c r="T266" s="781"/>
      <c r="U266" s="34"/>
      <c r="V266" s="34"/>
      <c r="W266" s="35" t="s">
        <v>69</v>
      </c>
      <c r="X266" s="773">
        <v>0</v>
      </c>
      <c r="Y266" s="774">
        <f t="shared" si="56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  <c r="BP266" s="64">
        <f t="shared" si="60"/>
        <v>0</v>
      </c>
    </row>
    <row r="267" spans="1:68" ht="27" customHeight="1" x14ac:dyDescent="0.25">
      <c r="A267" s="54" t="s">
        <v>462</v>
      </c>
      <c r="B267" s="54" t="s">
        <v>463</v>
      </c>
      <c r="C267" s="31">
        <v>4301011824</v>
      </c>
      <c r="D267" s="777">
        <v>4680115884144</v>
      </c>
      <c r="E267" s="778"/>
      <c r="F267" s="772">
        <v>0.4</v>
      </c>
      <c r="G267" s="32">
        <v>10</v>
      </c>
      <c r="H267" s="772">
        <v>4</v>
      </c>
      <c r="I267" s="772">
        <v>4.21</v>
      </c>
      <c r="J267" s="32">
        <v>132</v>
      </c>
      <c r="K267" s="32" t="s">
        <v>76</v>
      </c>
      <c r="L267" s="32"/>
      <c r="M267" s="33" t="s">
        <v>122</v>
      </c>
      <c r="N267" s="33"/>
      <c r="O267" s="32">
        <v>55</v>
      </c>
      <c r="P267" s="9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0"/>
      <c r="R267" s="780"/>
      <c r="S267" s="780"/>
      <c r="T267" s="781"/>
      <c r="U267" s="34"/>
      <c r="V267" s="34"/>
      <c r="W267" s="35" t="s">
        <v>69</v>
      </c>
      <c r="X267" s="773">
        <v>0</v>
      </c>
      <c r="Y267" s="774">
        <f t="shared" si="56"/>
        <v>0</v>
      </c>
      <c r="Z267" s="36" t="str">
        <f>IFERROR(IF(Y267=0,"",ROUNDUP(Y267/H267,0)*0.00902),"")</f>
        <v/>
      </c>
      <c r="AA267" s="56"/>
      <c r="AB267" s="57"/>
      <c r="AC267" s="349" t="s">
        <v>454</v>
      </c>
      <c r="AG267" s="64"/>
      <c r="AJ267" s="68"/>
      <c r="AK267" s="68">
        <v>0</v>
      </c>
      <c r="BB267" s="350" t="s">
        <v>1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  <c r="BP267" s="64">
        <f t="shared" si="60"/>
        <v>0</v>
      </c>
    </row>
    <row r="268" spans="1:68" ht="27" customHeight="1" x14ac:dyDescent="0.25">
      <c r="A268" s="54" t="s">
        <v>464</v>
      </c>
      <c r="B268" s="54" t="s">
        <v>465</v>
      </c>
      <c r="C268" s="31">
        <v>4301011963</v>
      </c>
      <c r="D268" s="777">
        <v>4680115885288</v>
      </c>
      <c r="E268" s="778"/>
      <c r="F268" s="772">
        <v>0.37</v>
      </c>
      <c r="G268" s="32">
        <v>10</v>
      </c>
      <c r="H268" s="772">
        <v>3.7</v>
      </c>
      <c r="I268" s="772">
        <v>3.91</v>
      </c>
      <c r="J268" s="32">
        <v>132</v>
      </c>
      <c r="K268" s="32" t="s">
        <v>76</v>
      </c>
      <c r="L268" s="32"/>
      <c r="M268" s="33" t="s">
        <v>122</v>
      </c>
      <c r="N268" s="33"/>
      <c r="O268" s="32">
        <v>55</v>
      </c>
      <c r="P268" s="87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0"/>
      <c r="R268" s="780"/>
      <c r="S268" s="780"/>
      <c r="T268" s="781"/>
      <c r="U268" s="34"/>
      <c r="V268" s="34"/>
      <c r="W268" s="35" t="s">
        <v>69</v>
      </c>
      <c r="X268" s="773">
        <v>0</v>
      </c>
      <c r="Y268" s="774">
        <f t="shared" si="56"/>
        <v>0</v>
      </c>
      <c r="Z268" s="36" t="str">
        <f>IFERROR(IF(Y268=0,"",ROUNDUP(Y268/H268,0)*0.00902),"")</f>
        <v/>
      </c>
      <c r="AA268" s="56"/>
      <c r="AB268" s="57"/>
      <c r="AC268" s="351" t="s">
        <v>466</v>
      </c>
      <c r="AG268" s="64"/>
      <c r="AJ268" s="68"/>
      <c r="AK268" s="68">
        <v>0</v>
      </c>
      <c r="BB268" s="352" t="s">
        <v>1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  <c r="BP268" s="64">
        <f t="shared" si="60"/>
        <v>0</v>
      </c>
    </row>
    <row r="269" spans="1:68" ht="27" customHeight="1" x14ac:dyDescent="0.25">
      <c r="A269" s="54" t="s">
        <v>467</v>
      </c>
      <c r="B269" s="54" t="s">
        <v>468</v>
      </c>
      <c r="C269" s="31">
        <v>4301011726</v>
      </c>
      <c r="D269" s="777">
        <v>4680115884182</v>
      </c>
      <c r="E269" s="778"/>
      <c r="F269" s="772">
        <v>0.37</v>
      </c>
      <c r="G269" s="32">
        <v>10</v>
      </c>
      <c r="H269" s="772">
        <v>3.7</v>
      </c>
      <c r="I269" s="772">
        <v>3.91</v>
      </c>
      <c r="J269" s="32">
        <v>132</v>
      </c>
      <c r="K269" s="32" t="s">
        <v>76</v>
      </c>
      <c r="L269" s="32"/>
      <c r="M269" s="33" t="s">
        <v>122</v>
      </c>
      <c r="N269" s="33"/>
      <c r="O269" s="32">
        <v>55</v>
      </c>
      <c r="P269" s="10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0"/>
      <c r="R269" s="780"/>
      <c r="S269" s="780"/>
      <c r="T269" s="781"/>
      <c r="U269" s="34"/>
      <c r="V269" s="34"/>
      <c r="W269" s="35" t="s">
        <v>69</v>
      </c>
      <c r="X269" s="773">
        <v>0</v>
      </c>
      <c r="Y269" s="774">
        <f t="shared" si="56"/>
        <v>0</v>
      </c>
      <c r="Z269" s="36" t="str">
        <f>IFERROR(IF(Y269=0,"",ROUNDUP(Y269/H269,0)*0.00902),"")</f>
        <v/>
      </c>
      <c r="AA269" s="56"/>
      <c r="AB269" s="57"/>
      <c r="AC269" s="353" t="s">
        <v>457</v>
      </c>
      <c r="AG269" s="64"/>
      <c r="AJ269" s="68"/>
      <c r="AK269" s="68">
        <v>0</v>
      </c>
      <c r="BB269" s="354" t="s">
        <v>1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  <c r="BP269" s="64">
        <f t="shared" si="60"/>
        <v>0</v>
      </c>
    </row>
    <row r="270" spans="1:68" ht="27" customHeight="1" x14ac:dyDescent="0.25">
      <c r="A270" s="54" t="s">
        <v>469</v>
      </c>
      <c r="B270" s="54" t="s">
        <v>470</v>
      </c>
      <c r="C270" s="31">
        <v>4301011722</v>
      </c>
      <c r="D270" s="777">
        <v>4680115884205</v>
      </c>
      <c r="E270" s="778"/>
      <c r="F270" s="772">
        <v>0.4</v>
      </c>
      <c r="G270" s="32">
        <v>10</v>
      </c>
      <c r="H270" s="772">
        <v>4</v>
      </c>
      <c r="I270" s="772">
        <v>4.21</v>
      </c>
      <c r="J270" s="32">
        <v>132</v>
      </c>
      <c r="K270" s="32" t="s">
        <v>76</v>
      </c>
      <c r="L270" s="32"/>
      <c r="M270" s="33" t="s">
        <v>122</v>
      </c>
      <c r="N270" s="33"/>
      <c r="O270" s="32">
        <v>55</v>
      </c>
      <c r="P270" s="11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0"/>
      <c r="R270" s="780"/>
      <c r="S270" s="780"/>
      <c r="T270" s="781"/>
      <c r="U270" s="34"/>
      <c r="V270" s="34"/>
      <c r="W270" s="35" t="s">
        <v>69</v>
      </c>
      <c r="X270" s="773">
        <v>0</v>
      </c>
      <c r="Y270" s="774">
        <f t="shared" si="56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x14ac:dyDescent="0.2">
      <c r="A271" s="787"/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8"/>
      <c r="P271" s="782" t="s">
        <v>71</v>
      </c>
      <c r="Q271" s="783"/>
      <c r="R271" s="783"/>
      <c r="S271" s="783"/>
      <c r="T271" s="783"/>
      <c r="U271" s="783"/>
      <c r="V271" s="784"/>
      <c r="W271" s="37" t="s">
        <v>72</v>
      </c>
      <c r="X271" s="775">
        <f>IFERROR(X262/H262,"0")+IFERROR(X263/H263,"0")+IFERROR(X264/H264,"0")+IFERROR(X265/H265,"0")+IFERROR(X266/H266,"0")+IFERROR(X267/H267,"0")+IFERROR(X268/H268,"0")+IFERROR(X269/H269,"0")+IFERROR(X270/H270,"0")</f>
        <v>0</v>
      </c>
      <c r="Y271" s="775">
        <f>IFERROR(Y262/H262,"0")+IFERROR(Y263/H263,"0")+IFERROR(Y264/H264,"0")+IFERROR(Y265/H265,"0")+IFERROR(Y266/H266,"0")+IFERROR(Y267/H267,"0")+IFERROR(Y268/H268,"0")+IFERROR(Y269/H269,"0")+IFERROR(Y270/H270,"0")</f>
        <v>0</v>
      </c>
      <c r="Z271" s="7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6"/>
      <c r="AB271" s="776"/>
      <c r="AC271" s="776"/>
    </row>
    <row r="272" spans="1:68" x14ac:dyDescent="0.2">
      <c r="A272" s="786"/>
      <c r="B272" s="786"/>
      <c r="C272" s="786"/>
      <c r="D272" s="786"/>
      <c r="E272" s="786"/>
      <c r="F272" s="786"/>
      <c r="G272" s="786"/>
      <c r="H272" s="786"/>
      <c r="I272" s="786"/>
      <c r="J272" s="786"/>
      <c r="K272" s="786"/>
      <c r="L272" s="786"/>
      <c r="M272" s="786"/>
      <c r="N272" s="786"/>
      <c r="O272" s="788"/>
      <c r="P272" s="782" t="s">
        <v>71</v>
      </c>
      <c r="Q272" s="783"/>
      <c r="R272" s="783"/>
      <c r="S272" s="783"/>
      <c r="T272" s="783"/>
      <c r="U272" s="783"/>
      <c r="V272" s="784"/>
      <c r="W272" s="37" t="s">
        <v>69</v>
      </c>
      <c r="X272" s="775">
        <f>IFERROR(SUM(X262:X270),"0")</f>
        <v>0</v>
      </c>
      <c r="Y272" s="775">
        <f>IFERROR(SUM(Y262:Y270),"0")</f>
        <v>0</v>
      </c>
      <c r="Z272" s="37"/>
      <c r="AA272" s="776"/>
      <c r="AB272" s="776"/>
      <c r="AC272" s="776"/>
    </row>
    <row r="273" spans="1:68" ht="14.25" customHeight="1" x14ac:dyDescent="0.25">
      <c r="A273" s="785" t="s">
        <v>175</v>
      </c>
      <c r="B273" s="786"/>
      <c r="C273" s="786"/>
      <c r="D273" s="786"/>
      <c r="E273" s="786"/>
      <c r="F273" s="786"/>
      <c r="G273" s="786"/>
      <c r="H273" s="786"/>
      <c r="I273" s="786"/>
      <c r="J273" s="786"/>
      <c r="K273" s="786"/>
      <c r="L273" s="786"/>
      <c r="M273" s="786"/>
      <c r="N273" s="786"/>
      <c r="O273" s="786"/>
      <c r="P273" s="786"/>
      <c r="Q273" s="786"/>
      <c r="R273" s="786"/>
      <c r="S273" s="786"/>
      <c r="T273" s="786"/>
      <c r="U273" s="786"/>
      <c r="V273" s="786"/>
      <c r="W273" s="786"/>
      <c r="X273" s="786"/>
      <c r="Y273" s="786"/>
      <c r="Z273" s="786"/>
      <c r="AA273" s="769"/>
      <c r="AB273" s="769"/>
      <c r="AC273" s="769"/>
    </row>
    <row r="274" spans="1:68" ht="27" customHeight="1" x14ac:dyDescent="0.25">
      <c r="A274" s="54" t="s">
        <v>471</v>
      </c>
      <c r="B274" s="54" t="s">
        <v>472</v>
      </c>
      <c r="C274" s="31">
        <v>4301020340</v>
      </c>
      <c r="D274" s="777">
        <v>4680115885721</v>
      </c>
      <c r="E274" s="778"/>
      <c r="F274" s="772">
        <v>0.33</v>
      </c>
      <c r="G274" s="32">
        <v>6</v>
      </c>
      <c r="H274" s="772">
        <v>1.98</v>
      </c>
      <c r="I274" s="772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0"/>
      <c r="R274" s="780"/>
      <c r="S274" s="780"/>
      <c r="T274" s="781"/>
      <c r="U274" s="34"/>
      <c r="V274" s="34"/>
      <c r="W274" s="35" t="s">
        <v>69</v>
      </c>
      <c r="X274" s="773">
        <v>0</v>
      </c>
      <c r="Y274" s="77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473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87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788"/>
      <c r="P275" s="782" t="s">
        <v>71</v>
      </c>
      <c r="Q275" s="783"/>
      <c r="R275" s="783"/>
      <c r="S275" s="783"/>
      <c r="T275" s="783"/>
      <c r="U275" s="783"/>
      <c r="V275" s="784"/>
      <c r="W275" s="37" t="s">
        <v>72</v>
      </c>
      <c r="X275" s="775">
        <f>IFERROR(X274/H274,"0")</f>
        <v>0</v>
      </c>
      <c r="Y275" s="775">
        <f>IFERROR(Y274/H274,"0")</f>
        <v>0</v>
      </c>
      <c r="Z275" s="775">
        <f>IFERROR(IF(Z274="",0,Z274),"0")</f>
        <v>0</v>
      </c>
      <c r="AA275" s="776"/>
      <c r="AB275" s="776"/>
      <c r="AC275" s="776"/>
    </row>
    <row r="276" spans="1:68" x14ac:dyDescent="0.2">
      <c r="A276" s="786"/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8"/>
      <c r="P276" s="782" t="s">
        <v>71</v>
      </c>
      <c r="Q276" s="783"/>
      <c r="R276" s="783"/>
      <c r="S276" s="783"/>
      <c r="T276" s="783"/>
      <c r="U276" s="783"/>
      <c r="V276" s="784"/>
      <c r="W276" s="37" t="s">
        <v>69</v>
      </c>
      <c r="X276" s="775">
        <f>IFERROR(SUM(X274:X274),"0")</f>
        <v>0</v>
      </c>
      <c r="Y276" s="775">
        <f>IFERROR(SUM(Y274:Y274),"0")</f>
        <v>0</v>
      </c>
      <c r="Z276" s="37"/>
      <c r="AA276" s="776"/>
      <c r="AB276" s="776"/>
      <c r="AC276" s="776"/>
    </row>
    <row r="277" spans="1:68" ht="16.5" customHeight="1" x14ac:dyDescent="0.25">
      <c r="A277" s="799" t="s">
        <v>474</v>
      </c>
      <c r="B277" s="786"/>
      <c r="C277" s="786"/>
      <c r="D277" s="786"/>
      <c r="E277" s="786"/>
      <c r="F277" s="786"/>
      <c r="G277" s="786"/>
      <c r="H277" s="786"/>
      <c r="I277" s="786"/>
      <c r="J277" s="786"/>
      <c r="K277" s="786"/>
      <c r="L277" s="786"/>
      <c r="M277" s="786"/>
      <c r="N277" s="786"/>
      <c r="O277" s="786"/>
      <c r="P277" s="786"/>
      <c r="Q277" s="786"/>
      <c r="R277" s="786"/>
      <c r="S277" s="786"/>
      <c r="T277" s="786"/>
      <c r="U277" s="786"/>
      <c r="V277" s="786"/>
      <c r="W277" s="786"/>
      <c r="X277" s="786"/>
      <c r="Y277" s="786"/>
      <c r="Z277" s="786"/>
      <c r="AA277" s="768"/>
      <c r="AB277" s="768"/>
      <c r="AC277" s="768"/>
    </row>
    <row r="278" spans="1:68" ht="14.25" customHeight="1" x14ac:dyDescent="0.25">
      <c r="A278" s="785" t="s">
        <v>118</v>
      </c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786"/>
      <c r="P278" s="786"/>
      <c r="Q278" s="786"/>
      <c r="R278" s="786"/>
      <c r="S278" s="786"/>
      <c r="T278" s="786"/>
      <c r="U278" s="786"/>
      <c r="V278" s="786"/>
      <c r="W278" s="786"/>
      <c r="X278" s="786"/>
      <c r="Y278" s="786"/>
      <c r="Z278" s="786"/>
      <c r="AA278" s="769"/>
      <c r="AB278" s="769"/>
      <c r="AC278" s="769"/>
    </row>
    <row r="279" spans="1:68" ht="27" customHeight="1" x14ac:dyDescent="0.25">
      <c r="A279" s="54" t="s">
        <v>475</v>
      </c>
      <c r="B279" s="54" t="s">
        <v>476</v>
      </c>
      <c r="C279" s="31">
        <v>4301011322</v>
      </c>
      <c r="D279" s="777">
        <v>4607091387452</v>
      </c>
      <c r="E279" s="778"/>
      <c r="F279" s="772">
        <v>1.35</v>
      </c>
      <c r="G279" s="32">
        <v>8</v>
      </c>
      <c r="H279" s="772">
        <v>10.8</v>
      </c>
      <c r="I279" s="772">
        <v>11.28</v>
      </c>
      <c r="J279" s="32">
        <v>56</v>
      </c>
      <c r="K279" s="32" t="s">
        <v>121</v>
      </c>
      <c r="L279" s="32"/>
      <c r="M279" s="33" t="s">
        <v>77</v>
      </c>
      <c r="N279" s="33"/>
      <c r="O279" s="32">
        <v>55</v>
      </c>
      <c r="P279" s="1052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0"/>
      <c r="R279" s="780"/>
      <c r="S279" s="780"/>
      <c r="T279" s="781"/>
      <c r="U279" s="34"/>
      <c r="V279" s="34"/>
      <c r="W279" s="35" t="s">
        <v>69</v>
      </c>
      <c r="X279" s="773">
        <v>0</v>
      </c>
      <c r="Y279" s="774">
        <f t="shared" ref="Y279:Y288" si="61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477</v>
      </c>
      <c r="AG279" s="64"/>
      <c r="AJ279" s="68"/>
      <c r="AK279" s="68">
        <v>0</v>
      </c>
      <c r="BB279" s="360" t="s">
        <v>1</v>
      </c>
      <c r="BM279" s="64">
        <f t="shared" ref="BM279:BM288" si="62">IFERROR(X279*I279/H279,"0")</f>
        <v>0</v>
      </c>
      <c r="BN279" s="64">
        <f t="shared" ref="BN279:BN288" si="63">IFERROR(Y279*I279/H279,"0")</f>
        <v>0</v>
      </c>
      <c r="BO279" s="64">
        <f t="shared" ref="BO279:BO288" si="64">IFERROR(1/J279*(X279/H279),"0")</f>
        <v>0</v>
      </c>
      <c r="BP279" s="64">
        <f t="shared" ref="BP279:BP288" si="65">IFERROR(1/J279*(Y279/H279),"0")</f>
        <v>0</v>
      </c>
    </row>
    <row r="280" spans="1:68" ht="27" customHeight="1" x14ac:dyDescent="0.25">
      <c r="A280" s="54" t="s">
        <v>478</v>
      </c>
      <c r="B280" s="54" t="s">
        <v>479</v>
      </c>
      <c r="C280" s="31">
        <v>4301011855</v>
      </c>
      <c r="D280" s="777">
        <v>4680115885837</v>
      </c>
      <c r="E280" s="778"/>
      <c r="F280" s="772">
        <v>1.35</v>
      </c>
      <c r="G280" s="32">
        <v>8</v>
      </c>
      <c r="H280" s="772">
        <v>10.8</v>
      </c>
      <c r="I280" s="772">
        <v>11.28</v>
      </c>
      <c r="J280" s="32">
        <v>56</v>
      </c>
      <c r="K280" s="32" t="s">
        <v>121</v>
      </c>
      <c r="L280" s="32"/>
      <c r="M280" s="33" t="s">
        <v>122</v>
      </c>
      <c r="N280" s="33"/>
      <c r="O280" s="32">
        <v>55</v>
      </c>
      <c r="P280" s="9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0"/>
      <c r="R280" s="780"/>
      <c r="S280" s="780"/>
      <c r="T280" s="781"/>
      <c r="U280" s="34"/>
      <c r="V280" s="34"/>
      <c r="W280" s="35" t="s">
        <v>69</v>
      </c>
      <c r="X280" s="773">
        <v>0</v>
      </c>
      <c r="Y280" s="774">
        <f t="shared" si="61"/>
        <v>0</v>
      </c>
      <c r="Z280" s="36" t="str">
        <f>IFERROR(IF(Y280=0,"",ROUNDUP(Y280/H280,0)*0.02175),"")</f>
        <v/>
      </c>
      <c r="AA280" s="56"/>
      <c r="AB280" s="57"/>
      <c r="AC280" s="361" t="s">
        <v>480</v>
      </c>
      <c r="AG280" s="64"/>
      <c r="AJ280" s="68"/>
      <c r="AK280" s="68">
        <v>0</v>
      </c>
      <c r="BB280" s="362" t="s">
        <v>1</v>
      </c>
      <c r="BM280" s="64">
        <f t="shared" si="62"/>
        <v>0</v>
      </c>
      <c r="BN280" s="64">
        <f t="shared" si="63"/>
        <v>0</v>
      </c>
      <c r="BO280" s="64">
        <f t="shared" si="64"/>
        <v>0</v>
      </c>
      <c r="BP280" s="64">
        <f t="shared" si="65"/>
        <v>0</v>
      </c>
    </row>
    <row r="281" spans="1:68" ht="27" customHeight="1" x14ac:dyDescent="0.25">
      <c r="A281" s="54" t="s">
        <v>481</v>
      </c>
      <c r="B281" s="54" t="s">
        <v>482</v>
      </c>
      <c r="C281" s="31">
        <v>4301011910</v>
      </c>
      <c r="D281" s="777">
        <v>4680115885806</v>
      </c>
      <c r="E281" s="778"/>
      <c r="F281" s="772">
        <v>1.35</v>
      </c>
      <c r="G281" s="32">
        <v>8</v>
      </c>
      <c r="H281" s="772">
        <v>10.8</v>
      </c>
      <c r="I281" s="772">
        <v>11.28</v>
      </c>
      <c r="J281" s="32">
        <v>48</v>
      </c>
      <c r="K281" s="32" t="s">
        <v>121</v>
      </c>
      <c r="L281" s="32"/>
      <c r="M281" s="33" t="s">
        <v>153</v>
      </c>
      <c r="N281" s="33"/>
      <c r="O281" s="32">
        <v>55</v>
      </c>
      <c r="P281" s="90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0"/>
      <c r="R281" s="780"/>
      <c r="S281" s="780"/>
      <c r="T281" s="781"/>
      <c r="U281" s="34"/>
      <c r="V281" s="34"/>
      <c r="W281" s="35" t="s">
        <v>69</v>
      </c>
      <c r="X281" s="773">
        <v>0</v>
      </c>
      <c r="Y281" s="774">
        <f t="shared" si="61"/>
        <v>0</v>
      </c>
      <c r="Z281" s="36" t="str">
        <f>IFERROR(IF(Y281=0,"",ROUNDUP(Y281/H281,0)*0.02039),"")</f>
        <v/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si="62"/>
        <v>0</v>
      </c>
      <c r="BN281" s="64">
        <f t="shared" si="63"/>
        <v>0</v>
      </c>
      <c r="BO281" s="64">
        <f t="shared" si="64"/>
        <v>0</v>
      </c>
      <c r="BP281" s="64">
        <f t="shared" si="65"/>
        <v>0</v>
      </c>
    </row>
    <row r="282" spans="1:68" ht="27" customHeight="1" x14ac:dyDescent="0.25">
      <c r="A282" s="54" t="s">
        <v>481</v>
      </c>
      <c r="B282" s="54" t="s">
        <v>484</v>
      </c>
      <c r="C282" s="31">
        <v>4301011850</v>
      </c>
      <c r="D282" s="777">
        <v>4680115885806</v>
      </c>
      <c r="E282" s="778"/>
      <c r="F282" s="772">
        <v>1.35</v>
      </c>
      <c r="G282" s="32">
        <v>8</v>
      </c>
      <c r="H282" s="772">
        <v>10.8</v>
      </c>
      <c r="I282" s="772">
        <v>11.28</v>
      </c>
      <c r="J282" s="32">
        <v>56</v>
      </c>
      <c r="K282" s="32" t="s">
        <v>121</v>
      </c>
      <c r="L282" s="32"/>
      <c r="M282" s="33" t="s">
        <v>122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0"/>
      <c r="R282" s="780"/>
      <c r="S282" s="780"/>
      <c r="T282" s="781"/>
      <c r="U282" s="34"/>
      <c r="V282" s="34"/>
      <c r="W282" s="35" t="s">
        <v>69</v>
      </c>
      <c r="X282" s="773">
        <v>0</v>
      </c>
      <c r="Y282" s="774">
        <f t="shared" si="61"/>
        <v>0</v>
      </c>
      <c r="Z282" s="36" t="str">
        <f>IFERROR(IF(Y282=0,"",ROUNDUP(Y282/H282,0)*0.02175),"")</f>
        <v/>
      </c>
      <c r="AA282" s="56"/>
      <c r="AB282" s="57"/>
      <c r="AC282" s="365" t="s">
        <v>485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37.5" customHeight="1" x14ac:dyDescent="0.25">
      <c r="A283" s="54" t="s">
        <v>486</v>
      </c>
      <c r="B283" s="54" t="s">
        <v>487</v>
      </c>
      <c r="C283" s="31">
        <v>4301011313</v>
      </c>
      <c r="D283" s="777">
        <v>4607091385984</v>
      </c>
      <c r="E283" s="778"/>
      <c r="F283" s="772">
        <v>1.35</v>
      </c>
      <c r="G283" s="32">
        <v>8</v>
      </c>
      <c r="H283" s="772">
        <v>10.8</v>
      </c>
      <c r="I283" s="772">
        <v>11.28</v>
      </c>
      <c r="J283" s="32">
        <v>56</v>
      </c>
      <c r="K283" s="32" t="s">
        <v>121</v>
      </c>
      <c r="L283" s="32"/>
      <c r="M283" s="33" t="s">
        <v>122</v>
      </c>
      <c r="N283" s="33"/>
      <c r="O283" s="32">
        <v>55</v>
      </c>
      <c r="P283" s="95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0"/>
      <c r="R283" s="780"/>
      <c r="S283" s="780"/>
      <c r="T283" s="781"/>
      <c r="U283" s="34"/>
      <c r="V283" s="34"/>
      <c r="W283" s="35" t="s">
        <v>69</v>
      </c>
      <c r="X283" s="773">
        <v>0</v>
      </c>
      <c r="Y283" s="774">
        <f t="shared" si="61"/>
        <v>0</v>
      </c>
      <c r="Z283" s="36" t="str">
        <f>IFERROR(IF(Y283=0,"",ROUNDUP(Y283/H283,0)*0.02175),"")</f>
        <v/>
      </c>
      <c r="AA283" s="56"/>
      <c r="AB283" s="57"/>
      <c r="AC283" s="367" t="s">
        <v>488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37.5" customHeight="1" x14ac:dyDescent="0.25">
      <c r="A284" s="54" t="s">
        <v>489</v>
      </c>
      <c r="B284" s="54" t="s">
        <v>490</v>
      </c>
      <c r="C284" s="31">
        <v>4301011853</v>
      </c>
      <c r="D284" s="777">
        <v>4680115885851</v>
      </c>
      <c r="E284" s="778"/>
      <c r="F284" s="772">
        <v>1.35</v>
      </c>
      <c r="G284" s="32">
        <v>8</v>
      </c>
      <c r="H284" s="772">
        <v>10.8</v>
      </c>
      <c r="I284" s="772">
        <v>11.28</v>
      </c>
      <c r="J284" s="32">
        <v>56</v>
      </c>
      <c r="K284" s="32" t="s">
        <v>121</v>
      </c>
      <c r="L284" s="32"/>
      <c r="M284" s="33" t="s">
        <v>122</v>
      </c>
      <c r="N284" s="33"/>
      <c r="O284" s="32">
        <v>55</v>
      </c>
      <c r="P284" s="88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0"/>
      <c r="R284" s="780"/>
      <c r="S284" s="780"/>
      <c r="T284" s="781"/>
      <c r="U284" s="34"/>
      <c r="V284" s="34"/>
      <c r="W284" s="35" t="s">
        <v>69</v>
      </c>
      <c r="X284" s="773">
        <v>0</v>
      </c>
      <c r="Y284" s="774">
        <f t="shared" si="61"/>
        <v>0</v>
      </c>
      <c r="Z284" s="36" t="str">
        <f>IFERROR(IF(Y284=0,"",ROUNDUP(Y284/H284,0)*0.02175),"")</f>
        <v/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27" customHeight="1" x14ac:dyDescent="0.25">
      <c r="A285" s="54" t="s">
        <v>492</v>
      </c>
      <c r="B285" s="54" t="s">
        <v>493</v>
      </c>
      <c r="C285" s="31">
        <v>4301011319</v>
      </c>
      <c r="D285" s="777">
        <v>4607091387469</v>
      </c>
      <c r="E285" s="778"/>
      <c r="F285" s="772">
        <v>0.5</v>
      </c>
      <c r="G285" s="32">
        <v>10</v>
      </c>
      <c r="H285" s="772">
        <v>5</v>
      </c>
      <c r="I285" s="772">
        <v>5.21</v>
      </c>
      <c r="J285" s="32">
        <v>132</v>
      </c>
      <c r="K285" s="32" t="s">
        <v>76</v>
      </c>
      <c r="L285" s="32"/>
      <c r="M285" s="33" t="s">
        <v>122</v>
      </c>
      <c r="N285" s="33"/>
      <c r="O285" s="32">
        <v>55</v>
      </c>
      <c r="P285" s="96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0"/>
      <c r="R285" s="780"/>
      <c r="S285" s="780"/>
      <c r="T285" s="781"/>
      <c r="U285" s="34"/>
      <c r="V285" s="34"/>
      <c r="W285" s="35" t="s">
        <v>69</v>
      </c>
      <c r="X285" s="773">
        <v>0</v>
      </c>
      <c r="Y285" s="774">
        <f t="shared" si="61"/>
        <v>0</v>
      </c>
      <c r="Z285" s="36" t="str">
        <f>IFERROR(IF(Y285=0,"",ROUNDUP(Y285/H285,0)*0.00902),"")</f>
        <v/>
      </c>
      <c r="AA285" s="56"/>
      <c r="AB285" s="57"/>
      <c r="AC285" s="371" t="s">
        <v>477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27" customHeight="1" x14ac:dyDescent="0.25">
      <c r="A286" s="54" t="s">
        <v>494</v>
      </c>
      <c r="B286" s="54" t="s">
        <v>495</v>
      </c>
      <c r="C286" s="31">
        <v>4301011852</v>
      </c>
      <c r="D286" s="777">
        <v>4680115885844</v>
      </c>
      <c r="E286" s="778"/>
      <c r="F286" s="772">
        <v>0.4</v>
      </c>
      <c r="G286" s="32">
        <v>10</v>
      </c>
      <c r="H286" s="772">
        <v>4</v>
      </c>
      <c r="I286" s="772">
        <v>4.21</v>
      </c>
      <c r="J286" s="32">
        <v>132</v>
      </c>
      <c r="K286" s="32" t="s">
        <v>76</v>
      </c>
      <c r="L286" s="32"/>
      <c r="M286" s="33" t="s">
        <v>122</v>
      </c>
      <c r="N286" s="33"/>
      <c r="O286" s="32">
        <v>55</v>
      </c>
      <c r="P286" s="89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0"/>
      <c r="R286" s="780"/>
      <c r="S286" s="780"/>
      <c r="T286" s="781"/>
      <c r="U286" s="34"/>
      <c r="V286" s="34"/>
      <c r="W286" s="35" t="s">
        <v>69</v>
      </c>
      <c r="X286" s="773">
        <v>0</v>
      </c>
      <c r="Y286" s="774">
        <f t="shared" si="61"/>
        <v>0</v>
      </c>
      <c r="Z286" s="36" t="str">
        <f>IFERROR(IF(Y286=0,"",ROUNDUP(Y286/H286,0)*0.00902),"")</f>
        <v/>
      </c>
      <c r="AA286" s="56"/>
      <c r="AB286" s="57"/>
      <c r="AC286" s="373" t="s">
        <v>480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customHeight="1" x14ac:dyDescent="0.25">
      <c r="A287" s="54" t="s">
        <v>496</v>
      </c>
      <c r="B287" s="54" t="s">
        <v>497</v>
      </c>
      <c r="C287" s="31">
        <v>4301011316</v>
      </c>
      <c r="D287" s="777">
        <v>4607091387438</v>
      </c>
      <c r="E287" s="778"/>
      <c r="F287" s="772">
        <v>0.5</v>
      </c>
      <c r="G287" s="32">
        <v>10</v>
      </c>
      <c r="H287" s="772">
        <v>5</v>
      </c>
      <c r="I287" s="772">
        <v>5.21</v>
      </c>
      <c r="J287" s="32">
        <v>132</v>
      </c>
      <c r="K287" s="32" t="s">
        <v>76</v>
      </c>
      <c r="L287" s="32"/>
      <c r="M287" s="33" t="s">
        <v>122</v>
      </c>
      <c r="N287" s="33"/>
      <c r="O287" s="32">
        <v>55</v>
      </c>
      <c r="P287" s="90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0"/>
      <c r="R287" s="780"/>
      <c r="S287" s="780"/>
      <c r="T287" s="781"/>
      <c r="U287" s="34"/>
      <c r="V287" s="34"/>
      <c r="W287" s="35" t="s">
        <v>69</v>
      </c>
      <c r="X287" s="773">
        <v>0</v>
      </c>
      <c r="Y287" s="774">
        <f t="shared" si="61"/>
        <v>0</v>
      </c>
      <c r="Z287" s="36" t="str">
        <f>IFERROR(IF(Y287=0,"",ROUNDUP(Y287/H287,0)*0.00902),"")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customHeight="1" x14ac:dyDescent="0.25">
      <c r="A288" s="54" t="s">
        <v>499</v>
      </c>
      <c r="B288" s="54" t="s">
        <v>500</v>
      </c>
      <c r="C288" s="31">
        <v>4301011851</v>
      </c>
      <c r="D288" s="777">
        <v>4680115885820</v>
      </c>
      <c r="E288" s="778"/>
      <c r="F288" s="772">
        <v>0.4</v>
      </c>
      <c r="G288" s="32">
        <v>10</v>
      </c>
      <c r="H288" s="772">
        <v>4</v>
      </c>
      <c r="I288" s="772">
        <v>4.21</v>
      </c>
      <c r="J288" s="32">
        <v>132</v>
      </c>
      <c r="K288" s="32" t="s">
        <v>76</v>
      </c>
      <c r="L288" s="32"/>
      <c r="M288" s="33" t="s">
        <v>122</v>
      </c>
      <c r="N288" s="33"/>
      <c r="O288" s="32">
        <v>55</v>
      </c>
      <c r="P288" s="118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0"/>
      <c r="R288" s="780"/>
      <c r="S288" s="780"/>
      <c r="T288" s="781"/>
      <c r="U288" s="34"/>
      <c r="V288" s="34"/>
      <c r="W288" s="35" t="s">
        <v>69</v>
      </c>
      <c r="X288" s="773">
        <v>0</v>
      </c>
      <c r="Y288" s="774">
        <f t="shared" si="61"/>
        <v>0</v>
      </c>
      <c r="Z288" s="36" t="str">
        <f>IFERROR(IF(Y288=0,"",ROUNDUP(Y288/H288,0)*0.00902),"")</f>
        <v/>
      </c>
      <c r="AA288" s="56"/>
      <c r="AB288" s="57"/>
      <c r="AC288" s="377" t="s">
        <v>485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x14ac:dyDescent="0.2">
      <c r="A289" s="787"/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8"/>
      <c r="P289" s="782" t="s">
        <v>71</v>
      </c>
      <c r="Q289" s="783"/>
      <c r="R289" s="783"/>
      <c r="S289" s="783"/>
      <c r="T289" s="783"/>
      <c r="U289" s="783"/>
      <c r="V289" s="784"/>
      <c r="W289" s="37" t="s">
        <v>72</v>
      </c>
      <c r="X289" s="775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5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6"/>
      <c r="AB289" s="776"/>
      <c r="AC289" s="776"/>
    </row>
    <row r="290" spans="1:68" x14ac:dyDescent="0.2">
      <c r="A290" s="786"/>
      <c r="B290" s="786"/>
      <c r="C290" s="786"/>
      <c r="D290" s="786"/>
      <c r="E290" s="786"/>
      <c r="F290" s="786"/>
      <c r="G290" s="786"/>
      <c r="H290" s="786"/>
      <c r="I290" s="786"/>
      <c r="J290" s="786"/>
      <c r="K290" s="786"/>
      <c r="L290" s="786"/>
      <c r="M290" s="786"/>
      <c r="N290" s="786"/>
      <c r="O290" s="788"/>
      <c r="P290" s="782" t="s">
        <v>71</v>
      </c>
      <c r="Q290" s="783"/>
      <c r="R290" s="783"/>
      <c r="S290" s="783"/>
      <c r="T290" s="783"/>
      <c r="U290" s="783"/>
      <c r="V290" s="784"/>
      <c r="W290" s="37" t="s">
        <v>69</v>
      </c>
      <c r="X290" s="775">
        <f>IFERROR(SUM(X279:X288),"0")</f>
        <v>0</v>
      </c>
      <c r="Y290" s="775">
        <f>IFERROR(SUM(Y279:Y288),"0")</f>
        <v>0</v>
      </c>
      <c r="Z290" s="37"/>
      <c r="AA290" s="776"/>
      <c r="AB290" s="776"/>
      <c r="AC290" s="776"/>
    </row>
    <row r="291" spans="1:68" ht="16.5" customHeight="1" x14ac:dyDescent="0.25">
      <c r="A291" s="799" t="s">
        <v>501</v>
      </c>
      <c r="B291" s="786"/>
      <c r="C291" s="786"/>
      <c r="D291" s="786"/>
      <c r="E291" s="786"/>
      <c r="F291" s="786"/>
      <c r="G291" s="786"/>
      <c r="H291" s="786"/>
      <c r="I291" s="786"/>
      <c r="J291" s="786"/>
      <c r="K291" s="786"/>
      <c r="L291" s="786"/>
      <c r="M291" s="786"/>
      <c r="N291" s="786"/>
      <c r="O291" s="786"/>
      <c r="P291" s="786"/>
      <c r="Q291" s="786"/>
      <c r="R291" s="786"/>
      <c r="S291" s="786"/>
      <c r="T291" s="786"/>
      <c r="U291" s="786"/>
      <c r="V291" s="786"/>
      <c r="W291" s="786"/>
      <c r="X291" s="786"/>
      <c r="Y291" s="786"/>
      <c r="Z291" s="786"/>
      <c r="AA291" s="768"/>
      <c r="AB291" s="768"/>
      <c r="AC291" s="768"/>
    </row>
    <row r="292" spans="1:68" ht="14.25" customHeight="1" x14ac:dyDescent="0.25">
      <c r="A292" s="785" t="s">
        <v>118</v>
      </c>
      <c r="B292" s="786"/>
      <c r="C292" s="786"/>
      <c r="D292" s="786"/>
      <c r="E292" s="786"/>
      <c r="F292" s="786"/>
      <c r="G292" s="786"/>
      <c r="H292" s="786"/>
      <c r="I292" s="786"/>
      <c r="J292" s="786"/>
      <c r="K292" s="786"/>
      <c r="L292" s="786"/>
      <c r="M292" s="786"/>
      <c r="N292" s="786"/>
      <c r="O292" s="786"/>
      <c r="P292" s="786"/>
      <c r="Q292" s="786"/>
      <c r="R292" s="786"/>
      <c r="S292" s="786"/>
      <c r="T292" s="786"/>
      <c r="U292" s="786"/>
      <c r="V292" s="786"/>
      <c r="W292" s="786"/>
      <c r="X292" s="786"/>
      <c r="Y292" s="786"/>
      <c r="Z292" s="786"/>
      <c r="AA292" s="769"/>
      <c r="AB292" s="769"/>
      <c r="AC292" s="769"/>
    </row>
    <row r="293" spans="1:68" ht="27" customHeight="1" x14ac:dyDescent="0.25">
      <c r="A293" s="54" t="s">
        <v>502</v>
      </c>
      <c r="B293" s="54" t="s">
        <v>503</v>
      </c>
      <c r="C293" s="31">
        <v>4301011876</v>
      </c>
      <c r="D293" s="777">
        <v>4680115885707</v>
      </c>
      <c r="E293" s="778"/>
      <c r="F293" s="772">
        <v>0.9</v>
      </c>
      <c r="G293" s="32">
        <v>10</v>
      </c>
      <c r="H293" s="772">
        <v>9</v>
      </c>
      <c r="I293" s="772">
        <v>9.48</v>
      </c>
      <c r="J293" s="32">
        <v>56</v>
      </c>
      <c r="K293" s="32" t="s">
        <v>121</v>
      </c>
      <c r="L293" s="32"/>
      <c r="M293" s="33" t="s">
        <v>122</v>
      </c>
      <c r="N293" s="33"/>
      <c r="O293" s="32">
        <v>31</v>
      </c>
      <c r="P293" s="118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0"/>
      <c r="R293" s="780"/>
      <c r="S293" s="780"/>
      <c r="T293" s="781"/>
      <c r="U293" s="34"/>
      <c r="V293" s="34"/>
      <c r="W293" s="35" t="s">
        <v>69</v>
      </c>
      <c r="X293" s="773">
        <v>0</v>
      </c>
      <c r="Y293" s="77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441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87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8"/>
      <c r="P294" s="782" t="s">
        <v>71</v>
      </c>
      <c r="Q294" s="783"/>
      <c r="R294" s="783"/>
      <c r="S294" s="783"/>
      <c r="T294" s="783"/>
      <c r="U294" s="783"/>
      <c r="V294" s="784"/>
      <c r="W294" s="37" t="s">
        <v>72</v>
      </c>
      <c r="X294" s="775">
        <f>IFERROR(X293/H293,"0")</f>
        <v>0</v>
      </c>
      <c r="Y294" s="775">
        <f>IFERROR(Y293/H293,"0")</f>
        <v>0</v>
      </c>
      <c r="Z294" s="775">
        <f>IFERROR(IF(Z293="",0,Z293),"0")</f>
        <v>0</v>
      </c>
      <c r="AA294" s="776"/>
      <c r="AB294" s="776"/>
      <c r="AC294" s="776"/>
    </row>
    <row r="295" spans="1:68" x14ac:dyDescent="0.2">
      <c r="A295" s="786"/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8"/>
      <c r="P295" s="782" t="s">
        <v>71</v>
      </c>
      <c r="Q295" s="783"/>
      <c r="R295" s="783"/>
      <c r="S295" s="783"/>
      <c r="T295" s="783"/>
      <c r="U295" s="783"/>
      <c r="V295" s="784"/>
      <c r="W295" s="37" t="s">
        <v>69</v>
      </c>
      <c r="X295" s="775">
        <f>IFERROR(SUM(X293:X293),"0")</f>
        <v>0</v>
      </c>
      <c r="Y295" s="775">
        <f>IFERROR(SUM(Y293:Y293),"0")</f>
        <v>0</v>
      </c>
      <c r="Z295" s="37"/>
      <c r="AA295" s="776"/>
      <c r="AB295" s="776"/>
      <c r="AC295" s="776"/>
    </row>
    <row r="296" spans="1:68" ht="16.5" customHeight="1" x14ac:dyDescent="0.25">
      <c r="A296" s="799" t="s">
        <v>504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8"/>
      <c r="AB296" s="768"/>
      <c r="AC296" s="768"/>
    </row>
    <row r="297" spans="1:68" ht="14.25" customHeight="1" x14ac:dyDescent="0.25">
      <c r="A297" s="785" t="s">
        <v>118</v>
      </c>
      <c r="B297" s="786"/>
      <c r="C297" s="786"/>
      <c r="D297" s="786"/>
      <c r="E297" s="786"/>
      <c r="F297" s="786"/>
      <c r="G297" s="786"/>
      <c r="H297" s="786"/>
      <c r="I297" s="786"/>
      <c r="J297" s="786"/>
      <c r="K297" s="786"/>
      <c r="L297" s="786"/>
      <c r="M297" s="786"/>
      <c r="N297" s="786"/>
      <c r="O297" s="786"/>
      <c r="P297" s="786"/>
      <c r="Q297" s="786"/>
      <c r="R297" s="786"/>
      <c r="S297" s="786"/>
      <c r="T297" s="786"/>
      <c r="U297" s="786"/>
      <c r="V297" s="786"/>
      <c r="W297" s="786"/>
      <c r="X297" s="786"/>
      <c r="Y297" s="786"/>
      <c r="Z297" s="786"/>
      <c r="AA297" s="769"/>
      <c r="AB297" s="769"/>
      <c r="AC297" s="769"/>
    </row>
    <row r="298" spans="1:68" ht="27" customHeight="1" x14ac:dyDescent="0.25">
      <c r="A298" s="54" t="s">
        <v>505</v>
      </c>
      <c r="B298" s="54" t="s">
        <v>506</v>
      </c>
      <c r="C298" s="31">
        <v>4301011223</v>
      </c>
      <c r="D298" s="777">
        <v>4607091383423</v>
      </c>
      <c r="E298" s="778"/>
      <c r="F298" s="772">
        <v>1.35</v>
      </c>
      <c r="G298" s="32">
        <v>8</v>
      </c>
      <c r="H298" s="772">
        <v>10.8</v>
      </c>
      <c r="I298" s="772">
        <v>11.375999999999999</v>
      </c>
      <c r="J298" s="32">
        <v>56</v>
      </c>
      <c r="K298" s="32" t="s">
        <v>121</v>
      </c>
      <c r="L298" s="32"/>
      <c r="M298" s="33" t="s">
        <v>77</v>
      </c>
      <c r="N298" s="33"/>
      <c r="O298" s="32">
        <v>35</v>
      </c>
      <c r="P298" s="113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0"/>
      <c r="R298" s="780"/>
      <c r="S298" s="780"/>
      <c r="T298" s="781"/>
      <c r="U298" s="34"/>
      <c r="V298" s="34"/>
      <c r="W298" s="35" t="s">
        <v>69</v>
      </c>
      <c r="X298" s="773">
        <v>0</v>
      </c>
      <c r="Y298" s="774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507</v>
      </c>
      <c r="B299" s="54" t="s">
        <v>508</v>
      </c>
      <c r="C299" s="31">
        <v>4301011879</v>
      </c>
      <c r="D299" s="777">
        <v>4680115885691</v>
      </c>
      <c r="E299" s="778"/>
      <c r="F299" s="772">
        <v>1.35</v>
      </c>
      <c r="G299" s="32">
        <v>8</v>
      </c>
      <c r="H299" s="772">
        <v>10.8</v>
      </c>
      <c r="I299" s="772">
        <v>11.28</v>
      </c>
      <c r="J299" s="32">
        <v>56</v>
      </c>
      <c r="K299" s="32" t="s">
        <v>121</v>
      </c>
      <c r="L299" s="32"/>
      <c r="M299" s="33" t="s">
        <v>68</v>
      </c>
      <c r="N299" s="33"/>
      <c r="O299" s="32">
        <v>30</v>
      </c>
      <c r="P299" s="102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0"/>
      <c r="R299" s="780"/>
      <c r="S299" s="780"/>
      <c r="T299" s="781"/>
      <c r="U299" s="34"/>
      <c r="V299" s="34"/>
      <c r="W299" s="35" t="s">
        <v>69</v>
      </c>
      <c r="X299" s="773">
        <v>0</v>
      </c>
      <c r="Y299" s="774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510</v>
      </c>
      <c r="B300" s="54" t="s">
        <v>511</v>
      </c>
      <c r="C300" s="31">
        <v>4301011878</v>
      </c>
      <c r="D300" s="777">
        <v>4680115885660</v>
      </c>
      <c r="E300" s="778"/>
      <c r="F300" s="772">
        <v>1.35</v>
      </c>
      <c r="G300" s="32">
        <v>8</v>
      </c>
      <c r="H300" s="772">
        <v>10.8</v>
      </c>
      <c r="I300" s="772">
        <v>11.28</v>
      </c>
      <c r="J300" s="32">
        <v>56</v>
      </c>
      <c r="K300" s="32" t="s">
        <v>121</v>
      </c>
      <c r="L300" s="32"/>
      <c r="M300" s="33" t="s">
        <v>68</v>
      </c>
      <c r="N300" s="33"/>
      <c r="O300" s="32">
        <v>35</v>
      </c>
      <c r="P300" s="93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0"/>
      <c r="R300" s="780"/>
      <c r="S300" s="780"/>
      <c r="T300" s="781"/>
      <c r="U300" s="34"/>
      <c r="V300" s="34"/>
      <c r="W300" s="35" t="s">
        <v>69</v>
      </c>
      <c r="X300" s="773">
        <v>0</v>
      </c>
      <c r="Y300" s="774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87"/>
      <c r="B301" s="786"/>
      <c r="C301" s="786"/>
      <c r="D301" s="786"/>
      <c r="E301" s="786"/>
      <c r="F301" s="786"/>
      <c r="G301" s="786"/>
      <c r="H301" s="786"/>
      <c r="I301" s="786"/>
      <c r="J301" s="786"/>
      <c r="K301" s="786"/>
      <c r="L301" s="786"/>
      <c r="M301" s="786"/>
      <c r="N301" s="786"/>
      <c r="O301" s="788"/>
      <c r="P301" s="782" t="s">
        <v>71</v>
      </c>
      <c r="Q301" s="783"/>
      <c r="R301" s="783"/>
      <c r="S301" s="783"/>
      <c r="T301" s="783"/>
      <c r="U301" s="783"/>
      <c r="V301" s="784"/>
      <c r="W301" s="37" t="s">
        <v>72</v>
      </c>
      <c r="X301" s="775">
        <f>IFERROR(X298/H298,"0")+IFERROR(X299/H299,"0")+IFERROR(X300/H300,"0")</f>
        <v>0</v>
      </c>
      <c r="Y301" s="775">
        <f>IFERROR(Y298/H298,"0")+IFERROR(Y299/H299,"0")+IFERROR(Y300/H300,"0")</f>
        <v>0</v>
      </c>
      <c r="Z301" s="775">
        <f>IFERROR(IF(Z298="",0,Z298),"0")+IFERROR(IF(Z299="",0,Z299),"0")+IFERROR(IF(Z300="",0,Z300),"0")</f>
        <v>0</v>
      </c>
      <c r="AA301" s="776"/>
      <c r="AB301" s="776"/>
      <c r="AC301" s="776"/>
    </row>
    <row r="302" spans="1:68" x14ac:dyDescent="0.2">
      <c r="A302" s="786"/>
      <c r="B302" s="786"/>
      <c r="C302" s="786"/>
      <c r="D302" s="786"/>
      <c r="E302" s="786"/>
      <c r="F302" s="786"/>
      <c r="G302" s="786"/>
      <c r="H302" s="786"/>
      <c r="I302" s="786"/>
      <c r="J302" s="786"/>
      <c r="K302" s="786"/>
      <c r="L302" s="786"/>
      <c r="M302" s="786"/>
      <c r="N302" s="786"/>
      <c r="O302" s="788"/>
      <c r="P302" s="782" t="s">
        <v>71</v>
      </c>
      <c r="Q302" s="783"/>
      <c r="R302" s="783"/>
      <c r="S302" s="783"/>
      <c r="T302" s="783"/>
      <c r="U302" s="783"/>
      <c r="V302" s="784"/>
      <c r="W302" s="37" t="s">
        <v>69</v>
      </c>
      <c r="X302" s="775">
        <f>IFERROR(SUM(X298:X300),"0")</f>
        <v>0</v>
      </c>
      <c r="Y302" s="775">
        <f>IFERROR(SUM(Y298:Y300),"0")</f>
        <v>0</v>
      </c>
      <c r="Z302" s="37"/>
      <c r="AA302" s="776"/>
      <c r="AB302" s="776"/>
      <c r="AC302" s="776"/>
    </row>
    <row r="303" spans="1:68" ht="16.5" customHeight="1" x14ac:dyDescent="0.25">
      <c r="A303" s="799" t="s">
        <v>513</v>
      </c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786"/>
      <c r="P303" s="786"/>
      <c r="Q303" s="786"/>
      <c r="R303" s="786"/>
      <c r="S303" s="786"/>
      <c r="T303" s="786"/>
      <c r="U303" s="786"/>
      <c r="V303" s="786"/>
      <c r="W303" s="786"/>
      <c r="X303" s="786"/>
      <c r="Y303" s="786"/>
      <c r="Z303" s="786"/>
      <c r="AA303" s="768"/>
      <c r="AB303" s="768"/>
      <c r="AC303" s="768"/>
    </row>
    <row r="304" spans="1:68" ht="14.25" customHeight="1" x14ac:dyDescent="0.25">
      <c r="A304" s="785" t="s">
        <v>73</v>
      </c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786"/>
      <c r="P304" s="786"/>
      <c r="Q304" s="786"/>
      <c r="R304" s="786"/>
      <c r="S304" s="786"/>
      <c r="T304" s="786"/>
      <c r="U304" s="786"/>
      <c r="V304" s="786"/>
      <c r="W304" s="786"/>
      <c r="X304" s="786"/>
      <c r="Y304" s="786"/>
      <c r="Z304" s="786"/>
      <c r="AA304" s="769"/>
      <c r="AB304" s="769"/>
      <c r="AC304" s="769"/>
    </row>
    <row r="305" spans="1:68" ht="37.5" customHeight="1" x14ac:dyDescent="0.25">
      <c r="A305" s="54" t="s">
        <v>514</v>
      </c>
      <c r="B305" s="54" t="s">
        <v>515</v>
      </c>
      <c r="C305" s="31">
        <v>4301051409</v>
      </c>
      <c r="D305" s="777">
        <v>4680115881556</v>
      </c>
      <c r="E305" s="778"/>
      <c r="F305" s="772">
        <v>1</v>
      </c>
      <c r="G305" s="32">
        <v>4</v>
      </c>
      <c r="H305" s="772">
        <v>4</v>
      </c>
      <c r="I305" s="772">
        <v>4.4080000000000004</v>
      </c>
      <c r="J305" s="32">
        <v>104</v>
      </c>
      <c r="K305" s="32" t="s">
        <v>121</v>
      </c>
      <c r="L305" s="32"/>
      <c r="M305" s="33" t="s">
        <v>77</v>
      </c>
      <c r="N305" s="33"/>
      <c r="O305" s="32">
        <v>45</v>
      </c>
      <c r="P305" s="95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0"/>
      <c r="R305" s="780"/>
      <c r="S305" s="780"/>
      <c r="T305" s="781"/>
      <c r="U305" s="34"/>
      <c r="V305" s="34"/>
      <c r="W305" s="35" t="s">
        <v>69</v>
      </c>
      <c r="X305" s="773">
        <v>0</v>
      </c>
      <c r="Y305" s="774">
        <f t="shared" ref="Y305:Y310" si="66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516</v>
      </c>
      <c r="AG305" s="64"/>
      <c r="AJ305" s="68"/>
      <c r="AK305" s="68">
        <v>0</v>
      </c>
      <c r="BB305" s="388" t="s">
        <v>1</v>
      </c>
      <c r="BM305" s="64">
        <f t="shared" ref="BM305:BM310" si="67">IFERROR(X305*I305/H305,"0")</f>
        <v>0</v>
      </c>
      <c r="BN305" s="64">
        <f t="shared" ref="BN305:BN310" si="68">IFERROR(Y305*I305/H305,"0")</f>
        <v>0</v>
      </c>
      <c r="BO305" s="64">
        <f t="shared" ref="BO305:BO310" si="69">IFERROR(1/J305*(X305/H305),"0")</f>
        <v>0</v>
      </c>
      <c r="BP305" s="64">
        <f t="shared" ref="BP305:BP310" si="70">IFERROR(1/J305*(Y305/H305),"0")</f>
        <v>0</v>
      </c>
    </row>
    <row r="306" spans="1:68" ht="37.5" customHeight="1" x14ac:dyDescent="0.25">
      <c r="A306" s="54" t="s">
        <v>517</v>
      </c>
      <c r="B306" s="54" t="s">
        <v>518</v>
      </c>
      <c r="C306" s="31">
        <v>4301051506</v>
      </c>
      <c r="D306" s="777">
        <v>4680115881037</v>
      </c>
      <c r="E306" s="778"/>
      <c r="F306" s="772">
        <v>0.84</v>
      </c>
      <c r="G306" s="32">
        <v>4</v>
      </c>
      <c r="H306" s="772">
        <v>3.36</v>
      </c>
      <c r="I306" s="772">
        <v>3.6179999999999999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40</v>
      </c>
      <c r="P306" s="102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0"/>
      <c r="R306" s="780"/>
      <c r="S306" s="780"/>
      <c r="T306" s="781"/>
      <c r="U306" s="34"/>
      <c r="V306" s="34"/>
      <c r="W306" s="35" t="s">
        <v>69</v>
      </c>
      <c r="X306" s="773">
        <v>0</v>
      </c>
      <c r="Y306" s="774">
        <f t="shared" si="66"/>
        <v>0</v>
      </c>
      <c r="Z306" s="36" t="str">
        <f>IFERROR(IF(Y306=0,"",ROUNDUP(Y306/H306,0)*0.00902),"")</f>
        <v/>
      </c>
      <c r="AA306" s="56"/>
      <c r="AB306" s="57"/>
      <c r="AC306" s="389" t="s">
        <v>519</v>
      </c>
      <c r="AG306" s="64"/>
      <c r="AJ306" s="68"/>
      <c r="AK306" s="68">
        <v>0</v>
      </c>
      <c r="BB306" s="390" t="s">
        <v>1</v>
      </c>
      <c r="BM306" s="64">
        <f t="shared" si="67"/>
        <v>0</v>
      </c>
      <c r="BN306" s="64">
        <f t="shared" si="68"/>
        <v>0</v>
      </c>
      <c r="BO306" s="64">
        <f t="shared" si="69"/>
        <v>0</v>
      </c>
      <c r="BP306" s="64">
        <f t="shared" si="70"/>
        <v>0</v>
      </c>
    </row>
    <row r="307" spans="1:68" ht="37.5" customHeight="1" x14ac:dyDescent="0.25">
      <c r="A307" s="54" t="s">
        <v>520</v>
      </c>
      <c r="B307" s="54" t="s">
        <v>521</v>
      </c>
      <c r="C307" s="31">
        <v>4301051893</v>
      </c>
      <c r="D307" s="777">
        <v>4680115886186</v>
      </c>
      <c r="E307" s="778"/>
      <c r="F307" s="772">
        <v>0.3</v>
      </c>
      <c r="G307" s="32">
        <v>6</v>
      </c>
      <c r="H307" s="772">
        <v>1.8</v>
      </c>
      <c r="I307" s="772">
        <v>1.98</v>
      </c>
      <c r="J307" s="32">
        <v>182</v>
      </c>
      <c r="K307" s="32" t="s">
        <v>186</v>
      </c>
      <c r="L307" s="32"/>
      <c r="M307" s="33" t="s">
        <v>77</v>
      </c>
      <c r="N307" s="33"/>
      <c r="O307" s="32">
        <v>45</v>
      </c>
      <c r="P307" s="121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0"/>
      <c r="R307" s="780"/>
      <c r="S307" s="780"/>
      <c r="T307" s="781"/>
      <c r="U307" s="34"/>
      <c r="V307" s="34"/>
      <c r="W307" s="35" t="s">
        <v>69</v>
      </c>
      <c r="X307" s="773">
        <v>0</v>
      </c>
      <c r="Y307" s="774">
        <f t="shared" si="66"/>
        <v>0</v>
      </c>
      <c r="Z307" s="36" t="str">
        <f>IFERROR(IF(Y307=0,"",ROUNDUP(Y307/H307,0)*0.00651),"")</f>
        <v/>
      </c>
      <c r="AA307" s="56"/>
      <c r="AB307" s="57"/>
      <c r="AC307" s="391" t="s">
        <v>516</v>
      </c>
      <c r="AG307" s="64"/>
      <c r="AJ307" s="68"/>
      <c r="AK307" s="68">
        <v>0</v>
      </c>
      <c r="BB307" s="392" t="s">
        <v>1</v>
      </c>
      <c r="BM307" s="64">
        <f t="shared" si="67"/>
        <v>0</v>
      </c>
      <c r="BN307" s="64">
        <f t="shared" si="68"/>
        <v>0</v>
      </c>
      <c r="BO307" s="64">
        <f t="shared" si="69"/>
        <v>0</v>
      </c>
      <c r="BP307" s="64">
        <f t="shared" si="70"/>
        <v>0</v>
      </c>
    </row>
    <row r="308" spans="1:68" ht="27" customHeight="1" x14ac:dyDescent="0.25">
      <c r="A308" s="54" t="s">
        <v>522</v>
      </c>
      <c r="B308" s="54" t="s">
        <v>523</v>
      </c>
      <c r="C308" s="31">
        <v>4301051487</v>
      </c>
      <c r="D308" s="777">
        <v>4680115881228</v>
      </c>
      <c r="E308" s="778"/>
      <c r="F308" s="772">
        <v>0.4</v>
      </c>
      <c r="G308" s="32">
        <v>6</v>
      </c>
      <c r="H308" s="772">
        <v>2.4</v>
      </c>
      <c r="I308" s="772">
        <v>2.6720000000000002</v>
      </c>
      <c r="J308" s="32">
        <v>156</v>
      </c>
      <c r="K308" s="32" t="s">
        <v>76</v>
      </c>
      <c r="L308" s="32"/>
      <c r="M308" s="33" t="s">
        <v>68</v>
      </c>
      <c r="N308" s="33"/>
      <c r="O308" s="32">
        <v>40</v>
      </c>
      <c r="P308" s="95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0"/>
      <c r="R308" s="780"/>
      <c r="S308" s="780"/>
      <c r="T308" s="781"/>
      <c r="U308" s="34"/>
      <c r="V308" s="34"/>
      <c r="W308" s="35" t="s">
        <v>69</v>
      </c>
      <c r="X308" s="773">
        <v>0</v>
      </c>
      <c r="Y308" s="774">
        <f t="shared" si="66"/>
        <v>0</v>
      </c>
      <c r="Z308" s="36" t="str">
        <f>IFERROR(IF(Y308=0,"",ROUNDUP(Y308/H308,0)*0.00753),"")</f>
        <v/>
      </c>
      <c r="AA308" s="56"/>
      <c r="AB308" s="57"/>
      <c r="AC308" s="393" t="s">
        <v>519</v>
      </c>
      <c r="AG308" s="64"/>
      <c r="AJ308" s="68"/>
      <c r="AK308" s="68">
        <v>0</v>
      </c>
      <c r="BB308" s="394" t="s">
        <v>1</v>
      </c>
      <c r="BM308" s="64">
        <f t="shared" si="67"/>
        <v>0</v>
      </c>
      <c r="BN308" s="64">
        <f t="shared" si="68"/>
        <v>0</v>
      </c>
      <c r="BO308" s="64">
        <f t="shared" si="69"/>
        <v>0</v>
      </c>
      <c r="BP308" s="64">
        <f t="shared" si="70"/>
        <v>0</v>
      </c>
    </row>
    <row r="309" spans="1:68" ht="37.5" customHeight="1" x14ac:dyDescent="0.25">
      <c r="A309" s="54" t="s">
        <v>524</v>
      </c>
      <c r="B309" s="54" t="s">
        <v>525</v>
      </c>
      <c r="C309" s="31">
        <v>4301051384</v>
      </c>
      <c r="D309" s="777">
        <v>4680115881211</v>
      </c>
      <c r="E309" s="778"/>
      <c r="F309" s="772">
        <v>0.4</v>
      </c>
      <c r="G309" s="32">
        <v>6</v>
      </c>
      <c r="H309" s="772">
        <v>2.4</v>
      </c>
      <c r="I309" s="772">
        <v>2.6</v>
      </c>
      <c r="J309" s="32">
        <v>156</v>
      </c>
      <c r="K309" s="32" t="s">
        <v>76</v>
      </c>
      <c r="L309" s="32" t="s">
        <v>149</v>
      </c>
      <c r="M309" s="33" t="s">
        <v>68</v>
      </c>
      <c r="N309" s="33"/>
      <c r="O309" s="32">
        <v>45</v>
      </c>
      <c r="P309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0"/>
      <c r="R309" s="780"/>
      <c r="S309" s="780"/>
      <c r="T309" s="781"/>
      <c r="U309" s="34"/>
      <c r="V309" s="34"/>
      <c r="W309" s="35" t="s">
        <v>69</v>
      </c>
      <c r="X309" s="773">
        <v>0</v>
      </c>
      <c r="Y309" s="774">
        <f t="shared" si="66"/>
        <v>0</v>
      </c>
      <c r="Z309" s="36" t="str">
        <f>IFERROR(IF(Y309=0,"",ROUNDUP(Y309/H309,0)*0.00753),"")</f>
        <v/>
      </c>
      <c r="AA309" s="56"/>
      <c r="AB309" s="57"/>
      <c r="AC309" s="395" t="s">
        <v>516</v>
      </c>
      <c r="AG309" s="64"/>
      <c r="AJ309" s="68" t="s">
        <v>151</v>
      </c>
      <c r="AK309" s="68">
        <v>374.4</v>
      </c>
      <c r="BB309" s="396" t="s">
        <v>1</v>
      </c>
      <c r="BM309" s="64">
        <f t="shared" si="67"/>
        <v>0</v>
      </c>
      <c r="BN309" s="64">
        <f t="shared" si="68"/>
        <v>0</v>
      </c>
      <c r="BO309" s="64">
        <f t="shared" si="69"/>
        <v>0</v>
      </c>
      <c r="BP309" s="64">
        <f t="shared" si="70"/>
        <v>0</v>
      </c>
    </row>
    <row r="310" spans="1:68" ht="37.5" customHeight="1" x14ac:dyDescent="0.25">
      <c r="A310" s="54" t="s">
        <v>526</v>
      </c>
      <c r="B310" s="54" t="s">
        <v>527</v>
      </c>
      <c r="C310" s="31">
        <v>4301051378</v>
      </c>
      <c r="D310" s="777">
        <v>4680115881020</v>
      </c>
      <c r="E310" s="778"/>
      <c r="F310" s="772">
        <v>0.84</v>
      </c>
      <c r="G310" s="32">
        <v>4</v>
      </c>
      <c r="H310" s="772">
        <v>3.36</v>
      </c>
      <c r="I310" s="772">
        <v>3.57</v>
      </c>
      <c r="J310" s="32">
        <v>120</v>
      </c>
      <c r="K310" s="32" t="s">
        <v>76</v>
      </c>
      <c r="L310" s="32"/>
      <c r="M310" s="33" t="s">
        <v>68</v>
      </c>
      <c r="N310" s="33"/>
      <c r="O310" s="32">
        <v>45</v>
      </c>
      <c r="P310" s="96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0"/>
      <c r="R310" s="780"/>
      <c r="S310" s="780"/>
      <c r="T310" s="781"/>
      <c r="U310" s="34"/>
      <c r="V310" s="34"/>
      <c r="W310" s="35" t="s">
        <v>69</v>
      </c>
      <c r="X310" s="773">
        <v>0</v>
      </c>
      <c r="Y310" s="774">
        <f t="shared" si="66"/>
        <v>0</v>
      </c>
      <c r="Z310" s="36" t="str">
        <f>IFERROR(IF(Y310=0,"",ROUNDUP(Y310/H310,0)*0.00937),"")</f>
        <v/>
      </c>
      <c r="AA310" s="56"/>
      <c r="AB310" s="57"/>
      <c r="AC310" s="397" t="s">
        <v>528</v>
      </c>
      <c r="AG310" s="64"/>
      <c r="AJ310" s="68"/>
      <c r="AK310" s="68">
        <v>0</v>
      </c>
      <c r="BB310" s="398" t="s">
        <v>1</v>
      </c>
      <c r="BM310" s="64">
        <f t="shared" si="67"/>
        <v>0</v>
      </c>
      <c r="BN310" s="64">
        <f t="shared" si="68"/>
        <v>0</v>
      </c>
      <c r="BO310" s="64">
        <f t="shared" si="69"/>
        <v>0</v>
      </c>
      <c r="BP310" s="64">
        <f t="shared" si="70"/>
        <v>0</v>
      </c>
    </row>
    <row r="311" spans="1:68" x14ac:dyDescent="0.2">
      <c r="A311" s="787"/>
      <c r="B311" s="786"/>
      <c r="C311" s="786"/>
      <c r="D311" s="786"/>
      <c r="E311" s="786"/>
      <c r="F311" s="786"/>
      <c r="G311" s="786"/>
      <c r="H311" s="786"/>
      <c r="I311" s="786"/>
      <c r="J311" s="786"/>
      <c r="K311" s="786"/>
      <c r="L311" s="786"/>
      <c r="M311" s="786"/>
      <c r="N311" s="786"/>
      <c r="O311" s="788"/>
      <c r="P311" s="782" t="s">
        <v>71</v>
      </c>
      <c r="Q311" s="783"/>
      <c r="R311" s="783"/>
      <c r="S311" s="783"/>
      <c r="T311" s="783"/>
      <c r="U311" s="783"/>
      <c r="V311" s="784"/>
      <c r="W311" s="37" t="s">
        <v>72</v>
      </c>
      <c r="X311" s="775">
        <f>IFERROR(X305/H305,"0")+IFERROR(X306/H306,"0")+IFERROR(X307/H307,"0")+IFERROR(X308/H308,"0")+IFERROR(X309/H309,"0")+IFERROR(X310/H310,"0")</f>
        <v>0</v>
      </c>
      <c r="Y311" s="775">
        <f>IFERROR(Y305/H305,"0")+IFERROR(Y306/H306,"0")+IFERROR(Y307/H307,"0")+IFERROR(Y308/H308,"0")+IFERROR(Y309/H309,"0")+IFERROR(Y310/H310,"0")</f>
        <v>0</v>
      </c>
      <c r="Z311" s="775">
        <f>IFERROR(IF(Z305="",0,Z305),"0")+IFERROR(IF(Z306="",0,Z306),"0")+IFERROR(IF(Z307="",0,Z307),"0")+IFERROR(IF(Z308="",0,Z308),"0")+IFERROR(IF(Z309="",0,Z309),"0")+IFERROR(IF(Z310="",0,Z310),"0")</f>
        <v>0</v>
      </c>
      <c r="AA311" s="776"/>
      <c r="AB311" s="776"/>
      <c r="AC311" s="776"/>
    </row>
    <row r="312" spans="1:68" x14ac:dyDescent="0.2">
      <c r="A312" s="786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788"/>
      <c r="P312" s="782" t="s">
        <v>71</v>
      </c>
      <c r="Q312" s="783"/>
      <c r="R312" s="783"/>
      <c r="S312" s="783"/>
      <c r="T312" s="783"/>
      <c r="U312" s="783"/>
      <c r="V312" s="784"/>
      <c r="W312" s="37" t="s">
        <v>69</v>
      </c>
      <c r="X312" s="775">
        <f>IFERROR(SUM(X305:X310),"0")</f>
        <v>0</v>
      </c>
      <c r="Y312" s="775">
        <f>IFERROR(SUM(Y305:Y310),"0")</f>
        <v>0</v>
      </c>
      <c r="Z312" s="37"/>
      <c r="AA312" s="776"/>
      <c r="AB312" s="776"/>
      <c r="AC312" s="776"/>
    </row>
    <row r="313" spans="1:68" ht="16.5" customHeight="1" x14ac:dyDescent="0.25">
      <c r="A313" s="799" t="s">
        <v>529</v>
      </c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786"/>
      <c r="P313" s="786"/>
      <c r="Q313" s="786"/>
      <c r="R313" s="786"/>
      <c r="S313" s="786"/>
      <c r="T313" s="786"/>
      <c r="U313" s="786"/>
      <c r="V313" s="786"/>
      <c r="W313" s="786"/>
      <c r="X313" s="786"/>
      <c r="Y313" s="786"/>
      <c r="Z313" s="786"/>
      <c r="AA313" s="768"/>
      <c r="AB313" s="768"/>
      <c r="AC313" s="768"/>
    </row>
    <row r="314" spans="1:68" ht="14.25" customHeight="1" x14ac:dyDescent="0.25">
      <c r="A314" s="785" t="s">
        <v>118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9"/>
      <c r="AB314" s="769"/>
      <c r="AC314" s="769"/>
    </row>
    <row r="315" spans="1:68" ht="27" customHeight="1" x14ac:dyDescent="0.25">
      <c r="A315" s="54" t="s">
        <v>530</v>
      </c>
      <c r="B315" s="54" t="s">
        <v>531</v>
      </c>
      <c r="C315" s="31">
        <v>4301011306</v>
      </c>
      <c r="D315" s="777">
        <v>4607091389296</v>
      </c>
      <c r="E315" s="778"/>
      <c r="F315" s="772">
        <v>0.4</v>
      </c>
      <c r="G315" s="32">
        <v>10</v>
      </c>
      <c r="H315" s="772">
        <v>4</v>
      </c>
      <c r="I315" s="772">
        <v>4.21</v>
      </c>
      <c r="J315" s="32">
        <v>132</v>
      </c>
      <c r="K315" s="32" t="s">
        <v>76</v>
      </c>
      <c r="L315" s="32"/>
      <c r="M315" s="33" t="s">
        <v>77</v>
      </c>
      <c r="N315" s="33"/>
      <c r="O315" s="32">
        <v>45</v>
      </c>
      <c r="P315" s="78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0"/>
      <c r="R315" s="780"/>
      <c r="S315" s="780"/>
      <c r="T315" s="781"/>
      <c r="U315" s="34"/>
      <c r="V315" s="34"/>
      <c r="W315" s="35" t="s">
        <v>69</v>
      </c>
      <c r="X315" s="773">
        <v>0</v>
      </c>
      <c r="Y315" s="774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532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87"/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8"/>
      <c r="P316" s="782" t="s">
        <v>71</v>
      </c>
      <c r="Q316" s="783"/>
      <c r="R316" s="783"/>
      <c r="S316" s="783"/>
      <c r="T316" s="783"/>
      <c r="U316" s="783"/>
      <c r="V316" s="784"/>
      <c r="W316" s="37" t="s">
        <v>72</v>
      </c>
      <c r="X316" s="775">
        <f>IFERROR(X315/H315,"0")</f>
        <v>0</v>
      </c>
      <c r="Y316" s="775">
        <f>IFERROR(Y315/H315,"0")</f>
        <v>0</v>
      </c>
      <c r="Z316" s="775">
        <f>IFERROR(IF(Z315="",0,Z315),"0")</f>
        <v>0</v>
      </c>
      <c r="AA316" s="776"/>
      <c r="AB316" s="776"/>
      <c r="AC316" s="776"/>
    </row>
    <row r="317" spans="1:68" x14ac:dyDescent="0.2">
      <c r="A317" s="786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8"/>
      <c r="P317" s="782" t="s">
        <v>71</v>
      </c>
      <c r="Q317" s="783"/>
      <c r="R317" s="783"/>
      <c r="S317" s="783"/>
      <c r="T317" s="783"/>
      <c r="U317" s="783"/>
      <c r="V317" s="784"/>
      <c r="W317" s="37" t="s">
        <v>69</v>
      </c>
      <c r="X317" s="775">
        <f>IFERROR(SUM(X315:X315),"0")</f>
        <v>0</v>
      </c>
      <c r="Y317" s="775">
        <f>IFERROR(SUM(Y315:Y315),"0")</f>
        <v>0</v>
      </c>
      <c r="Z317" s="37"/>
      <c r="AA317" s="776"/>
      <c r="AB317" s="776"/>
      <c r="AC317" s="776"/>
    </row>
    <row r="318" spans="1:68" ht="14.25" customHeight="1" x14ac:dyDescent="0.25">
      <c r="A318" s="785" t="s">
        <v>64</v>
      </c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786"/>
      <c r="P318" s="786"/>
      <c r="Q318" s="786"/>
      <c r="R318" s="786"/>
      <c r="S318" s="786"/>
      <c r="T318" s="786"/>
      <c r="U318" s="786"/>
      <c r="V318" s="786"/>
      <c r="W318" s="786"/>
      <c r="X318" s="786"/>
      <c r="Y318" s="786"/>
      <c r="Z318" s="786"/>
      <c r="AA318" s="769"/>
      <c r="AB318" s="769"/>
      <c r="AC318" s="769"/>
    </row>
    <row r="319" spans="1:68" ht="27" customHeight="1" x14ac:dyDescent="0.25">
      <c r="A319" s="54" t="s">
        <v>533</v>
      </c>
      <c r="B319" s="54" t="s">
        <v>534</v>
      </c>
      <c r="C319" s="31">
        <v>4301031163</v>
      </c>
      <c r="D319" s="777">
        <v>4680115880344</v>
      </c>
      <c r="E319" s="778"/>
      <c r="F319" s="772">
        <v>0.28000000000000003</v>
      </c>
      <c r="G319" s="32">
        <v>6</v>
      </c>
      <c r="H319" s="772">
        <v>1.68</v>
      </c>
      <c r="I319" s="772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9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0"/>
      <c r="R319" s="780"/>
      <c r="S319" s="780"/>
      <c r="T319" s="781"/>
      <c r="U319" s="34"/>
      <c r="V319" s="34"/>
      <c r="W319" s="35" t="s">
        <v>69</v>
      </c>
      <c r="X319" s="773">
        <v>0</v>
      </c>
      <c r="Y319" s="774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535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87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8"/>
      <c r="P320" s="782" t="s">
        <v>71</v>
      </c>
      <c r="Q320" s="783"/>
      <c r="R320" s="783"/>
      <c r="S320" s="783"/>
      <c r="T320" s="783"/>
      <c r="U320" s="783"/>
      <c r="V320" s="784"/>
      <c r="W320" s="37" t="s">
        <v>72</v>
      </c>
      <c r="X320" s="775">
        <f>IFERROR(X319/H319,"0")</f>
        <v>0</v>
      </c>
      <c r="Y320" s="775">
        <f>IFERROR(Y319/H319,"0")</f>
        <v>0</v>
      </c>
      <c r="Z320" s="775">
        <f>IFERROR(IF(Z319="",0,Z319),"0")</f>
        <v>0</v>
      </c>
      <c r="AA320" s="776"/>
      <c r="AB320" s="776"/>
      <c r="AC320" s="776"/>
    </row>
    <row r="321" spans="1:68" x14ac:dyDescent="0.2">
      <c r="A321" s="786"/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8"/>
      <c r="P321" s="782" t="s">
        <v>71</v>
      </c>
      <c r="Q321" s="783"/>
      <c r="R321" s="783"/>
      <c r="S321" s="783"/>
      <c r="T321" s="783"/>
      <c r="U321" s="783"/>
      <c r="V321" s="784"/>
      <c r="W321" s="37" t="s">
        <v>69</v>
      </c>
      <c r="X321" s="775">
        <f>IFERROR(SUM(X319:X319),"0")</f>
        <v>0</v>
      </c>
      <c r="Y321" s="775">
        <f>IFERROR(SUM(Y319:Y319),"0")</f>
        <v>0</v>
      </c>
      <c r="Z321" s="37"/>
      <c r="AA321" s="776"/>
      <c r="AB321" s="776"/>
      <c r="AC321" s="776"/>
    </row>
    <row r="322" spans="1:68" ht="14.25" customHeight="1" x14ac:dyDescent="0.25">
      <c r="A322" s="785" t="s">
        <v>73</v>
      </c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786"/>
      <c r="P322" s="786"/>
      <c r="Q322" s="786"/>
      <c r="R322" s="786"/>
      <c r="S322" s="786"/>
      <c r="T322" s="786"/>
      <c r="U322" s="786"/>
      <c r="V322" s="786"/>
      <c r="W322" s="786"/>
      <c r="X322" s="786"/>
      <c r="Y322" s="786"/>
      <c r="Z322" s="786"/>
      <c r="AA322" s="769"/>
      <c r="AB322" s="769"/>
      <c r="AC322" s="769"/>
    </row>
    <row r="323" spans="1:68" ht="37.5" customHeight="1" x14ac:dyDescent="0.25">
      <c r="A323" s="54" t="s">
        <v>536</v>
      </c>
      <c r="B323" s="54" t="s">
        <v>537</v>
      </c>
      <c r="C323" s="31">
        <v>4301051731</v>
      </c>
      <c r="D323" s="777">
        <v>4680115884618</v>
      </c>
      <c r="E323" s="778"/>
      <c r="F323" s="772">
        <v>0.6</v>
      </c>
      <c r="G323" s="32">
        <v>6</v>
      </c>
      <c r="H323" s="772">
        <v>3.6</v>
      </c>
      <c r="I323" s="772">
        <v>3.81</v>
      </c>
      <c r="J323" s="32">
        <v>132</v>
      </c>
      <c r="K323" s="32" t="s">
        <v>76</v>
      </c>
      <c r="L323" s="32"/>
      <c r="M323" s="33" t="s">
        <v>68</v>
      </c>
      <c r="N323" s="33"/>
      <c r="O323" s="32">
        <v>45</v>
      </c>
      <c r="P323" s="110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0"/>
      <c r="R323" s="780"/>
      <c r="S323" s="780"/>
      <c r="T323" s="781"/>
      <c r="U323" s="34"/>
      <c r="V323" s="34"/>
      <c r="W323" s="35" t="s">
        <v>69</v>
      </c>
      <c r="X323" s="773">
        <v>0</v>
      </c>
      <c r="Y323" s="774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538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87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8"/>
      <c r="P324" s="782" t="s">
        <v>71</v>
      </c>
      <c r="Q324" s="783"/>
      <c r="R324" s="783"/>
      <c r="S324" s="783"/>
      <c r="T324" s="783"/>
      <c r="U324" s="783"/>
      <c r="V324" s="784"/>
      <c r="W324" s="37" t="s">
        <v>72</v>
      </c>
      <c r="X324" s="775">
        <f>IFERROR(X323/H323,"0")</f>
        <v>0</v>
      </c>
      <c r="Y324" s="775">
        <f>IFERROR(Y323/H323,"0")</f>
        <v>0</v>
      </c>
      <c r="Z324" s="775">
        <f>IFERROR(IF(Z323="",0,Z323),"0")</f>
        <v>0</v>
      </c>
      <c r="AA324" s="776"/>
      <c r="AB324" s="776"/>
      <c r="AC324" s="776"/>
    </row>
    <row r="325" spans="1:68" x14ac:dyDescent="0.2">
      <c r="A325" s="786"/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8"/>
      <c r="P325" s="782" t="s">
        <v>71</v>
      </c>
      <c r="Q325" s="783"/>
      <c r="R325" s="783"/>
      <c r="S325" s="783"/>
      <c r="T325" s="783"/>
      <c r="U325" s="783"/>
      <c r="V325" s="784"/>
      <c r="W325" s="37" t="s">
        <v>69</v>
      </c>
      <c r="X325" s="775">
        <f>IFERROR(SUM(X323:X323),"0")</f>
        <v>0</v>
      </c>
      <c r="Y325" s="775">
        <f>IFERROR(SUM(Y323:Y323),"0")</f>
        <v>0</v>
      </c>
      <c r="Z325" s="37"/>
      <c r="AA325" s="776"/>
      <c r="AB325" s="776"/>
      <c r="AC325" s="776"/>
    </row>
    <row r="326" spans="1:68" ht="16.5" customHeight="1" x14ac:dyDescent="0.25">
      <c r="A326" s="799" t="s">
        <v>539</v>
      </c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786"/>
      <c r="P326" s="786"/>
      <c r="Q326" s="786"/>
      <c r="R326" s="786"/>
      <c r="S326" s="786"/>
      <c r="T326" s="786"/>
      <c r="U326" s="786"/>
      <c r="V326" s="786"/>
      <c r="W326" s="786"/>
      <c r="X326" s="786"/>
      <c r="Y326" s="786"/>
      <c r="Z326" s="786"/>
      <c r="AA326" s="768"/>
      <c r="AB326" s="768"/>
      <c r="AC326" s="768"/>
    </row>
    <row r="327" spans="1:68" ht="14.25" customHeight="1" x14ac:dyDescent="0.25">
      <c r="A327" s="785" t="s">
        <v>118</v>
      </c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786"/>
      <c r="P327" s="786"/>
      <c r="Q327" s="786"/>
      <c r="R327" s="786"/>
      <c r="S327" s="786"/>
      <c r="T327" s="786"/>
      <c r="U327" s="786"/>
      <c r="V327" s="786"/>
      <c r="W327" s="786"/>
      <c r="X327" s="786"/>
      <c r="Y327" s="786"/>
      <c r="Z327" s="786"/>
      <c r="AA327" s="769"/>
      <c r="AB327" s="769"/>
      <c r="AC327" s="769"/>
    </row>
    <row r="328" spans="1:68" ht="27" customHeight="1" x14ac:dyDescent="0.25">
      <c r="A328" s="54" t="s">
        <v>540</v>
      </c>
      <c r="B328" s="54" t="s">
        <v>541</v>
      </c>
      <c r="C328" s="31">
        <v>4301011353</v>
      </c>
      <c r="D328" s="777">
        <v>4607091389807</v>
      </c>
      <c r="E328" s="778"/>
      <c r="F328" s="772">
        <v>0.4</v>
      </c>
      <c r="G328" s="32">
        <v>10</v>
      </c>
      <c r="H328" s="772">
        <v>4</v>
      </c>
      <c r="I328" s="772">
        <v>4.21</v>
      </c>
      <c r="J328" s="32">
        <v>132</v>
      </c>
      <c r="K328" s="32" t="s">
        <v>76</v>
      </c>
      <c r="L328" s="32"/>
      <c r="M328" s="33" t="s">
        <v>122</v>
      </c>
      <c r="N328" s="33"/>
      <c r="O328" s="32">
        <v>55</v>
      </c>
      <c r="P328" s="80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0"/>
      <c r="R328" s="780"/>
      <c r="S328" s="780"/>
      <c r="T328" s="781"/>
      <c r="U328" s="34"/>
      <c r="V328" s="34"/>
      <c r="W328" s="35" t="s">
        <v>69</v>
      </c>
      <c r="X328" s="773">
        <v>0</v>
      </c>
      <c r="Y328" s="77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542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87"/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8"/>
      <c r="P329" s="782" t="s">
        <v>71</v>
      </c>
      <c r="Q329" s="783"/>
      <c r="R329" s="783"/>
      <c r="S329" s="783"/>
      <c r="T329" s="783"/>
      <c r="U329" s="783"/>
      <c r="V329" s="784"/>
      <c r="W329" s="37" t="s">
        <v>72</v>
      </c>
      <c r="X329" s="775">
        <f>IFERROR(X328/H328,"0")</f>
        <v>0</v>
      </c>
      <c r="Y329" s="775">
        <f>IFERROR(Y328/H328,"0")</f>
        <v>0</v>
      </c>
      <c r="Z329" s="775">
        <f>IFERROR(IF(Z328="",0,Z328),"0")</f>
        <v>0</v>
      </c>
      <c r="AA329" s="776"/>
      <c r="AB329" s="776"/>
      <c r="AC329" s="776"/>
    </row>
    <row r="330" spans="1:68" x14ac:dyDescent="0.2">
      <c r="A330" s="786"/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8"/>
      <c r="P330" s="782" t="s">
        <v>71</v>
      </c>
      <c r="Q330" s="783"/>
      <c r="R330" s="783"/>
      <c r="S330" s="783"/>
      <c r="T330" s="783"/>
      <c r="U330" s="783"/>
      <c r="V330" s="784"/>
      <c r="W330" s="37" t="s">
        <v>69</v>
      </c>
      <c r="X330" s="775">
        <f>IFERROR(SUM(X328:X328),"0")</f>
        <v>0</v>
      </c>
      <c r="Y330" s="775">
        <f>IFERROR(SUM(Y328:Y328),"0")</f>
        <v>0</v>
      </c>
      <c r="Z330" s="37"/>
      <c r="AA330" s="776"/>
      <c r="AB330" s="776"/>
      <c r="AC330" s="776"/>
    </row>
    <row r="331" spans="1:68" ht="14.25" customHeight="1" x14ac:dyDescent="0.25">
      <c r="A331" s="785" t="s">
        <v>64</v>
      </c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786"/>
      <c r="P331" s="786"/>
      <c r="Q331" s="786"/>
      <c r="R331" s="786"/>
      <c r="S331" s="786"/>
      <c r="T331" s="786"/>
      <c r="U331" s="786"/>
      <c r="V331" s="786"/>
      <c r="W331" s="786"/>
      <c r="X331" s="786"/>
      <c r="Y331" s="786"/>
      <c r="Z331" s="786"/>
      <c r="AA331" s="769"/>
      <c r="AB331" s="769"/>
      <c r="AC331" s="769"/>
    </row>
    <row r="332" spans="1:68" ht="27" customHeight="1" x14ac:dyDescent="0.25">
      <c r="A332" s="54" t="s">
        <v>543</v>
      </c>
      <c r="B332" s="54" t="s">
        <v>544</v>
      </c>
      <c r="C332" s="31">
        <v>4301031164</v>
      </c>
      <c r="D332" s="777">
        <v>4680115880481</v>
      </c>
      <c r="E332" s="778"/>
      <c r="F332" s="772">
        <v>0.28000000000000003</v>
      </c>
      <c r="G332" s="32">
        <v>6</v>
      </c>
      <c r="H332" s="772">
        <v>1.68</v>
      </c>
      <c r="I332" s="772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0"/>
      <c r="R332" s="780"/>
      <c r="S332" s="780"/>
      <c r="T332" s="781"/>
      <c r="U332" s="34"/>
      <c r="V332" s="34"/>
      <c r="W332" s="35" t="s">
        <v>69</v>
      </c>
      <c r="X332" s="773">
        <v>0</v>
      </c>
      <c r="Y332" s="774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545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87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8"/>
      <c r="P333" s="782" t="s">
        <v>71</v>
      </c>
      <c r="Q333" s="783"/>
      <c r="R333" s="783"/>
      <c r="S333" s="783"/>
      <c r="T333" s="783"/>
      <c r="U333" s="783"/>
      <c r="V333" s="784"/>
      <c r="W333" s="37" t="s">
        <v>72</v>
      </c>
      <c r="X333" s="775">
        <f>IFERROR(X332/H332,"0")</f>
        <v>0</v>
      </c>
      <c r="Y333" s="775">
        <f>IFERROR(Y332/H332,"0")</f>
        <v>0</v>
      </c>
      <c r="Z333" s="775">
        <f>IFERROR(IF(Z332="",0,Z332),"0")</f>
        <v>0</v>
      </c>
      <c r="AA333" s="776"/>
      <c r="AB333" s="776"/>
      <c r="AC333" s="776"/>
    </row>
    <row r="334" spans="1:68" x14ac:dyDescent="0.2">
      <c r="A334" s="786"/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8"/>
      <c r="P334" s="782" t="s">
        <v>71</v>
      </c>
      <c r="Q334" s="783"/>
      <c r="R334" s="783"/>
      <c r="S334" s="783"/>
      <c r="T334" s="783"/>
      <c r="U334" s="783"/>
      <c r="V334" s="784"/>
      <c r="W334" s="37" t="s">
        <v>69</v>
      </c>
      <c r="X334" s="775">
        <f>IFERROR(SUM(X332:X332),"0")</f>
        <v>0</v>
      </c>
      <c r="Y334" s="775">
        <f>IFERROR(SUM(Y332:Y332),"0")</f>
        <v>0</v>
      </c>
      <c r="Z334" s="37"/>
      <c r="AA334" s="776"/>
      <c r="AB334" s="776"/>
      <c r="AC334" s="776"/>
    </row>
    <row r="335" spans="1:68" ht="14.25" customHeight="1" x14ac:dyDescent="0.25">
      <c r="A335" s="785" t="s">
        <v>73</v>
      </c>
      <c r="B335" s="786"/>
      <c r="C335" s="786"/>
      <c r="D335" s="786"/>
      <c r="E335" s="786"/>
      <c r="F335" s="786"/>
      <c r="G335" s="786"/>
      <c r="H335" s="786"/>
      <c r="I335" s="786"/>
      <c r="J335" s="786"/>
      <c r="K335" s="786"/>
      <c r="L335" s="786"/>
      <c r="M335" s="786"/>
      <c r="N335" s="786"/>
      <c r="O335" s="786"/>
      <c r="P335" s="786"/>
      <c r="Q335" s="786"/>
      <c r="R335" s="786"/>
      <c r="S335" s="786"/>
      <c r="T335" s="786"/>
      <c r="U335" s="786"/>
      <c r="V335" s="786"/>
      <c r="W335" s="786"/>
      <c r="X335" s="786"/>
      <c r="Y335" s="786"/>
      <c r="Z335" s="786"/>
      <c r="AA335" s="769"/>
      <c r="AB335" s="769"/>
      <c r="AC335" s="769"/>
    </row>
    <row r="336" spans="1:68" ht="27" customHeight="1" x14ac:dyDescent="0.25">
      <c r="A336" s="54" t="s">
        <v>546</v>
      </c>
      <c r="B336" s="54" t="s">
        <v>547</v>
      </c>
      <c r="C336" s="31">
        <v>4301051344</v>
      </c>
      <c r="D336" s="777">
        <v>4680115880412</v>
      </c>
      <c r="E336" s="778"/>
      <c r="F336" s="772">
        <v>0.33</v>
      </c>
      <c r="G336" s="32">
        <v>6</v>
      </c>
      <c r="H336" s="772">
        <v>1.98</v>
      </c>
      <c r="I336" s="772">
        <v>2.246</v>
      </c>
      <c r="J336" s="32">
        <v>156</v>
      </c>
      <c r="K336" s="32" t="s">
        <v>76</v>
      </c>
      <c r="L336" s="32"/>
      <c r="M336" s="33" t="s">
        <v>77</v>
      </c>
      <c r="N336" s="33"/>
      <c r="O336" s="32">
        <v>45</v>
      </c>
      <c r="P336" s="112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0"/>
      <c r="R336" s="780"/>
      <c r="S336" s="780"/>
      <c r="T336" s="781"/>
      <c r="U336" s="34"/>
      <c r="V336" s="34"/>
      <c r="W336" s="35" t="s">
        <v>69</v>
      </c>
      <c r="X336" s="773">
        <v>0</v>
      </c>
      <c r="Y336" s="77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09" t="s">
        <v>548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549</v>
      </c>
      <c r="B337" s="54" t="s">
        <v>550</v>
      </c>
      <c r="C337" s="31">
        <v>4301051277</v>
      </c>
      <c r="D337" s="777">
        <v>4680115880511</v>
      </c>
      <c r="E337" s="778"/>
      <c r="F337" s="772">
        <v>0.33</v>
      </c>
      <c r="G337" s="32">
        <v>6</v>
      </c>
      <c r="H337" s="772">
        <v>1.98</v>
      </c>
      <c r="I337" s="772">
        <v>2.16</v>
      </c>
      <c r="J337" s="32">
        <v>182</v>
      </c>
      <c r="K337" s="32" t="s">
        <v>186</v>
      </c>
      <c r="L337" s="32"/>
      <c r="M337" s="33" t="s">
        <v>77</v>
      </c>
      <c r="N337" s="33"/>
      <c r="O337" s="32">
        <v>40</v>
      </c>
      <c r="P337" s="87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0"/>
      <c r="R337" s="780"/>
      <c r="S337" s="780"/>
      <c r="T337" s="781"/>
      <c r="U337" s="34"/>
      <c r="V337" s="34"/>
      <c r="W337" s="35" t="s">
        <v>69</v>
      </c>
      <c r="X337" s="773">
        <v>0</v>
      </c>
      <c r="Y337" s="77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551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87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8"/>
      <c r="P338" s="782" t="s">
        <v>71</v>
      </c>
      <c r="Q338" s="783"/>
      <c r="R338" s="783"/>
      <c r="S338" s="783"/>
      <c r="T338" s="783"/>
      <c r="U338" s="783"/>
      <c r="V338" s="784"/>
      <c r="W338" s="37" t="s">
        <v>72</v>
      </c>
      <c r="X338" s="775">
        <f>IFERROR(X336/H336,"0")+IFERROR(X337/H337,"0")</f>
        <v>0</v>
      </c>
      <c r="Y338" s="775">
        <f>IFERROR(Y336/H336,"0")+IFERROR(Y337/H337,"0")</f>
        <v>0</v>
      </c>
      <c r="Z338" s="775">
        <f>IFERROR(IF(Z336="",0,Z336),"0")+IFERROR(IF(Z337="",0,Z337),"0")</f>
        <v>0</v>
      </c>
      <c r="AA338" s="776"/>
      <c r="AB338" s="776"/>
      <c r="AC338" s="776"/>
    </row>
    <row r="339" spans="1:68" x14ac:dyDescent="0.2">
      <c r="A339" s="786"/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8"/>
      <c r="P339" s="782" t="s">
        <v>71</v>
      </c>
      <c r="Q339" s="783"/>
      <c r="R339" s="783"/>
      <c r="S339" s="783"/>
      <c r="T339" s="783"/>
      <c r="U339" s="783"/>
      <c r="V339" s="784"/>
      <c r="W339" s="37" t="s">
        <v>69</v>
      </c>
      <c r="X339" s="775">
        <f>IFERROR(SUM(X336:X337),"0")</f>
        <v>0</v>
      </c>
      <c r="Y339" s="775">
        <f>IFERROR(SUM(Y336:Y337),"0")</f>
        <v>0</v>
      </c>
      <c r="Z339" s="37"/>
      <c r="AA339" s="776"/>
      <c r="AB339" s="776"/>
      <c r="AC339" s="776"/>
    </row>
    <row r="340" spans="1:68" ht="16.5" customHeight="1" x14ac:dyDescent="0.25">
      <c r="A340" s="799" t="s">
        <v>552</v>
      </c>
      <c r="B340" s="786"/>
      <c r="C340" s="786"/>
      <c r="D340" s="786"/>
      <c r="E340" s="786"/>
      <c r="F340" s="786"/>
      <c r="G340" s="786"/>
      <c r="H340" s="786"/>
      <c r="I340" s="786"/>
      <c r="J340" s="786"/>
      <c r="K340" s="786"/>
      <c r="L340" s="786"/>
      <c r="M340" s="786"/>
      <c r="N340" s="786"/>
      <c r="O340" s="786"/>
      <c r="P340" s="786"/>
      <c r="Q340" s="786"/>
      <c r="R340" s="786"/>
      <c r="S340" s="786"/>
      <c r="T340" s="786"/>
      <c r="U340" s="786"/>
      <c r="V340" s="786"/>
      <c r="W340" s="786"/>
      <c r="X340" s="786"/>
      <c r="Y340" s="786"/>
      <c r="Z340" s="786"/>
      <c r="AA340" s="768"/>
      <c r="AB340" s="768"/>
      <c r="AC340" s="768"/>
    </row>
    <row r="341" spans="1:68" ht="14.25" customHeight="1" x14ac:dyDescent="0.25">
      <c r="A341" s="785" t="s">
        <v>118</v>
      </c>
      <c r="B341" s="786"/>
      <c r="C341" s="786"/>
      <c r="D341" s="786"/>
      <c r="E341" s="786"/>
      <c r="F341" s="786"/>
      <c r="G341" s="786"/>
      <c r="H341" s="786"/>
      <c r="I341" s="786"/>
      <c r="J341" s="786"/>
      <c r="K341" s="786"/>
      <c r="L341" s="786"/>
      <c r="M341" s="786"/>
      <c r="N341" s="786"/>
      <c r="O341" s="786"/>
      <c r="P341" s="786"/>
      <c r="Q341" s="786"/>
      <c r="R341" s="786"/>
      <c r="S341" s="786"/>
      <c r="T341" s="786"/>
      <c r="U341" s="786"/>
      <c r="V341" s="786"/>
      <c r="W341" s="786"/>
      <c r="X341" s="786"/>
      <c r="Y341" s="786"/>
      <c r="Z341" s="786"/>
      <c r="AA341" s="769"/>
      <c r="AB341" s="769"/>
      <c r="AC341" s="769"/>
    </row>
    <row r="342" spans="1:68" ht="27" customHeight="1" x14ac:dyDescent="0.25">
      <c r="A342" s="54" t="s">
        <v>553</v>
      </c>
      <c r="B342" s="54" t="s">
        <v>554</v>
      </c>
      <c r="C342" s="31">
        <v>4301011593</v>
      </c>
      <c r="D342" s="777">
        <v>4680115882973</v>
      </c>
      <c r="E342" s="778"/>
      <c r="F342" s="772">
        <v>0.7</v>
      </c>
      <c r="G342" s="32">
        <v>6</v>
      </c>
      <c r="H342" s="772">
        <v>4.2</v>
      </c>
      <c r="I342" s="772">
        <v>4.5599999999999996</v>
      </c>
      <c r="J342" s="32">
        <v>104</v>
      </c>
      <c r="K342" s="32" t="s">
        <v>121</v>
      </c>
      <c r="L342" s="32"/>
      <c r="M342" s="33" t="s">
        <v>122</v>
      </c>
      <c r="N342" s="33"/>
      <c r="O342" s="32">
        <v>55</v>
      </c>
      <c r="P342" s="116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0"/>
      <c r="R342" s="780"/>
      <c r="S342" s="780"/>
      <c r="T342" s="781"/>
      <c r="U342" s="34"/>
      <c r="V342" s="34"/>
      <c r="W342" s="35" t="s">
        <v>69</v>
      </c>
      <c r="X342" s="773">
        <v>0</v>
      </c>
      <c r="Y342" s="774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87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8"/>
      <c r="P343" s="782" t="s">
        <v>71</v>
      </c>
      <c r="Q343" s="783"/>
      <c r="R343" s="783"/>
      <c r="S343" s="783"/>
      <c r="T343" s="783"/>
      <c r="U343" s="783"/>
      <c r="V343" s="784"/>
      <c r="W343" s="37" t="s">
        <v>72</v>
      </c>
      <c r="X343" s="775">
        <f>IFERROR(X342/H342,"0")</f>
        <v>0</v>
      </c>
      <c r="Y343" s="775">
        <f>IFERROR(Y342/H342,"0")</f>
        <v>0</v>
      </c>
      <c r="Z343" s="775">
        <f>IFERROR(IF(Z342="",0,Z342),"0")</f>
        <v>0</v>
      </c>
      <c r="AA343" s="776"/>
      <c r="AB343" s="776"/>
      <c r="AC343" s="776"/>
    </row>
    <row r="344" spans="1:68" x14ac:dyDescent="0.2">
      <c r="A344" s="786"/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8"/>
      <c r="P344" s="782" t="s">
        <v>71</v>
      </c>
      <c r="Q344" s="783"/>
      <c r="R344" s="783"/>
      <c r="S344" s="783"/>
      <c r="T344" s="783"/>
      <c r="U344" s="783"/>
      <c r="V344" s="784"/>
      <c r="W344" s="37" t="s">
        <v>69</v>
      </c>
      <c r="X344" s="775">
        <f>IFERROR(SUM(X342:X342),"0")</f>
        <v>0</v>
      </c>
      <c r="Y344" s="775">
        <f>IFERROR(SUM(Y342:Y342),"0")</f>
        <v>0</v>
      </c>
      <c r="Z344" s="37"/>
      <c r="AA344" s="776"/>
      <c r="AB344" s="776"/>
      <c r="AC344" s="776"/>
    </row>
    <row r="345" spans="1:68" ht="14.25" customHeight="1" x14ac:dyDescent="0.25">
      <c r="A345" s="785" t="s">
        <v>64</v>
      </c>
      <c r="B345" s="786"/>
      <c r="C345" s="786"/>
      <c r="D345" s="786"/>
      <c r="E345" s="786"/>
      <c r="F345" s="786"/>
      <c r="G345" s="786"/>
      <c r="H345" s="786"/>
      <c r="I345" s="786"/>
      <c r="J345" s="786"/>
      <c r="K345" s="786"/>
      <c r="L345" s="786"/>
      <c r="M345" s="786"/>
      <c r="N345" s="786"/>
      <c r="O345" s="786"/>
      <c r="P345" s="786"/>
      <c r="Q345" s="786"/>
      <c r="R345" s="786"/>
      <c r="S345" s="786"/>
      <c r="T345" s="786"/>
      <c r="U345" s="786"/>
      <c r="V345" s="786"/>
      <c r="W345" s="786"/>
      <c r="X345" s="786"/>
      <c r="Y345" s="786"/>
      <c r="Z345" s="786"/>
      <c r="AA345" s="769"/>
      <c r="AB345" s="769"/>
      <c r="AC345" s="769"/>
    </row>
    <row r="346" spans="1:68" ht="27" customHeight="1" x14ac:dyDescent="0.25">
      <c r="A346" s="54" t="s">
        <v>555</v>
      </c>
      <c r="B346" s="54" t="s">
        <v>556</v>
      </c>
      <c r="C346" s="31">
        <v>4301031305</v>
      </c>
      <c r="D346" s="777">
        <v>4607091389845</v>
      </c>
      <c r="E346" s="778"/>
      <c r="F346" s="772">
        <v>0.35</v>
      </c>
      <c r="G346" s="32">
        <v>6</v>
      </c>
      <c r="H346" s="772">
        <v>2.1</v>
      </c>
      <c r="I346" s="772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0"/>
      <c r="R346" s="780"/>
      <c r="S346" s="780"/>
      <c r="T346" s="781"/>
      <c r="U346" s="34"/>
      <c r="V346" s="34"/>
      <c r="W346" s="35" t="s">
        <v>69</v>
      </c>
      <c r="X346" s="773">
        <v>0</v>
      </c>
      <c r="Y346" s="77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557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558</v>
      </c>
      <c r="B347" s="54" t="s">
        <v>559</v>
      </c>
      <c r="C347" s="31">
        <v>4301031306</v>
      </c>
      <c r="D347" s="777">
        <v>4680115882881</v>
      </c>
      <c r="E347" s="778"/>
      <c r="F347" s="772">
        <v>0.28000000000000003</v>
      </c>
      <c r="G347" s="32">
        <v>6</v>
      </c>
      <c r="H347" s="772">
        <v>1.68</v>
      </c>
      <c r="I347" s="772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0"/>
      <c r="R347" s="780"/>
      <c r="S347" s="780"/>
      <c r="T347" s="781"/>
      <c r="U347" s="34"/>
      <c r="V347" s="34"/>
      <c r="W347" s="35" t="s">
        <v>69</v>
      </c>
      <c r="X347" s="773">
        <v>0</v>
      </c>
      <c r="Y347" s="774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557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87"/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8"/>
      <c r="P348" s="782" t="s">
        <v>71</v>
      </c>
      <c r="Q348" s="783"/>
      <c r="R348" s="783"/>
      <c r="S348" s="783"/>
      <c r="T348" s="783"/>
      <c r="U348" s="783"/>
      <c r="V348" s="784"/>
      <c r="W348" s="37" t="s">
        <v>72</v>
      </c>
      <c r="X348" s="775">
        <f>IFERROR(X346/H346,"0")+IFERROR(X347/H347,"0")</f>
        <v>0</v>
      </c>
      <c r="Y348" s="775">
        <f>IFERROR(Y346/H346,"0")+IFERROR(Y347/H347,"0")</f>
        <v>0</v>
      </c>
      <c r="Z348" s="775">
        <f>IFERROR(IF(Z346="",0,Z346),"0")+IFERROR(IF(Z347="",0,Z347),"0")</f>
        <v>0</v>
      </c>
      <c r="AA348" s="776"/>
      <c r="AB348" s="776"/>
      <c r="AC348" s="776"/>
    </row>
    <row r="349" spans="1:68" x14ac:dyDescent="0.2">
      <c r="A349" s="786"/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8"/>
      <c r="P349" s="782" t="s">
        <v>71</v>
      </c>
      <c r="Q349" s="783"/>
      <c r="R349" s="783"/>
      <c r="S349" s="783"/>
      <c r="T349" s="783"/>
      <c r="U349" s="783"/>
      <c r="V349" s="784"/>
      <c r="W349" s="37" t="s">
        <v>69</v>
      </c>
      <c r="X349" s="775">
        <f>IFERROR(SUM(X346:X347),"0")</f>
        <v>0</v>
      </c>
      <c r="Y349" s="775">
        <f>IFERROR(SUM(Y346:Y347),"0")</f>
        <v>0</v>
      </c>
      <c r="Z349" s="37"/>
      <c r="AA349" s="776"/>
      <c r="AB349" s="776"/>
      <c r="AC349" s="776"/>
    </row>
    <row r="350" spans="1:68" ht="14.25" customHeight="1" x14ac:dyDescent="0.25">
      <c r="A350" s="785" t="s">
        <v>73</v>
      </c>
      <c r="B350" s="786"/>
      <c r="C350" s="786"/>
      <c r="D350" s="786"/>
      <c r="E350" s="786"/>
      <c r="F350" s="786"/>
      <c r="G350" s="786"/>
      <c r="H350" s="786"/>
      <c r="I350" s="786"/>
      <c r="J350" s="786"/>
      <c r="K350" s="786"/>
      <c r="L350" s="786"/>
      <c r="M350" s="786"/>
      <c r="N350" s="786"/>
      <c r="O350" s="786"/>
      <c r="P350" s="786"/>
      <c r="Q350" s="786"/>
      <c r="R350" s="786"/>
      <c r="S350" s="786"/>
      <c r="T350" s="786"/>
      <c r="U350" s="786"/>
      <c r="V350" s="786"/>
      <c r="W350" s="786"/>
      <c r="X350" s="786"/>
      <c r="Y350" s="786"/>
      <c r="Z350" s="786"/>
      <c r="AA350" s="769"/>
      <c r="AB350" s="769"/>
      <c r="AC350" s="769"/>
    </row>
    <row r="351" spans="1:68" ht="37.5" customHeight="1" x14ac:dyDescent="0.25">
      <c r="A351" s="54" t="s">
        <v>560</v>
      </c>
      <c r="B351" s="54" t="s">
        <v>561</v>
      </c>
      <c r="C351" s="31">
        <v>4301051517</v>
      </c>
      <c r="D351" s="777">
        <v>4680115883390</v>
      </c>
      <c r="E351" s="778"/>
      <c r="F351" s="772">
        <v>0.3</v>
      </c>
      <c r="G351" s="32">
        <v>6</v>
      </c>
      <c r="H351" s="772">
        <v>1.8</v>
      </c>
      <c r="I351" s="772">
        <v>2</v>
      </c>
      <c r="J351" s="32">
        <v>156</v>
      </c>
      <c r="K351" s="32" t="s">
        <v>76</v>
      </c>
      <c r="L351" s="32"/>
      <c r="M351" s="33" t="s">
        <v>68</v>
      </c>
      <c r="N351" s="33"/>
      <c r="O351" s="32">
        <v>40</v>
      </c>
      <c r="P351" s="9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0"/>
      <c r="R351" s="780"/>
      <c r="S351" s="780"/>
      <c r="T351" s="781"/>
      <c r="U351" s="34"/>
      <c r="V351" s="34"/>
      <c r="W351" s="35" t="s">
        <v>69</v>
      </c>
      <c r="X351" s="773">
        <v>0</v>
      </c>
      <c r="Y351" s="77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19" t="s">
        <v>562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87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788"/>
      <c r="P352" s="782" t="s">
        <v>71</v>
      </c>
      <c r="Q352" s="783"/>
      <c r="R352" s="783"/>
      <c r="S352" s="783"/>
      <c r="T352" s="783"/>
      <c r="U352" s="783"/>
      <c r="V352" s="784"/>
      <c r="W352" s="37" t="s">
        <v>72</v>
      </c>
      <c r="X352" s="775">
        <f>IFERROR(X351/H351,"0")</f>
        <v>0</v>
      </c>
      <c r="Y352" s="775">
        <f>IFERROR(Y351/H351,"0")</f>
        <v>0</v>
      </c>
      <c r="Z352" s="775">
        <f>IFERROR(IF(Z351="",0,Z351),"0")</f>
        <v>0</v>
      </c>
      <c r="AA352" s="776"/>
      <c r="AB352" s="776"/>
      <c r="AC352" s="776"/>
    </row>
    <row r="353" spans="1:68" x14ac:dyDescent="0.2">
      <c r="A353" s="786"/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8"/>
      <c r="P353" s="782" t="s">
        <v>71</v>
      </c>
      <c r="Q353" s="783"/>
      <c r="R353" s="783"/>
      <c r="S353" s="783"/>
      <c r="T353" s="783"/>
      <c r="U353" s="783"/>
      <c r="V353" s="784"/>
      <c r="W353" s="37" t="s">
        <v>69</v>
      </c>
      <c r="X353" s="775">
        <f>IFERROR(SUM(X351:X351),"0")</f>
        <v>0</v>
      </c>
      <c r="Y353" s="775">
        <f>IFERROR(SUM(Y351:Y351),"0")</f>
        <v>0</v>
      </c>
      <c r="Z353" s="37"/>
      <c r="AA353" s="776"/>
      <c r="AB353" s="776"/>
      <c r="AC353" s="776"/>
    </row>
    <row r="354" spans="1:68" ht="16.5" customHeight="1" x14ac:dyDescent="0.25">
      <c r="A354" s="799" t="s">
        <v>563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8"/>
      <c r="AB354" s="768"/>
      <c r="AC354" s="768"/>
    </row>
    <row r="355" spans="1:68" ht="14.25" customHeight="1" x14ac:dyDescent="0.25">
      <c r="A355" s="785" t="s">
        <v>118</v>
      </c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786"/>
      <c r="P355" s="786"/>
      <c r="Q355" s="786"/>
      <c r="R355" s="786"/>
      <c r="S355" s="786"/>
      <c r="T355" s="786"/>
      <c r="U355" s="786"/>
      <c r="V355" s="786"/>
      <c r="W355" s="786"/>
      <c r="X355" s="786"/>
      <c r="Y355" s="786"/>
      <c r="Z355" s="786"/>
      <c r="AA355" s="769"/>
      <c r="AB355" s="769"/>
      <c r="AC355" s="769"/>
    </row>
    <row r="356" spans="1:68" ht="27" customHeight="1" x14ac:dyDescent="0.25">
      <c r="A356" s="54" t="s">
        <v>564</v>
      </c>
      <c r="B356" s="54" t="s">
        <v>565</v>
      </c>
      <c r="C356" s="31">
        <v>4301012024</v>
      </c>
      <c r="D356" s="777">
        <v>4680115885615</v>
      </c>
      <c r="E356" s="778"/>
      <c r="F356" s="772">
        <v>1.35</v>
      </c>
      <c r="G356" s="32">
        <v>8</v>
      </c>
      <c r="H356" s="772">
        <v>10.8</v>
      </c>
      <c r="I356" s="772">
        <v>11.28</v>
      </c>
      <c r="J356" s="32">
        <v>56</v>
      </c>
      <c r="K356" s="32" t="s">
        <v>121</v>
      </c>
      <c r="L356" s="32"/>
      <c r="M356" s="33" t="s">
        <v>77</v>
      </c>
      <c r="N356" s="33"/>
      <c r="O356" s="32">
        <v>55</v>
      </c>
      <c r="P356" s="9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0"/>
      <c r="R356" s="780"/>
      <c r="S356" s="780"/>
      <c r="T356" s="781"/>
      <c r="U356" s="34"/>
      <c r="V356" s="34"/>
      <c r="W356" s="35" t="s">
        <v>69</v>
      </c>
      <c r="X356" s="773">
        <v>0</v>
      </c>
      <c r="Y356" s="774">
        <f t="shared" ref="Y356:Y364" si="71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566</v>
      </c>
      <c r="AG356" s="64"/>
      <c r="AJ356" s="68"/>
      <c r="AK356" s="68">
        <v>0</v>
      </c>
      <c r="BB356" s="422" t="s">
        <v>1</v>
      </c>
      <c r="BM356" s="64">
        <f t="shared" ref="BM356:BM364" si="72">IFERROR(X356*I356/H356,"0")</f>
        <v>0</v>
      </c>
      <c r="BN356" s="64">
        <f t="shared" ref="BN356:BN364" si="73">IFERROR(Y356*I356/H356,"0")</f>
        <v>0</v>
      </c>
      <c r="BO356" s="64">
        <f t="shared" ref="BO356:BO364" si="74">IFERROR(1/J356*(X356/H356),"0")</f>
        <v>0</v>
      </c>
      <c r="BP356" s="64">
        <f t="shared" ref="BP356:BP364" si="75">IFERROR(1/J356*(Y356/H356),"0")</f>
        <v>0</v>
      </c>
    </row>
    <row r="357" spans="1:68" ht="27" customHeight="1" x14ac:dyDescent="0.25">
      <c r="A357" s="54" t="s">
        <v>567</v>
      </c>
      <c r="B357" s="54" t="s">
        <v>568</v>
      </c>
      <c r="C357" s="31">
        <v>4301011911</v>
      </c>
      <c r="D357" s="777">
        <v>4680115885554</v>
      </c>
      <c r="E357" s="778"/>
      <c r="F357" s="772">
        <v>1.35</v>
      </c>
      <c r="G357" s="32">
        <v>8</v>
      </c>
      <c r="H357" s="772">
        <v>10.8</v>
      </c>
      <c r="I357" s="772">
        <v>11.28</v>
      </c>
      <c r="J357" s="32">
        <v>48</v>
      </c>
      <c r="K357" s="32" t="s">
        <v>121</v>
      </c>
      <c r="L357" s="32"/>
      <c r="M357" s="33" t="s">
        <v>153</v>
      </c>
      <c r="N357" s="33"/>
      <c r="O357" s="32">
        <v>55</v>
      </c>
      <c r="P357" s="11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0"/>
      <c r="R357" s="780"/>
      <c r="S357" s="780"/>
      <c r="T357" s="781"/>
      <c r="U357" s="34"/>
      <c r="V357" s="34"/>
      <c r="W357" s="35" t="s">
        <v>69</v>
      </c>
      <c r="X357" s="773">
        <v>0</v>
      </c>
      <c r="Y357" s="774">
        <f t="shared" si="71"/>
        <v>0</v>
      </c>
      <c r="Z357" s="36" t="str">
        <f>IFERROR(IF(Y357=0,"",ROUNDUP(Y357/H357,0)*0.02039),"")</f>
        <v/>
      </c>
      <c r="AA357" s="56"/>
      <c r="AB357" s="57"/>
      <c r="AC357" s="423" t="s">
        <v>569</v>
      </c>
      <c r="AG357" s="64"/>
      <c r="AJ357" s="68"/>
      <c r="AK357" s="68">
        <v>0</v>
      </c>
      <c r="BB357" s="424" t="s">
        <v>1</v>
      </c>
      <c r="BM357" s="64">
        <f t="shared" si="72"/>
        <v>0</v>
      </c>
      <c r="BN357" s="64">
        <f t="shared" si="73"/>
        <v>0</v>
      </c>
      <c r="BO357" s="64">
        <f t="shared" si="74"/>
        <v>0</v>
      </c>
      <c r="BP357" s="64">
        <f t="shared" si="75"/>
        <v>0</v>
      </c>
    </row>
    <row r="358" spans="1:68" ht="27" customHeight="1" x14ac:dyDescent="0.25">
      <c r="A358" s="54" t="s">
        <v>567</v>
      </c>
      <c r="B358" s="54" t="s">
        <v>570</v>
      </c>
      <c r="C358" s="31">
        <v>4301012016</v>
      </c>
      <c r="D358" s="777">
        <v>4680115885554</v>
      </c>
      <c r="E358" s="778"/>
      <c r="F358" s="772">
        <v>1.35</v>
      </c>
      <c r="G358" s="32">
        <v>8</v>
      </c>
      <c r="H358" s="772">
        <v>10.8</v>
      </c>
      <c r="I358" s="772">
        <v>11.28</v>
      </c>
      <c r="J358" s="32">
        <v>56</v>
      </c>
      <c r="K358" s="32" t="s">
        <v>121</v>
      </c>
      <c r="L358" s="32"/>
      <c r="M358" s="33" t="s">
        <v>77</v>
      </c>
      <c r="N358" s="33"/>
      <c r="O358" s="32">
        <v>55</v>
      </c>
      <c r="P358" s="93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0"/>
      <c r="R358" s="780"/>
      <c r="S358" s="780"/>
      <c r="T358" s="781"/>
      <c r="U358" s="34"/>
      <c r="V358" s="34"/>
      <c r="W358" s="35" t="s">
        <v>69</v>
      </c>
      <c r="X358" s="773">
        <v>0</v>
      </c>
      <c r="Y358" s="774">
        <f t="shared" si="71"/>
        <v>0</v>
      </c>
      <c r="Z358" s="36" t="str">
        <f>IFERROR(IF(Y358=0,"",ROUNDUP(Y358/H358,0)*0.02175),"")</f>
        <v/>
      </c>
      <c r="AA358" s="56"/>
      <c r="AB358" s="57"/>
      <c r="AC358" s="425" t="s">
        <v>571</v>
      </c>
      <c r="AG358" s="64"/>
      <c r="AJ358" s="68"/>
      <c r="AK358" s="68">
        <v>0</v>
      </c>
      <c r="BB358" s="426" t="s">
        <v>1</v>
      </c>
      <c r="BM358" s="64">
        <f t="shared" si="72"/>
        <v>0</v>
      </c>
      <c r="BN358" s="64">
        <f t="shared" si="73"/>
        <v>0</v>
      </c>
      <c r="BO358" s="64">
        <f t="shared" si="74"/>
        <v>0</v>
      </c>
      <c r="BP358" s="64">
        <f t="shared" si="75"/>
        <v>0</v>
      </c>
    </row>
    <row r="359" spans="1:68" ht="37.5" customHeight="1" x14ac:dyDescent="0.25">
      <c r="A359" s="54" t="s">
        <v>572</v>
      </c>
      <c r="B359" s="54" t="s">
        <v>573</v>
      </c>
      <c r="C359" s="31">
        <v>4301011858</v>
      </c>
      <c r="D359" s="777">
        <v>4680115885646</v>
      </c>
      <c r="E359" s="778"/>
      <c r="F359" s="772">
        <v>1.35</v>
      </c>
      <c r="G359" s="32">
        <v>8</v>
      </c>
      <c r="H359" s="772">
        <v>10.8</v>
      </c>
      <c r="I359" s="772">
        <v>11.28</v>
      </c>
      <c r="J359" s="32">
        <v>56</v>
      </c>
      <c r="K359" s="32" t="s">
        <v>121</v>
      </c>
      <c r="L359" s="32"/>
      <c r="M359" s="33" t="s">
        <v>122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0"/>
      <c r="R359" s="780"/>
      <c r="S359" s="780"/>
      <c r="T359" s="781"/>
      <c r="U359" s="34"/>
      <c r="V359" s="34"/>
      <c r="W359" s="35" t="s">
        <v>69</v>
      </c>
      <c r="X359" s="773">
        <v>0</v>
      </c>
      <c r="Y359" s="774">
        <f t="shared" si="71"/>
        <v>0</v>
      </c>
      <c r="Z359" s="36" t="str">
        <f>IFERROR(IF(Y359=0,"",ROUNDUP(Y359/H359,0)*0.02175),"")</f>
        <v/>
      </c>
      <c r="AA359" s="56"/>
      <c r="AB359" s="57"/>
      <c r="AC359" s="427" t="s">
        <v>574</v>
      </c>
      <c r="AG359" s="64"/>
      <c r="AJ359" s="68"/>
      <c r="AK359" s="68">
        <v>0</v>
      </c>
      <c r="BB359" s="428" t="s">
        <v>1</v>
      </c>
      <c r="BM359" s="64">
        <f t="shared" si="72"/>
        <v>0</v>
      </c>
      <c r="BN359" s="64">
        <f t="shared" si="73"/>
        <v>0</v>
      </c>
      <c r="BO359" s="64">
        <f t="shared" si="74"/>
        <v>0</v>
      </c>
      <c r="BP359" s="64">
        <f t="shared" si="75"/>
        <v>0</v>
      </c>
    </row>
    <row r="360" spans="1:68" ht="27" customHeight="1" x14ac:dyDescent="0.25">
      <c r="A360" s="54" t="s">
        <v>575</v>
      </c>
      <c r="B360" s="54" t="s">
        <v>576</v>
      </c>
      <c r="C360" s="31">
        <v>4301011857</v>
      </c>
      <c r="D360" s="777">
        <v>4680115885622</v>
      </c>
      <c r="E360" s="778"/>
      <c r="F360" s="772">
        <v>0.4</v>
      </c>
      <c r="G360" s="32">
        <v>10</v>
      </c>
      <c r="H360" s="772">
        <v>4</v>
      </c>
      <c r="I360" s="772">
        <v>4.21</v>
      </c>
      <c r="J360" s="32">
        <v>132</v>
      </c>
      <c r="K360" s="32" t="s">
        <v>76</v>
      </c>
      <c r="L360" s="32"/>
      <c r="M360" s="33" t="s">
        <v>122</v>
      </c>
      <c r="N360" s="33"/>
      <c r="O360" s="32">
        <v>55</v>
      </c>
      <c r="P360" s="12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0"/>
      <c r="R360" s="780"/>
      <c r="S360" s="780"/>
      <c r="T360" s="781"/>
      <c r="U360" s="34"/>
      <c r="V360" s="34"/>
      <c r="W360" s="35" t="s">
        <v>69</v>
      </c>
      <c r="X360" s="773">
        <v>0</v>
      </c>
      <c r="Y360" s="774">
        <f t="shared" si="71"/>
        <v>0</v>
      </c>
      <c r="Z360" s="36" t="str">
        <f>IFERROR(IF(Y360=0,"",ROUNDUP(Y360/H360,0)*0.00902),"")</f>
        <v/>
      </c>
      <c r="AA360" s="56"/>
      <c r="AB360" s="57"/>
      <c r="AC360" s="429" t="s">
        <v>566</v>
      </c>
      <c r="AG360" s="64"/>
      <c r="AJ360" s="68"/>
      <c r="AK360" s="68">
        <v>0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27" customHeight="1" x14ac:dyDescent="0.25">
      <c r="A361" s="54" t="s">
        <v>577</v>
      </c>
      <c r="B361" s="54" t="s">
        <v>578</v>
      </c>
      <c r="C361" s="31">
        <v>4301011573</v>
      </c>
      <c r="D361" s="777">
        <v>4680115881938</v>
      </c>
      <c r="E361" s="778"/>
      <c r="F361" s="772">
        <v>0.4</v>
      </c>
      <c r="G361" s="32">
        <v>10</v>
      </c>
      <c r="H361" s="772">
        <v>4</v>
      </c>
      <c r="I361" s="772">
        <v>4.21</v>
      </c>
      <c r="J361" s="32">
        <v>132</v>
      </c>
      <c r="K361" s="32" t="s">
        <v>76</v>
      </c>
      <c r="L361" s="32"/>
      <c r="M361" s="33" t="s">
        <v>122</v>
      </c>
      <c r="N361" s="33"/>
      <c r="O361" s="32">
        <v>90</v>
      </c>
      <c r="P361" s="9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0"/>
      <c r="R361" s="780"/>
      <c r="S361" s="780"/>
      <c r="T361" s="781"/>
      <c r="U361" s="34"/>
      <c r="V361" s="34"/>
      <c r="W361" s="35" t="s">
        <v>69</v>
      </c>
      <c r="X361" s="773">
        <v>0</v>
      </c>
      <c r="Y361" s="774">
        <f t="shared" si="71"/>
        <v>0</v>
      </c>
      <c r="Z361" s="36" t="str">
        <f>IFERROR(IF(Y361=0,"",ROUNDUP(Y361/H361,0)*0.00902),"")</f>
        <v/>
      </c>
      <c r="AA361" s="56"/>
      <c r="AB361" s="57"/>
      <c r="AC361" s="431" t="s">
        <v>579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customHeight="1" x14ac:dyDescent="0.25">
      <c r="A362" s="54" t="s">
        <v>580</v>
      </c>
      <c r="B362" s="54" t="s">
        <v>581</v>
      </c>
      <c r="C362" s="31">
        <v>4301010944</v>
      </c>
      <c r="D362" s="777">
        <v>4607091387346</v>
      </c>
      <c r="E362" s="778"/>
      <c r="F362" s="772">
        <v>0.4</v>
      </c>
      <c r="G362" s="32">
        <v>10</v>
      </c>
      <c r="H362" s="772">
        <v>4</v>
      </c>
      <c r="I362" s="772">
        <v>4.21</v>
      </c>
      <c r="J362" s="32">
        <v>132</v>
      </c>
      <c r="K362" s="32" t="s">
        <v>76</v>
      </c>
      <c r="L362" s="32"/>
      <c r="M362" s="33" t="s">
        <v>122</v>
      </c>
      <c r="N362" s="33"/>
      <c r="O362" s="32">
        <v>55</v>
      </c>
      <c r="P362" s="11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0"/>
      <c r="R362" s="780"/>
      <c r="S362" s="780"/>
      <c r="T362" s="781"/>
      <c r="U362" s="34"/>
      <c r="V362" s="34"/>
      <c r="W362" s="35" t="s">
        <v>69</v>
      </c>
      <c r="X362" s="773">
        <v>0</v>
      </c>
      <c r="Y362" s="774">
        <f t="shared" si="71"/>
        <v>0</v>
      </c>
      <c r="Z362" s="36" t="str">
        <f>IFERROR(IF(Y362=0,"",ROUNDUP(Y362/H362,0)*0.00902),"")</f>
        <v/>
      </c>
      <c r="AA362" s="56"/>
      <c r="AB362" s="57"/>
      <c r="AC362" s="433" t="s">
        <v>582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customHeight="1" x14ac:dyDescent="0.25">
      <c r="A363" s="54" t="s">
        <v>583</v>
      </c>
      <c r="B363" s="54" t="s">
        <v>584</v>
      </c>
      <c r="C363" s="31">
        <v>4301011323</v>
      </c>
      <c r="D363" s="777">
        <v>4607091386011</v>
      </c>
      <c r="E363" s="778"/>
      <c r="F363" s="772">
        <v>0.5</v>
      </c>
      <c r="G363" s="32">
        <v>10</v>
      </c>
      <c r="H363" s="772">
        <v>5</v>
      </c>
      <c r="I363" s="772">
        <v>5.21</v>
      </c>
      <c r="J363" s="32">
        <v>132</v>
      </c>
      <c r="K363" s="32" t="s">
        <v>76</v>
      </c>
      <c r="L363" s="32"/>
      <c r="M363" s="33" t="s">
        <v>77</v>
      </c>
      <c r="N363" s="33"/>
      <c r="O363" s="32">
        <v>55</v>
      </c>
      <c r="P363" s="121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80"/>
      <c r="R363" s="780"/>
      <c r="S363" s="780"/>
      <c r="T363" s="781"/>
      <c r="U363" s="34"/>
      <c r="V363" s="34"/>
      <c r="W363" s="35" t="s">
        <v>69</v>
      </c>
      <c r="X363" s="773">
        <v>0</v>
      </c>
      <c r="Y363" s="774">
        <f t="shared" si="71"/>
        <v>0</v>
      </c>
      <c r="Z363" s="36" t="str">
        <f>IFERROR(IF(Y363=0,"",ROUNDUP(Y363/H363,0)*0.00902),"")</f>
        <v/>
      </c>
      <c r="AA363" s="56"/>
      <c r="AB363" s="57"/>
      <c r="AC363" s="435" t="s">
        <v>585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customHeight="1" x14ac:dyDescent="0.25">
      <c r="A364" s="54" t="s">
        <v>586</v>
      </c>
      <c r="B364" s="54" t="s">
        <v>587</v>
      </c>
      <c r="C364" s="31">
        <v>4301011859</v>
      </c>
      <c r="D364" s="777">
        <v>4680115885608</v>
      </c>
      <c r="E364" s="778"/>
      <c r="F364" s="772">
        <v>0.4</v>
      </c>
      <c r="G364" s="32">
        <v>10</v>
      </c>
      <c r="H364" s="772">
        <v>4</v>
      </c>
      <c r="I364" s="772">
        <v>4.21</v>
      </c>
      <c r="J364" s="32">
        <v>132</v>
      </c>
      <c r="K364" s="32" t="s">
        <v>76</v>
      </c>
      <c r="L364" s="32"/>
      <c r="M364" s="33" t="s">
        <v>122</v>
      </c>
      <c r="N364" s="33"/>
      <c r="O364" s="32">
        <v>55</v>
      </c>
      <c r="P364" s="11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80"/>
      <c r="R364" s="780"/>
      <c r="S364" s="780"/>
      <c r="T364" s="781"/>
      <c r="U364" s="34"/>
      <c r="V364" s="34"/>
      <c r="W364" s="35" t="s">
        <v>69</v>
      </c>
      <c r="X364" s="773">
        <v>0</v>
      </c>
      <c r="Y364" s="774">
        <f t="shared" si="71"/>
        <v>0</v>
      </c>
      <c r="Z364" s="36" t="str">
        <f>IFERROR(IF(Y364=0,"",ROUNDUP(Y364/H364,0)*0.00902),"")</f>
        <v/>
      </c>
      <c r="AA364" s="56"/>
      <c r="AB364" s="57"/>
      <c r="AC364" s="437" t="s">
        <v>571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x14ac:dyDescent="0.2">
      <c r="A365" s="787"/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8"/>
      <c r="P365" s="782" t="s">
        <v>71</v>
      </c>
      <c r="Q365" s="783"/>
      <c r="R365" s="783"/>
      <c r="S365" s="783"/>
      <c r="T365" s="783"/>
      <c r="U365" s="783"/>
      <c r="V365" s="784"/>
      <c r="W365" s="37" t="s">
        <v>72</v>
      </c>
      <c r="X365" s="775">
        <f>IFERROR(X356/H356,"0")+IFERROR(X357/H357,"0")+IFERROR(X358/H358,"0")+IFERROR(X359/H359,"0")+IFERROR(X360/H360,"0")+IFERROR(X361/H361,"0")+IFERROR(X362/H362,"0")+IFERROR(X363/H363,"0")+IFERROR(X364/H364,"0")</f>
        <v>0</v>
      </c>
      <c r="Y365" s="775">
        <f>IFERROR(Y356/H356,"0")+IFERROR(Y357/H357,"0")+IFERROR(Y358/H358,"0")+IFERROR(Y359/H359,"0")+IFERROR(Y360/H360,"0")+IFERROR(Y361/H361,"0")+IFERROR(Y362/H362,"0")+IFERROR(Y363/H363,"0")+IFERROR(Y364/H364,"0")</f>
        <v>0</v>
      </c>
      <c r="Z365" s="775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6"/>
      <c r="AB365" s="776"/>
      <c r="AC365" s="776"/>
    </row>
    <row r="366" spans="1:68" x14ac:dyDescent="0.2">
      <c r="A366" s="786"/>
      <c r="B366" s="786"/>
      <c r="C366" s="786"/>
      <c r="D366" s="786"/>
      <c r="E366" s="786"/>
      <c r="F366" s="786"/>
      <c r="G366" s="786"/>
      <c r="H366" s="786"/>
      <c r="I366" s="786"/>
      <c r="J366" s="786"/>
      <c r="K366" s="786"/>
      <c r="L366" s="786"/>
      <c r="M366" s="786"/>
      <c r="N366" s="786"/>
      <c r="O366" s="788"/>
      <c r="P366" s="782" t="s">
        <v>71</v>
      </c>
      <c r="Q366" s="783"/>
      <c r="R366" s="783"/>
      <c r="S366" s="783"/>
      <c r="T366" s="783"/>
      <c r="U366" s="783"/>
      <c r="V366" s="784"/>
      <c r="W366" s="37" t="s">
        <v>69</v>
      </c>
      <c r="X366" s="775">
        <f>IFERROR(SUM(X356:X364),"0")</f>
        <v>0</v>
      </c>
      <c r="Y366" s="775">
        <f>IFERROR(SUM(Y356:Y364),"0")</f>
        <v>0</v>
      </c>
      <c r="Z366" s="37"/>
      <c r="AA366" s="776"/>
      <c r="AB366" s="776"/>
      <c r="AC366" s="776"/>
    </row>
    <row r="367" spans="1:68" ht="14.25" customHeight="1" x14ac:dyDescent="0.25">
      <c r="A367" s="785" t="s">
        <v>64</v>
      </c>
      <c r="B367" s="786"/>
      <c r="C367" s="786"/>
      <c r="D367" s="786"/>
      <c r="E367" s="786"/>
      <c r="F367" s="786"/>
      <c r="G367" s="786"/>
      <c r="H367" s="786"/>
      <c r="I367" s="786"/>
      <c r="J367" s="786"/>
      <c r="K367" s="786"/>
      <c r="L367" s="786"/>
      <c r="M367" s="786"/>
      <c r="N367" s="786"/>
      <c r="O367" s="786"/>
      <c r="P367" s="786"/>
      <c r="Q367" s="786"/>
      <c r="R367" s="786"/>
      <c r="S367" s="786"/>
      <c r="T367" s="786"/>
      <c r="U367" s="786"/>
      <c r="V367" s="786"/>
      <c r="W367" s="786"/>
      <c r="X367" s="786"/>
      <c r="Y367" s="786"/>
      <c r="Z367" s="786"/>
      <c r="AA367" s="769"/>
      <c r="AB367" s="769"/>
      <c r="AC367" s="769"/>
    </row>
    <row r="368" spans="1:68" ht="27" customHeight="1" x14ac:dyDescent="0.25">
      <c r="A368" s="54" t="s">
        <v>588</v>
      </c>
      <c r="B368" s="54" t="s">
        <v>589</v>
      </c>
      <c r="C368" s="31">
        <v>4301030878</v>
      </c>
      <c r="D368" s="777">
        <v>4607091387193</v>
      </c>
      <c r="E368" s="778"/>
      <c r="F368" s="772">
        <v>0.7</v>
      </c>
      <c r="G368" s="32">
        <v>6</v>
      </c>
      <c r="H368" s="772">
        <v>4.2</v>
      </c>
      <c r="I368" s="772">
        <v>4.46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35</v>
      </c>
      <c r="P368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0"/>
      <c r="R368" s="780"/>
      <c r="S368" s="780"/>
      <c r="T368" s="781"/>
      <c r="U368" s="34"/>
      <c r="V368" s="34"/>
      <c r="W368" s="35" t="s">
        <v>69</v>
      </c>
      <c r="X368" s="773">
        <v>0</v>
      </c>
      <c r="Y368" s="774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590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591</v>
      </c>
      <c r="B369" s="54" t="s">
        <v>592</v>
      </c>
      <c r="C369" s="31">
        <v>4301031153</v>
      </c>
      <c r="D369" s="777">
        <v>4607091387230</v>
      </c>
      <c r="E369" s="778"/>
      <c r="F369" s="772">
        <v>0.7</v>
      </c>
      <c r="G369" s="32">
        <v>6</v>
      </c>
      <c r="H369" s="772">
        <v>4.2</v>
      </c>
      <c r="I369" s="772">
        <v>4.46</v>
      </c>
      <c r="J369" s="32">
        <v>156</v>
      </c>
      <c r="K369" s="32" t="s">
        <v>76</v>
      </c>
      <c r="L369" s="32"/>
      <c r="M369" s="33" t="s">
        <v>68</v>
      </c>
      <c r="N369" s="33"/>
      <c r="O369" s="32">
        <v>40</v>
      </c>
      <c r="P369" s="114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0"/>
      <c r="R369" s="780"/>
      <c r="S369" s="780"/>
      <c r="T369" s="781"/>
      <c r="U369" s="34"/>
      <c r="V369" s="34"/>
      <c r="W369" s="35" t="s">
        <v>69</v>
      </c>
      <c r="X369" s="773">
        <v>0</v>
      </c>
      <c r="Y369" s="77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593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594</v>
      </c>
      <c r="B370" s="54" t="s">
        <v>595</v>
      </c>
      <c r="C370" s="31">
        <v>4301031154</v>
      </c>
      <c r="D370" s="777">
        <v>4607091387292</v>
      </c>
      <c r="E370" s="778"/>
      <c r="F370" s="772">
        <v>0.73</v>
      </c>
      <c r="G370" s="32">
        <v>6</v>
      </c>
      <c r="H370" s="772">
        <v>4.38</v>
      </c>
      <c r="I370" s="772">
        <v>4.6399999999999997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45</v>
      </c>
      <c r="P370" s="11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0"/>
      <c r="R370" s="780"/>
      <c r="S370" s="780"/>
      <c r="T370" s="781"/>
      <c r="U370" s="34"/>
      <c r="V370" s="34"/>
      <c r="W370" s="35" t="s">
        <v>69</v>
      </c>
      <c r="X370" s="773">
        <v>0</v>
      </c>
      <c r="Y370" s="77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596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597</v>
      </c>
      <c r="B371" s="54" t="s">
        <v>598</v>
      </c>
      <c r="C371" s="31">
        <v>4301031152</v>
      </c>
      <c r="D371" s="777">
        <v>4607091387285</v>
      </c>
      <c r="E371" s="778"/>
      <c r="F371" s="772">
        <v>0.35</v>
      </c>
      <c r="G371" s="32">
        <v>6</v>
      </c>
      <c r="H371" s="772">
        <v>2.1</v>
      </c>
      <c r="I371" s="772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0"/>
      <c r="R371" s="780"/>
      <c r="S371" s="780"/>
      <c r="T371" s="781"/>
      <c r="U371" s="34"/>
      <c r="V371" s="34"/>
      <c r="W371" s="35" t="s">
        <v>69</v>
      </c>
      <c r="X371" s="773">
        <v>0</v>
      </c>
      <c r="Y371" s="774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87"/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8"/>
      <c r="P372" s="782" t="s">
        <v>71</v>
      </c>
      <c r="Q372" s="783"/>
      <c r="R372" s="783"/>
      <c r="S372" s="783"/>
      <c r="T372" s="783"/>
      <c r="U372" s="783"/>
      <c r="V372" s="784"/>
      <c r="W372" s="37" t="s">
        <v>72</v>
      </c>
      <c r="X372" s="775">
        <f>IFERROR(X368/H368,"0")+IFERROR(X369/H369,"0")+IFERROR(X370/H370,"0")+IFERROR(X371/H371,"0")</f>
        <v>0</v>
      </c>
      <c r="Y372" s="775">
        <f>IFERROR(Y368/H368,"0")+IFERROR(Y369/H369,"0")+IFERROR(Y370/H370,"0")+IFERROR(Y371/H371,"0")</f>
        <v>0</v>
      </c>
      <c r="Z372" s="775">
        <f>IFERROR(IF(Z368="",0,Z368),"0")+IFERROR(IF(Z369="",0,Z369),"0")+IFERROR(IF(Z370="",0,Z370),"0")+IFERROR(IF(Z371="",0,Z371),"0")</f>
        <v>0</v>
      </c>
      <c r="AA372" s="776"/>
      <c r="AB372" s="776"/>
      <c r="AC372" s="776"/>
    </row>
    <row r="373" spans="1:68" x14ac:dyDescent="0.2">
      <c r="A373" s="786"/>
      <c r="B373" s="786"/>
      <c r="C373" s="786"/>
      <c r="D373" s="786"/>
      <c r="E373" s="786"/>
      <c r="F373" s="786"/>
      <c r="G373" s="786"/>
      <c r="H373" s="786"/>
      <c r="I373" s="786"/>
      <c r="J373" s="786"/>
      <c r="K373" s="786"/>
      <c r="L373" s="786"/>
      <c r="M373" s="786"/>
      <c r="N373" s="786"/>
      <c r="O373" s="788"/>
      <c r="P373" s="782" t="s">
        <v>71</v>
      </c>
      <c r="Q373" s="783"/>
      <c r="R373" s="783"/>
      <c r="S373" s="783"/>
      <c r="T373" s="783"/>
      <c r="U373" s="783"/>
      <c r="V373" s="784"/>
      <c r="W373" s="37" t="s">
        <v>69</v>
      </c>
      <c r="X373" s="775">
        <f>IFERROR(SUM(X368:X371),"0")</f>
        <v>0</v>
      </c>
      <c r="Y373" s="775">
        <f>IFERROR(SUM(Y368:Y371),"0")</f>
        <v>0</v>
      </c>
      <c r="Z373" s="37"/>
      <c r="AA373" s="776"/>
      <c r="AB373" s="776"/>
      <c r="AC373" s="776"/>
    </row>
    <row r="374" spans="1:68" ht="14.25" customHeight="1" x14ac:dyDescent="0.25">
      <c r="A374" s="785" t="s">
        <v>73</v>
      </c>
      <c r="B374" s="786"/>
      <c r="C374" s="786"/>
      <c r="D374" s="786"/>
      <c r="E374" s="786"/>
      <c r="F374" s="786"/>
      <c r="G374" s="786"/>
      <c r="H374" s="786"/>
      <c r="I374" s="786"/>
      <c r="J374" s="786"/>
      <c r="K374" s="786"/>
      <c r="L374" s="786"/>
      <c r="M374" s="786"/>
      <c r="N374" s="786"/>
      <c r="O374" s="786"/>
      <c r="P374" s="786"/>
      <c r="Q374" s="786"/>
      <c r="R374" s="786"/>
      <c r="S374" s="786"/>
      <c r="T374" s="786"/>
      <c r="U374" s="786"/>
      <c r="V374" s="786"/>
      <c r="W374" s="786"/>
      <c r="X374" s="786"/>
      <c r="Y374" s="786"/>
      <c r="Z374" s="786"/>
      <c r="AA374" s="769"/>
      <c r="AB374" s="769"/>
      <c r="AC374" s="769"/>
    </row>
    <row r="375" spans="1:68" ht="48" customHeight="1" x14ac:dyDescent="0.25">
      <c r="A375" s="54" t="s">
        <v>599</v>
      </c>
      <c r="B375" s="54" t="s">
        <v>600</v>
      </c>
      <c r="C375" s="31">
        <v>4301051100</v>
      </c>
      <c r="D375" s="777">
        <v>4607091387766</v>
      </c>
      <c r="E375" s="778"/>
      <c r="F375" s="772">
        <v>1.3</v>
      </c>
      <c r="G375" s="32">
        <v>6</v>
      </c>
      <c r="H375" s="772">
        <v>7.8</v>
      </c>
      <c r="I375" s="772">
        <v>8.3580000000000005</v>
      </c>
      <c r="J375" s="32">
        <v>56</v>
      </c>
      <c r="K375" s="32" t="s">
        <v>121</v>
      </c>
      <c r="L375" s="32"/>
      <c r="M375" s="33" t="s">
        <v>77</v>
      </c>
      <c r="N375" s="33"/>
      <c r="O375" s="32">
        <v>40</v>
      </c>
      <c r="P375" s="10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0"/>
      <c r="R375" s="780"/>
      <c r="S375" s="780"/>
      <c r="T375" s="781"/>
      <c r="U375" s="34"/>
      <c r="V375" s="34"/>
      <c r="W375" s="35" t="s">
        <v>69</v>
      </c>
      <c r="X375" s="773">
        <v>0</v>
      </c>
      <c r="Y375" s="774">
        <f t="shared" ref="Y375:Y380" si="76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601</v>
      </c>
      <c r="AG375" s="64"/>
      <c r="AJ375" s="68"/>
      <c r="AK375" s="68">
        <v>0</v>
      </c>
      <c r="BB375" s="448" t="s">
        <v>1</v>
      </c>
      <c r="BM375" s="64">
        <f t="shared" ref="BM375:BM380" si="77">IFERROR(X375*I375/H375,"0")</f>
        <v>0</v>
      </c>
      <c r="BN375" s="64">
        <f t="shared" ref="BN375:BN380" si="78">IFERROR(Y375*I375/H375,"0")</f>
        <v>0</v>
      </c>
      <c r="BO375" s="64">
        <f t="shared" ref="BO375:BO380" si="79">IFERROR(1/J375*(X375/H375),"0")</f>
        <v>0</v>
      </c>
      <c r="BP375" s="64">
        <f t="shared" ref="BP375:BP380" si="80">IFERROR(1/J375*(Y375/H375),"0")</f>
        <v>0</v>
      </c>
    </row>
    <row r="376" spans="1:68" ht="37.5" customHeight="1" x14ac:dyDescent="0.25">
      <c r="A376" s="54" t="s">
        <v>602</v>
      </c>
      <c r="B376" s="54" t="s">
        <v>603</v>
      </c>
      <c r="C376" s="31">
        <v>4301051116</v>
      </c>
      <c r="D376" s="777">
        <v>4607091387957</v>
      </c>
      <c r="E376" s="778"/>
      <c r="F376" s="772">
        <v>1.3</v>
      </c>
      <c r="G376" s="32">
        <v>6</v>
      </c>
      <c r="H376" s="772">
        <v>7.8</v>
      </c>
      <c r="I376" s="772">
        <v>8.3640000000000008</v>
      </c>
      <c r="J376" s="32">
        <v>56</v>
      </c>
      <c r="K376" s="32" t="s">
        <v>121</v>
      </c>
      <c r="L376" s="32"/>
      <c r="M376" s="33" t="s">
        <v>68</v>
      </c>
      <c r="N376" s="33"/>
      <c r="O376" s="32">
        <v>40</v>
      </c>
      <c r="P376" s="9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0"/>
      <c r="R376" s="780"/>
      <c r="S376" s="780"/>
      <c r="T376" s="781"/>
      <c r="U376" s="34"/>
      <c r="V376" s="34"/>
      <c r="W376" s="35" t="s">
        <v>69</v>
      </c>
      <c r="X376" s="773">
        <v>0</v>
      </c>
      <c r="Y376" s="774">
        <f t="shared" si="76"/>
        <v>0</v>
      </c>
      <c r="Z376" s="36" t="str">
        <f>IFERROR(IF(Y376=0,"",ROUNDUP(Y376/H376,0)*0.02175),"")</f>
        <v/>
      </c>
      <c r="AA376" s="56"/>
      <c r="AB376" s="57"/>
      <c r="AC376" s="449" t="s">
        <v>604</v>
      </c>
      <c r="AG376" s="64"/>
      <c r="AJ376" s="68"/>
      <c r="AK376" s="68">
        <v>0</v>
      </c>
      <c r="BB376" s="450" t="s">
        <v>1</v>
      </c>
      <c r="BM376" s="64">
        <f t="shared" si="77"/>
        <v>0</v>
      </c>
      <c r="BN376" s="64">
        <f t="shared" si="78"/>
        <v>0</v>
      </c>
      <c r="BO376" s="64">
        <f t="shared" si="79"/>
        <v>0</v>
      </c>
      <c r="BP376" s="64">
        <f t="shared" si="80"/>
        <v>0</v>
      </c>
    </row>
    <row r="377" spans="1:68" ht="37.5" customHeight="1" x14ac:dyDescent="0.25">
      <c r="A377" s="54" t="s">
        <v>605</v>
      </c>
      <c r="B377" s="54" t="s">
        <v>606</v>
      </c>
      <c r="C377" s="31">
        <v>4301051115</v>
      </c>
      <c r="D377" s="777">
        <v>4607091387964</v>
      </c>
      <c r="E377" s="778"/>
      <c r="F377" s="772">
        <v>1.35</v>
      </c>
      <c r="G377" s="32">
        <v>6</v>
      </c>
      <c r="H377" s="772">
        <v>8.1</v>
      </c>
      <c r="I377" s="772">
        <v>8.6460000000000008</v>
      </c>
      <c r="J377" s="32">
        <v>56</v>
      </c>
      <c r="K377" s="32" t="s">
        <v>121</v>
      </c>
      <c r="L377" s="32"/>
      <c r="M377" s="33" t="s">
        <v>68</v>
      </c>
      <c r="N377" s="33"/>
      <c r="O377" s="32">
        <v>40</v>
      </c>
      <c r="P377" s="10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0"/>
      <c r="R377" s="780"/>
      <c r="S377" s="780"/>
      <c r="T377" s="781"/>
      <c r="U377" s="34"/>
      <c r="V377" s="34"/>
      <c r="W377" s="35" t="s">
        <v>69</v>
      </c>
      <c r="X377" s="773">
        <v>0</v>
      </c>
      <c r="Y377" s="774">
        <f t="shared" si="76"/>
        <v>0</v>
      </c>
      <c r="Z377" s="36" t="str">
        <f>IFERROR(IF(Y377=0,"",ROUNDUP(Y377/H377,0)*0.02175),"")</f>
        <v/>
      </c>
      <c r="AA377" s="56"/>
      <c r="AB377" s="57"/>
      <c r="AC377" s="451" t="s">
        <v>607</v>
      </c>
      <c r="AG377" s="64"/>
      <c r="AJ377" s="68"/>
      <c r="AK377" s="68">
        <v>0</v>
      </c>
      <c r="BB377" s="452" t="s">
        <v>1</v>
      </c>
      <c r="BM377" s="64">
        <f t="shared" si="77"/>
        <v>0</v>
      </c>
      <c r="BN377" s="64">
        <f t="shared" si="78"/>
        <v>0</v>
      </c>
      <c r="BO377" s="64">
        <f t="shared" si="79"/>
        <v>0</v>
      </c>
      <c r="BP377" s="64">
        <f t="shared" si="80"/>
        <v>0</v>
      </c>
    </row>
    <row r="378" spans="1:68" ht="37.5" customHeight="1" x14ac:dyDescent="0.25">
      <c r="A378" s="54" t="s">
        <v>608</v>
      </c>
      <c r="B378" s="54" t="s">
        <v>609</v>
      </c>
      <c r="C378" s="31">
        <v>4301051705</v>
      </c>
      <c r="D378" s="777">
        <v>4680115884588</v>
      </c>
      <c r="E378" s="778"/>
      <c r="F378" s="772">
        <v>0.5</v>
      </c>
      <c r="G378" s="32">
        <v>6</v>
      </c>
      <c r="H378" s="772">
        <v>3</v>
      </c>
      <c r="I378" s="772">
        <v>3.266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1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0"/>
      <c r="R378" s="780"/>
      <c r="S378" s="780"/>
      <c r="T378" s="781"/>
      <c r="U378" s="34"/>
      <c r="V378" s="34"/>
      <c r="W378" s="35" t="s">
        <v>69</v>
      </c>
      <c r="X378" s="773">
        <v>0</v>
      </c>
      <c r="Y378" s="774">
        <f t="shared" si="76"/>
        <v>0</v>
      </c>
      <c r="Z378" s="36" t="str">
        <f>IFERROR(IF(Y378=0,"",ROUNDUP(Y378/H378,0)*0.00753),"")</f>
        <v/>
      </c>
      <c r="AA378" s="56"/>
      <c r="AB378" s="57"/>
      <c r="AC378" s="453" t="s">
        <v>610</v>
      </c>
      <c r="AG378" s="64"/>
      <c r="AJ378" s="68"/>
      <c r="AK378" s="68">
        <v>0</v>
      </c>
      <c r="BB378" s="454" t="s">
        <v>1</v>
      </c>
      <c r="BM378" s="64">
        <f t="shared" si="77"/>
        <v>0</v>
      </c>
      <c r="BN378" s="64">
        <f t="shared" si="78"/>
        <v>0</v>
      </c>
      <c r="BO378" s="64">
        <f t="shared" si="79"/>
        <v>0</v>
      </c>
      <c r="BP378" s="64">
        <f t="shared" si="80"/>
        <v>0</v>
      </c>
    </row>
    <row r="379" spans="1:68" ht="37.5" customHeight="1" x14ac:dyDescent="0.25">
      <c r="A379" s="54" t="s">
        <v>611</v>
      </c>
      <c r="B379" s="54" t="s">
        <v>612</v>
      </c>
      <c r="C379" s="31">
        <v>4301051130</v>
      </c>
      <c r="D379" s="777">
        <v>4607091387537</v>
      </c>
      <c r="E379" s="778"/>
      <c r="F379" s="772">
        <v>0.45</v>
      </c>
      <c r="G379" s="32">
        <v>6</v>
      </c>
      <c r="H379" s="772">
        <v>2.7</v>
      </c>
      <c r="I379" s="772">
        <v>2.99</v>
      </c>
      <c r="J379" s="32">
        <v>156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0"/>
      <c r="R379" s="780"/>
      <c r="S379" s="780"/>
      <c r="T379" s="781"/>
      <c r="U379" s="34"/>
      <c r="V379" s="34"/>
      <c r="W379" s="35" t="s">
        <v>69</v>
      </c>
      <c r="X379" s="773">
        <v>0</v>
      </c>
      <c r="Y379" s="774">
        <f t="shared" si="76"/>
        <v>0</v>
      </c>
      <c r="Z379" s="36" t="str">
        <f>IFERROR(IF(Y379=0,"",ROUNDUP(Y379/H379,0)*0.00753),"")</f>
        <v/>
      </c>
      <c r="AA379" s="56"/>
      <c r="AB379" s="57"/>
      <c r="AC379" s="455" t="s">
        <v>613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48" customHeight="1" x14ac:dyDescent="0.25">
      <c r="A380" s="54" t="s">
        <v>614</v>
      </c>
      <c r="B380" s="54" t="s">
        <v>615</v>
      </c>
      <c r="C380" s="31">
        <v>4301051132</v>
      </c>
      <c r="D380" s="777">
        <v>4607091387513</v>
      </c>
      <c r="E380" s="778"/>
      <c r="F380" s="772">
        <v>0.45</v>
      </c>
      <c r="G380" s="32">
        <v>6</v>
      </c>
      <c r="H380" s="772">
        <v>2.7</v>
      </c>
      <c r="I380" s="772">
        <v>2.9780000000000002</v>
      </c>
      <c r="J380" s="32">
        <v>156</v>
      </c>
      <c r="K380" s="32" t="s">
        <v>76</v>
      </c>
      <c r="L380" s="32"/>
      <c r="M380" s="33" t="s">
        <v>68</v>
      </c>
      <c r="N380" s="33"/>
      <c r="O380" s="32">
        <v>40</v>
      </c>
      <c r="P380" s="10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0"/>
      <c r="R380" s="780"/>
      <c r="S380" s="780"/>
      <c r="T380" s="781"/>
      <c r="U380" s="34"/>
      <c r="V380" s="34"/>
      <c r="W380" s="35" t="s">
        <v>69</v>
      </c>
      <c r="X380" s="773">
        <v>0</v>
      </c>
      <c r="Y380" s="774">
        <f t="shared" si="76"/>
        <v>0</v>
      </c>
      <c r="Z380" s="36" t="str">
        <f>IFERROR(IF(Y380=0,"",ROUNDUP(Y380/H380,0)*0.00753),"")</f>
        <v/>
      </c>
      <c r="AA380" s="56"/>
      <c r="AB380" s="57"/>
      <c r="AC380" s="457" t="s">
        <v>616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x14ac:dyDescent="0.2">
      <c r="A381" s="787"/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8"/>
      <c r="P381" s="782" t="s">
        <v>71</v>
      </c>
      <c r="Q381" s="783"/>
      <c r="R381" s="783"/>
      <c r="S381" s="783"/>
      <c r="T381" s="783"/>
      <c r="U381" s="783"/>
      <c r="V381" s="784"/>
      <c r="W381" s="37" t="s">
        <v>72</v>
      </c>
      <c r="X381" s="775">
        <f>IFERROR(X375/H375,"0")+IFERROR(X376/H376,"0")+IFERROR(X377/H377,"0")+IFERROR(X378/H378,"0")+IFERROR(X379/H379,"0")+IFERROR(X380/H380,"0")</f>
        <v>0</v>
      </c>
      <c r="Y381" s="775">
        <f>IFERROR(Y375/H375,"0")+IFERROR(Y376/H376,"0")+IFERROR(Y377/H377,"0")+IFERROR(Y378/H378,"0")+IFERROR(Y379/H379,"0")+IFERROR(Y380/H380,"0")</f>
        <v>0</v>
      </c>
      <c r="Z381" s="775">
        <f>IFERROR(IF(Z375="",0,Z375),"0")+IFERROR(IF(Z376="",0,Z376),"0")+IFERROR(IF(Z377="",0,Z377),"0")+IFERROR(IF(Z378="",0,Z378),"0")+IFERROR(IF(Z379="",0,Z379),"0")+IFERROR(IF(Z380="",0,Z380),"0")</f>
        <v>0</v>
      </c>
      <c r="AA381" s="776"/>
      <c r="AB381" s="776"/>
      <c r="AC381" s="776"/>
    </row>
    <row r="382" spans="1:68" x14ac:dyDescent="0.2">
      <c r="A382" s="786"/>
      <c r="B382" s="786"/>
      <c r="C382" s="786"/>
      <c r="D382" s="786"/>
      <c r="E382" s="786"/>
      <c r="F382" s="786"/>
      <c r="G382" s="786"/>
      <c r="H382" s="786"/>
      <c r="I382" s="786"/>
      <c r="J382" s="786"/>
      <c r="K382" s="786"/>
      <c r="L382" s="786"/>
      <c r="M382" s="786"/>
      <c r="N382" s="786"/>
      <c r="O382" s="788"/>
      <c r="P382" s="782" t="s">
        <v>71</v>
      </c>
      <c r="Q382" s="783"/>
      <c r="R382" s="783"/>
      <c r="S382" s="783"/>
      <c r="T382" s="783"/>
      <c r="U382" s="783"/>
      <c r="V382" s="784"/>
      <c r="W382" s="37" t="s">
        <v>69</v>
      </c>
      <c r="X382" s="775">
        <f>IFERROR(SUM(X375:X380),"0")</f>
        <v>0</v>
      </c>
      <c r="Y382" s="775">
        <f>IFERROR(SUM(Y375:Y380),"0")</f>
        <v>0</v>
      </c>
      <c r="Z382" s="37"/>
      <c r="AA382" s="776"/>
      <c r="AB382" s="776"/>
      <c r="AC382" s="776"/>
    </row>
    <row r="383" spans="1:68" ht="14.25" customHeight="1" x14ac:dyDescent="0.25">
      <c r="A383" s="785" t="s">
        <v>217</v>
      </c>
      <c r="B383" s="786"/>
      <c r="C383" s="786"/>
      <c r="D383" s="786"/>
      <c r="E383" s="786"/>
      <c r="F383" s="786"/>
      <c r="G383" s="786"/>
      <c r="H383" s="786"/>
      <c r="I383" s="786"/>
      <c r="J383" s="786"/>
      <c r="K383" s="786"/>
      <c r="L383" s="786"/>
      <c r="M383" s="786"/>
      <c r="N383" s="786"/>
      <c r="O383" s="786"/>
      <c r="P383" s="786"/>
      <c r="Q383" s="786"/>
      <c r="R383" s="786"/>
      <c r="S383" s="786"/>
      <c r="T383" s="786"/>
      <c r="U383" s="786"/>
      <c r="V383" s="786"/>
      <c r="W383" s="786"/>
      <c r="X383" s="786"/>
      <c r="Y383" s="786"/>
      <c r="Z383" s="786"/>
      <c r="AA383" s="769"/>
      <c r="AB383" s="769"/>
      <c r="AC383" s="769"/>
    </row>
    <row r="384" spans="1:68" ht="37.5" customHeight="1" x14ac:dyDescent="0.25">
      <c r="A384" s="54" t="s">
        <v>617</v>
      </c>
      <c r="B384" s="54" t="s">
        <v>618</v>
      </c>
      <c r="C384" s="31">
        <v>4301060379</v>
      </c>
      <c r="D384" s="777">
        <v>4607091380880</v>
      </c>
      <c r="E384" s="778"/>
      <c r="F384" s="772">
        <v>1.4</v>
      </c>
      <c r="G384" s="32">
        <v>6</v>
      </c>
      <c r="H384" s="772">
        <v>8.4</v>
      </c>
      <c r="I384" s="772">
        <v>8.9640000000000004</v>
      </c>
      <c r="J384" s="32">
        <v>56</v>
      </c>
      <c r="K384" s="32" t="s">
        <v>121</v>
      </c>
      <c r="L384" s="32"/>
      <c r="M384" s="33" t="s">
        <v>68</v>
      </c>
      <c r="N384" s="33"/>
      <c r="O384" s="32">
        <v>30</v>
      </c>
      <c r="P384" s="80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0"/>
      <c r="R384" s="780"/>
      <c r="S384" s="780"/>
      <c r="T384" s="781"/>
      <c r="U384" s="34"/>
      <c r="V384" s="34"/>
      <c r="W384" s="35" t="s">
        <v>69</v>
      </c>
      <c r="X384" s="773">
        <v>0</v>
      </c>
      <c r="Y384" s="774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619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620</v>
      </c>
      <c r="B385" s="54" t="s">
        <v>621</v>
      </c>
      <c r="C385" s="31">
        <v>4301060308</v>
      </c>
      <c r="D385" s="777">
        <v>4607091384482</v>
      </c>
      <c r="E385" s="778"/>
      <c r="F385" s="772">
        <v>1.3</v>
      </c>
      <c r="G385" s="32">
        <v>6</v>
      </c>
      <c r="H385" s="772">
        <v>7.8</v>
      </c>
      <c r="I385" s="772">
        <v>8.3640000000000008</v>
      </c>
      <c r="J385" s="32">
        <v>56</v>
      </c>
      <c r="K385" s="32" t="s">
        <v>121</v>
      </c>
      <c r="L385" s="32"/>
      <c r="M385" s="33" t="s">
        <v>68</v>
      </c>
      <c r="N385" s="33"/>
      <c r="O385" s="32">
        <v>30</v>
      </c>
      <c r="P385" s="120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0"/>
      <c r="R385" s="780"/>
      <c r="S385" s="780"/>
      <c r="T385" s="781"/>
      <c r="U385" s="34"/>
      <c r="V385" s="34"/>
      <c r="W385" s="35" t="s">
        <v>69</v>
      </c>
      <c r="X385" s="773">
        <v>0</v>
      </c>
      <c r="Y385" s="774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623</v>
      </c>
      <c r="B386" s="54" t="s">
        <v>624</v>
      </c>
      <c r="C386" s="31">
        <v>4301060325</v>
      </c>
      <c r="D386" s="777">
        <v>4607091380897</v>
      </c>
      <c r="E386" s="778"/>
      <c r="F386" s="772">
        <v>1.4</v>
      </c>
      <c r="G386" s="32">
        <v>6</v>
      </c>
      <c r="H386" s="772">
        <v>8.4</v>
      </c>
      <c r="I386" s="772">
        <v>8.9640000000000004</v>
      </c>
      <c r="J386" s="32">
        <v>56</v>
      </c>
      <c r="K386" s="32" t="s">
        <v>121</v>
      </c>
      <c r="L386" s="32"/>
      <c r="M386" s="33" t="s">
        <v>68</v>
      </c>
      <c r="N386" s="33"/>
      <c r="O386" s="32">
        <v>30</v>
      </c>
      <c r="P386" s="8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0"/>
      <c r="R386" s="780"/>
      <c r="S386" s="780"/>
      <c r="T386" s="781"/>
      <c r="U386" s="34"/>
      <c r="V386" s="34"/>
      <c r="W386" s="35" t="s">
        <v>69</v>
      </c>
      <c r="X386" s="773">
        <v>0</v>
      </c>
      <c r="Y386" s="774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787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788"/>
      <c r="P387" s="782" t="s">
        <v>71</v>
      </c>
      <c r="Q387" s="783"/>
      <c r="R387" s="783"/>
      <c r="S387" s="783"/>
      <c r="T387" s="783"/>
      <c r="U387" s="783"/>
      <c r="V387" s="784"/>
      <c r="W387" s="37" t="s">
        <v>72</v>
      </c>
      <c r="X387" s="775">
        <f>IFERROR(X384/H384,"0")+IFERROR(X385/H385,"0")+IFERROR(X386/H386,"0")</f>
        <v>0</v>
      </c>
      <c r="Y387" s="775">
        <f>IFERROR(Y384/H384,"0")+IFERROR(Y385/H385,"0")+IFERROR(Y386/H386,"0")</f>
        <v>0</v>
      </c>
      <c r="Z387" s="775">
        <f>IFERROR(IF(Z384="",0,Z384),"0")+IFERROR(IF(Z385="",0,Z385),"0")+IFERROR(IF(Z386="",0,Z386),"0")</f>
        <v>0</v>
      </c>
      <c r="AA387" s="776"/>
      <c r="AB387" s="776"/>
      <c r="AC387" s="776"/>
    </row>
    <row r="388" spans="1:68" x14ac:dyDescent="0.2">
      <c r="A388" s="786"/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8"/>
      <c r="P388" s="782" t="s">
        <v>71</v>
      </c>
      <c r="Q388" s="783"/>
      <c r="R388" s="783"/>
      <c r="S388" s="783"/>
      <c r="T388" s="783"/>
      <c r="U388" s="783"/>
      <c r="V388" s="784"/>
      <c r="W388" s="37" t="s">
        <v>69</v>
      </c>
      <c r="X388" s="775">
        <f>IFERROR(SUM(X384:X386),"0")</f>
        <v>0</v>
      </c>
      <c r="Y388" s="775">
        <f>IFERROR(SUM(Y384:Y386),"0")</f>
        <v>0</v>
      </c>
      <c r="Z388" s="37"/>
      <c r="AA388" s="776"/>
      <c r="AB388" s="776"/>
      <c r="AC388" s="776"/>
    </row>
    <row r="389" spans="1:68" ht="14.25" customHeight="1" x14ac:dyDescent="0.25">
      <c r="A389" s="785" t="s">
        <v>107</v>
      </c>
      <c r="B389" s="786"/>
      <c r="C389" s="786"/>
      <c r="D389" s="786"/>
      <c r="E389" s="786"/>
      <c r="F389" s="786"/>
      <c r="G389" s="786"/>
      <c r="H389" s="786"/>
      <c r="I389" s="786"/>
      <c r="J389" s="786"/>
      <c r="K389" s="786"/>
      <c r="L389" s="786"/>
      <c r="M389" s="786"/>
      <c r="N389" s="786"/>
      <c r="O389" s="786"/>
      <c r="P389" s="786"/>
      <c r="Q389" s="786"/>
      <c r="R389" s="786"/>
      <c r="S389" s="786"/>
      <c r="T389" s="786"/>
      <c r="U389" s="786"/>
      <c r="V389" s="786"/>
      <c r="W389" s="786"/>
      <c r="X389" s="786"/>
      <c r="Y389" s="786"/>
      <c r="Z389" s="786"/>
      <c r="AA389" s="769"/>
      <c r="AB389" s="769"/>
      <c r="AC389" s="769"/>
    </row>
    <row r="390" spans="1:68" ht="16.5" customHeight="1" x14ac:dyDescent="0.25">
      <c r="A390" s="54" t="s">
        <v>626</v>
      </c>
      <c r="B390" s="54" t="s">
        <v>627</v>
      </c>
      <c r="C390" s="31">
        <v>4301030232</v>
      </c>
      <c r="D390" s="777">
        <v>4607091388374</v>
      </c>
      <c r="E390" s="778"/>
      <c r="F390" s="772">
        <v>0.38</v>
      </c>
      <c r="G390" s="32">
        <v>8</v>
      </c>
      <c r="H390" s="772">
        <v>3.04</v>
      </c>
      <c r="I390" s="772">
        <v>3.28</v>
      </c>
      <c r="J390" s="32">
        <v>156</v>
      </c>
      <c r="K390" s="32" t="s">
        <v>76</v>
      </c>
      <c r="L390" s="32"/>
      <c r="M390" s="33" t="s">
        <v>110</v>
      </c>
      <c r="N390" s="33"/>
      <c r="O390" s="32">
        <v>180</v>
      </c>
      <c r="P390" s="1041" t="s">
        <v>628</v>
      </c>
      <c r="Q390" s="780"/>
      <c r="R390" s="780"/>
      <c r="S390" s="780"/>
      <c r="T390" s="781"/>
      <c r="U390" s="34"/>
      <c r="V390" s="34"/>
      <c r="W390" s="35" t="s">
        <v>69</v>
      </c>
      <c r="X390" s="773">
        <v>0</v>
      </c>
      <c r="Y390" s="774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65" t="s">
        <v>629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630</v>
      </c>
      <c r="B391" s="54" t="s">
        <v>631</v>
      </c>
      <c r="C391" s="31">
        <v>4301030235</v>
      </c>
      <c r="D391" s="777">
        <v>4607091388381</v>
      </c>
      <c r="E391" s="778"/>
      <c r="F391" s="772">
        <v>0.38</v>
      </c>
      <c r="G391" s="32">
        <v>8</v>
      </c>
      <c r="H391" s="772">
        <v>3.04</v>
      </c>
      <c r="I391" s="772">
        <v>3.32</v>
      </c>
      <c r="J391" s="32">
        <v>156</v>
      </c>
      <c r="K391" s="32" t="s">
        <v>76</v>
      </c>
      <c r="L391" s="32"/>
      <c r="M391" s="33" t="s">
        <v>110</v>
      </c>
      <c r="N391" s="33"/>
      <c r="O391" s="32">
        <v>180</v>
      </c>
      <c r="P391" s="801" t="s">
        <v>632</v>
      </c>
      <c r="Q391" s="780"/>
      <c r="R391" s="780"/>
      <c r="S391" s="780"/>
      <c r="T391" s="781"/>
      <c r="U391" s="34"/>
      <c r="V391" s="34"/>
      <c r="W391" s="35" t="s">
        <v>69</v>
      </c>
      <c r="X391" s="773">
        <v>0</v>
      </c>
      <c r="Y391" s="774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629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633</v>
      </c>
      <c r="B392" s="54" t="s">
        <v>634</v>
      </c>
      <c r="C392" s="31">
        <v>4301032015</v>
      </c>
      <c r="D392" s="777">
        <v>4607091383102</v>
      </c>
      <c r="E392" s="778"/>
      <c r="F392" s="772">
        <v>0.17</v>
      </c>
      <c r="G392" s="32">
        <v>15</v>
      </c>
      <c r="H392" s="772">
        <v>2.5499999999999998</v>
      </c>
      <c r="I392" s="772">
        <v>2.9750000000000001</v>
      </c>
      <c r="J392" s="32">
        <v>156</v>
      </c>
      <c r="K392" s="32" t="s">
        <v>76</v>
      </c>
      <c r="L392" s="32"/>
      <c r="M392" s="33" t="s">
        <v>110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0"/>
      <c r="R392" s="780"/>
      <c r="S392" s="780"/>
      <c r="T392" s="781"/>
      <c r="U392" s="34"/>
      <c r="V392" s="34"/>
      <c r="W392" s="35" t="s">
        <v>69</v>
      </c>
      <c r="X392" s="773">
        <v>0</v>
      </c>
      <c r="Y392" s="774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635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636</v>
      </c>
      <c r="B393" s="54" t="s">
        <v>637</v>
      </c>
      <c r="C393" s="31">
        <v>4301030233</v>
      </c>
      <c r="D393" s="777">
        <v>4607091388404</v>
      </c>
      <c r="E393" s="778"/>
      <c r="F393" s="772">
        <v>0.17</v>
      </c>
      <c r="G393" s="32">
        <v>15</v>
      </c>
      <c r="H393" s="772">
        <v>2.5499999999999998</v>
      </c>
      <c r="I393" s="772">
        <v>2.9</v>
      </c>
      <c r="J393" s="32">
        <v>156</v>
      </c>
      <c r="K393" s="32" t="s">
        <v>76</v>
      </c>
      <c r="L393" s="32"/>
      <c r="M393" s="33" t="s">
        <v>110</v>
      </c>
      <c r="N393" s="33"/>
      <c r="O393" s="32">
        <v>180</v>
      </c>
      <c r="P393" s="10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0"/>
      <c r="R393" s="780"/>
      <c r="S393" s="780"/>
      <c r="T393" s="781"/>
      <c r="U393" s="34"/>
      <c r="V393" s="34"/>
      <c r="W393" s="35" t="s">
        <v>69</v>
      </c>
      <c r="X393" s="773">
        <v>0</v>
      </c>
      <c r="Y393" s="774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629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787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788"/>
      <c r="P394" s="782" t="s">
        <v>71</v>
      </c>
      <c r="Q394" s="783"/>
      <c r="R394" s="783"/>
      <c r="S394" s="783"/>
      <c r="T394" s="783"/>
      <c r="U394" s="783"/>
      <c r="V394" s="784"/>
      <c r="W394" s="37" t="s">
        <v>72</v>
      </c>
      <c r="X394" s="775">
        <f>IFERROR(X390/H390,"0")+IFERROR(X391/H391,"0")+IFERROR(X392/H392,"0")+IFERROR(X393/H393,"0")</f>
        <v>0</v>
      </c>
      <c r="Y394" s="775">
        <f>IFERROR(Y390/H390,"0")+IFERROR(Y391/H391,"0")+IFERROR(Y392/H392,"0")+IFERROR(Y393/H393,"0")</f>
        <v>0</v>
      </c>
      <c r="Z394" s="775">
        <f>IFERROR(IF(Z390="",0,Z390),"0")+IFERROR(IF(Z391="",0,Z391),"0")+IFERROR(IF(Z392="",0,Z392),"0")+IFERROR(IF(Z393="",0,Z393),"0")</f>
        <v>0</v>
      </c>
      <c r="AA394" s="776"/>
      <c r="AB394" s="776"/>
      <c r="AC394" s="776"/>
    </row>
    <row r="395" spans="1:68" x14ac:dyDescent="0.2">
      <c r="A395" s="786"/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8"/>
      <c r="P395" s="782" t="s">
        <v>71</v>
      </c>
      <c r="Q395" s="783"/>
      <c r="R395" s="783"/>
      <c r="S395" s="783"/>
      <c r="T395" s="783"/>
      <c r="U395" s="783"/>
      <c r="V395" s="784"/>
      <c r="W395" s="37" t="s">
        <v>69</v>
      </c>
      <c r="X395" s="775">
        <f>IFERROR(SUM(X390:X393),"0")</f>
        <v>0</v>
      </c>
      <c r="Y395" s="775">
        <f>IFERROR(SUM(Y390:Y393),"0")</f>
        <v>0</v>
      </c>
      <c r="Z395" s="37"/>
      <c r="AA395" s="776"/>
      <c r="AB395" s="776"/>
      <c r="AC395" s="776"/>
    </row>
    <row r="396" spans="1:68" ht="14.25" customHeight="1" x14ac:dyDescent="0.25">
      <c r="A396" s="785" t="s">
        <v>638</v>
      </c>
      <c r="B396" s="786"/>
      <c r="C396" s="786"/>
      <c r="D396" s="786"/>
      <c r="E396" s="786"/>
      <c r="F396" s="786"/>
      <c r="G396" s="786"/>
      <c r="H396" s="786"/>
      <c r="I396" s="786"/>
      <c r="J396" s="786"/>
      <c r="K396" s="786"/>
      <c r="L396" s="786"/>
      <c r="M396" s="786"/>
      <c r="N396" s="786"/>
      <c r="O396" s="786"/>
      <c r="P396" s="786"/>
      <c r="Q396" s="786"/>
      <c r="R396" s="786"/>
      <c r="S396" s="786"/>
      <c r="T396" s="786"/>
      <c r="U396" s="786"/>
      <c r="V396" s="786"/>
      <c r="W396" s="786"/>
      <c r="X396" s="786"/>
      <c r="Y396" s="786"/>
      <c r="Z396" s="786"/>
      <c r="AA396" s="769"/>
      <c r="AB396" s="769"/>
      <c r="AC396" s="769"/>
    </row>
    <row r="397" spans="1:68" ht="16.5" customHeight="1" x14ac:dyDescent="0.25">
      <c r="A397" s="54" t="s">
        <v>639</v>
      </c>
      <c r="B397" s="54" t="s">
        <v>640</v>
      </c>
      <c r="C397" s="31">
        <v>4301180007</v>
      </c>
      <c r="D397" s="777">
        <v>4680115881808</v>
      </c>
      <c r="E397" s="778"/>
      <c r="F397" s="772">
        <v>0.1</v>
      </c>
      <c r="G397" s="32">
        <v>20</v>
      </c>
      <c r="H397" s="772">
        <v>2</v>
      </c>
      <c r="I397" s="772">
        <v>2.2400000000000002</v>
      </c>
      <c r="J397" s="32">
        <v>238</v>
      </c>
      <c r="K397" s="32" t="s">
        <v>186</v>
      </c>
      <c r="L397" s="32"/>
      <c r="M397" s="33" t="s">
        <v>641</v>
      </c>
      <c r="N397" s="33"/>
      <c r="O397" s="32">
        <v>730</v>
      </c>
      <c r="P397" s="9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0"/>
      <c r="R397" s="780"/>
      <c r="S397" s="780"/>
      <c r="T397" s="781"/>
      <c r="U397" s="34"/>
      <c r="V397" s="34"/>
      <c r="W397" s="35" t="s">
        <v>69</v>
      </c>
      <c r="X397" s="773">
        <v>0</v>
      </c>
      <c r="Y397" s="774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642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643</v>
      </c>
      <c r="B398" s="54" t="s">
        <v>644</v>
      </c>
      <c r="C398" s="31">
        <v>4301180006</v>
      </c>
      <c r="D398" s="777">
        <v>4680115881822</v>
      </c>
      <c r="E398" s="778"/>
      <c r="F398" s="772">
        <v>0.1</v>
      </c>
      <c r="G398" s="32">
        <v>20</v>
      </c>
      <c r="H398" s="772">
        <v>2</v>
      </c>
      <c r="I398" s="772">
        <v>2.2400000000000002</v>
      </c>
      <c r="J398" s="32">
        <v>238</v>
      </c>
      <c r="K398" s="32" t="s">
        <v>186</v>
      </c>
      <c r="L398" s="32"/>
      <c r="M398" s="33" t="s">
        <v>641</v>
      </c>
      <c r="N398" s="33"/>
      <c r="O398" s="32">
        <v>730</v>
      </c>
      <c r="P398" s="10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0"/>
      <c r="R398" s="780"/>
      <c r="S398" s="780"/>
      <c r="T398" s="781"/>
      <c r="U398" s="34"/>
      <c r="V398" s="34"/>
      <c r="W398" s="35" t="s">
        <v>69</v>
      </c>
      <c r="X398" s="773">
        <v>0</v>
      </c>
      <c r="Y398" s="774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642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4301180001</v>
      </c>
      <c r="D399" s="777">
        <v>4680115880016</v>
      </c>
      <c r="E399" s="778"/>
      <c r="F399" s="772">
        <v>0.1</v>
      </c>
      <c r="G399" s="32">
        <v>20</v>
      </c>
      <c r="H399" s="772">
        <v>2</v>
      </c>
      <c r="I399" s="772">
        <v>2.2400000000000002</v>
      </c>
      <c r="J399" s="32">
        <v>238</v>
      </c>
      <c r="K399" s="32" t="s">
        <v>186</v>
      </c>
      <c r="L399" s="32"/>
      <c r="M399" s="33" t="s">
        <v>641</v>
      </c>
      <c r="N399" s="33"/>
      <c r="O399" s="32">
        <v>730</v>
      </c>
      <c r="P399" s="10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0"/>
      <c r="R399" s="780"/>
      <c r="S399" s="780"/>
      <c r="T399" s="781"/>
      <c r="U399" s="34"/>
      <c r="V399" s="34"/>
      <c r="W399" s="35" t="s">
        <v>69</v>
      </c>
      <c r="X399" s="773">
        <v>0</v>
      </c>
      <c r="Y399" s="774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642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787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788"/>
      <c r="P400" s="782" t="s">
        <v>71</v>
      </c>
      <c r="Q400" s="783"/>
      <c r="R400" s="783"/>
      <c r="S400" s="783"/>
      <c r="T400" s="783"/>
      <c r="U400" s="783"/>
      <c r="V400" s="784"/>
      <c r="W400" s="37" t="s">
        <v>72</v>
      </c>
      <c r="X400" s="775">
        <f>IFERROR(X397/H397,"0")+IFERROR(X398/H398,"0")+IFERROR(X399/H399,"0")</f>
        <v>0</v>
      </c>
      <c r="Y400" s="775">
        <f>IFERROR(Y397/H397,"0")+IFERROR(Y398/H398,"0")+IFERROR(Y399/H399,"0")</f>
        <v>0</v>
      </c>
      <c r="Z400" s="775">
        <f>IFERROR(IF(Z397="",0,Z397),"0")+IFERROR(IF(Z398="",0,Z398),"0")+IFERROR(IF(Z399="",0,Z399),"0")</f>
        <v>0</v>
      </c>
      <c r="AA400" s="776"/>
      <c r="AB400" s="776"/>
      <c r="AC400" s="776"/>
    </row>
    <row r="401" spans="1:68" x14ac:dyDescent="0.2">
      <c r="A401" s="786"/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8"/>
      <c r="P401" s="782" t="s">
        <v>71</v>
      </c>
      <c r="Q401" s="783"/>
      <c r="R401" s="783"/>
      <c r="S401" s="783"/>
      <c r="T401" s="783"/>
      <c r="U401" s="783"/>
      <c r="V401" s="784"/>
      <c r="W401" s="37" t="s">
        <v>69</v>
      </c>
      <c r="X401" s="775">
        <f>IFERROR(SUM(X397:X399),"0")</f>
        <v>0</v>
      </c>
      <c r="Y401" s="775">
        <f>IFERROR(SUM(Y397:Y399),"0")</f>
        <v>0</v>
      </c>
      <c r="Z401" s="37"/>
      <c r="AA401" s="776"/>
      <c r="AB401" s="776"/>
      <c r="AC401" s="776"/>
    </row>
    <row r="402" spans="1:68" ht="16.5" customHeight="1" x14ac:dyDescent="0.25">
      <c r="A402" s="799" t="s">
        <v>647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8"/>
      <c r="AB402" s="768"/>
      <c r="AC402" s="768"/>
    </row>
    <row r="403" spans="1:68" ht="14.25" customHeight="1" x14ac:dyDescent="0.25">
      <c r="A403" s="785" t="s">
        <v>64</v>
      </c>
      <c r="B403" s="786"/>
      <c r="C403" s="786"/>
      <c r="D403" s="786"/>
      <c r="E403" s="786"/>
      <c r="F403" s="786"/>
      <c r="G403" s="786"/>
      <c r="H403" s="786"/>
      <c r="I403" s="786"/>
      <c r="J403" s="786"/>
      <c r="K403" s="786"/>
      <c r="L403" s="786"/>
      <c r="M403" s="786"/>
      <c r="N403" s="786"/>
      <c r="O403" s="786"/>
      <c r="P403" s="786"/>
      <c r="Q403" s="786"/>
      <c r="R403" s="786"/>
      <c r="S403" s="786"/>
      <c r="T403" s="786"/>
      <c r="U403" s="786"/>
      <c r="V403" s="786"/>
      <c r="W403" s="786"/>
      <c r="X403" s="786"/>
      <c r="Y403" s="786"/>
      <c r="Z403" s="786"/>
      <c r="AA403" s="769"/>
      <c r="AB403" s="769"/>
      <c r="AC403" s="769"/>
    </row>
    <row r="404" spans="1:68" ht="27" customHeight="1" x14ac:dyDescent="0.25">
      <c r="A404" s="54" t="s">
        <v>648</v>
      </c>
      <c r="B404" s="54" t="s">
        <v>649</v>
      </c>
      <c r="C404" s="31">
        <v>4301031066</v>
      </c>
      <c r="D404" s="777">
        <v>4607091383836</v>
      </c>
      <c r="E404" s="778"/>
      <c r="F404" s="772">
        <v>0.3</v>
      </c>
      <c r="G404" s="32">
        <v>6</v>
      </c>
      <c r="H404" s="772">
        <v>1.8</v>
      </c>
      <c r="I404" s="772">
        <v>2.048</v>
      </c>
      <c r="J404" s="32">
        <v>156</v>
      </c>
      <c r="K404" s="32" t="s">
        <v>76</v>
      </c>
      <c r="L404" s="32"/>
      <c r="M404" s="33" t="s">
        <v>68</v>
      </c>
      <c r="N404" s="33"/>
      <c r="O404" s="32">
        <v>40</v>
      </c>
      <c r="P404" s="8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0"/>
      <c r="R404" s="780"/>
      <c r="S404" s="780"/>
      <c r="T404" s="781"/>
      <c r="U404" s="34"/>
      <c r="V404" s="34"/>
      <c r="W404" s="35" t="s">
        <v>69</v>
      </c>
      <c r="X404" s="773">
        <v>0</v>
      </c>
      <c r="Y404" s="774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479" t="s">
        <v>650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87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8"/>
      <c r="P405" s="782" t="s">
        <v>71</v>
      </c>
      <c r="Q405" s="783"/>
      <c r="R405" s="783"/>
      <c r="S405" s="783"/>
      <c r="T405" s="783"/>
      <c r="U405" s="783"/>
      <c r="V405" s="784"/>
      <c r="W405" s="37" t="s">
        <v>72</v>
      </c>
      <c r="X405" s="775">
        <f>IFERROR(X404/H404,"0")</f>
        <v>0</v>
      </c>
      <c r="Y405" s="775">
        <f>IFERROR(Y404/H404,"0")</f>
        <v>0</v>
      </c>
      <c r="Z405" s="775">
        <f>IFERROR(IF(Z404="",0,Z404),"0")</f>
        <v>0</v>
      </c>
      <c r="AA405" s="776"/>
      <c r="AB405" s="776"/>
      <c r="AC405" s="776"/>
    </row>
    <row r="406" spans="1:68" x14ac:dyDescent="0.2">
      <c r="A406" s="786"/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8"/>
      <c r="P406" s="782" t="s">
        <v>71</v>
      </c>
      <c r="Q406" s="783"/>
      <c r="R406" s="783"/>
      <c r="S406" s="783"/>
      <c r="T406" s="783"/>
      <c r="U406" s="783"/>
      <c r="V406" s="784"/>
      <c r="W406" s="37" t="s">
        <v>69</v>
      </c>
      <c r="X406" s="775">
        <f>IFERROR(SUM(X404:X404),"0")</f>
        <v>0</v>
      </c>
      <c r="Y406" s="775">
        <f>IFERROR(SUM(Y404:Y404),"0")</f>
        <v>0</v>
      </c>
      <c r="Z406" s="37"/>
      <c r="AA406" s="776"/>
      <c r="AB406" s="776"/>
      <c r="AC406" s="776"/>
    </row>
    <row r="407" spans="1:68" ht="14.25" customHeight="1" x14ac:dyDescent="0.25">
      <c r="A407" s="785" t="s">
        <v>73</v>
      </c>
      <c r="B407" s="786"/>
      <c r="C407" s="786"/>
      <c r="D407" s="786"/>
      <c r="E407" s="786"/>
      <c r="F407" s="786"/>
      <c r="G407" s="786"/>
      <c r="H407" s="786"/>
      <c r="I407" s="786"/>
      <c r="J407" s="786"/>
      <c r="K407" s="786"/>
      <c r="L407" s="786"/>
      <c r="M407" s="786"/>
      <c r="N407" s="786"/>
      <c r="O407" s="786"/>
      <c r="P407" s="786"/>
      <c r="Q407" s="786"/>
      <c r="R407" s="786"/>
      <c r="S407" s="786"/>
      <c r="T407" s="786"/>
      <c r="U407" s="786"/>
      <c r="V407" s="786"/>
      <c r="W407" s="786"/>
      <c r="X407" s="786"/>
      <c r="Y407" s="786"/>
      <c r="Z407" s="786"/>
      <c r="AA407" s="769"/>
      <c r="AB407" s="769"/>
      <c r="AC407" s="769"/>
    </row>
    <row r="408" spans="1:68" ht="37.5" customHeight="1" x14ac:dyDescent="0.25">
      <c r="A408" s="54" t="s">
        <v>651</v>
      </c>
      <c r="B408" s="54" t="s">
        <v>652</v>
      </c>
      <c r="C408" s="31">
        <v>4301051142</v>
      </c>
      <c r="D408" s="777">
        <v>4607091387919</v>
      </c>
      <c r="E408" s="778"/>
      <c r="F408" s="772">
        <v>1.35</v>
      </c>
      <c r="G408" s="32">
        <v>6</v>
      </c>
      <c r="H408" s="772">
        <v>8.1</v>
      </c>
      <c r="I408" s="772">
        <v>8.6639999999999997</v>
      </c>
      <c r="J408" s="32">
        <v>56</v>
      </c>
      <c r="K408" s="32" t="s">
        <v>121</v>
      </c>
      <c r="L408" s="32"/>
      <c r="M408" s="33" t="s">
        <v>68</v>
      </c>
      <c r="N408" s="33"/>
      <c r="O408" s="32">
        <v>45</v>
      </c>
      <c r="P408" s="116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0"/>
      <c r="R408" s="780"/>
      <c r="S408" s="780"/>
      <c r="T408" s="781"/>
      <c r="U408" s="34"/>
      <c r="V408" s="34"/>
      <c r="W408" s="35" t="s">
        <v>69</v>
      </c>
      <c r="X408" s="773">
        <v>0</v>
      </c>
      <c r="Y408" s="77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653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654</v>
      </c>
      <c r="B409" s="54" t="s">
        <v>655</v>
      </c>
      <c r="C409" s="31">
        <v>4301051461</v>
      </c>
      <c r="D409" s="777">
        <v>4680115883604</v>
      </c>
      <c r="E409" s="778"/>
      <c r="F409" s="772">
        <v>0.35</v>
      </c>
      <c r="G409" s="32">
        <v>6</v>
      </c>
      <c r="H409" s="772">
        <v>2.1</v>
      </c>
      <c r="I409" s="772">
        <v>2.3519999999999999</v>
      </c>
      <c r="J409" s="32">
        <v>182</v>
      </c>
      <c r="K409" s="32" t="s">
        <v>186</v>
      </c>
      <c r="L409" s="32"/>
      <c r="M409" s="33" t="s">
        <v>77</v>
      </c>
      <c r="N409" s="33"/>
      <c r="O409" s="32">
        <v>45</v>
      </c>
      <c r="P409" s="11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0"/>
      <c r="R409" s="780"/>
      <c r="S409" s="780"/>
      <c r="T409" s="781"/>
      <c r="U409" s="34"/>
      <c r="V409" s="34"/>
      <c r="W409" s="35" t="s">
        <v>69</v>
      </c>
      <c r="X409" s="773">
        <v>0</v>
      </c>
      <c r="Y409" s="7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656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657</v>
      </c>
      <c r="B410" s="54" t="s">
        <v>658</v>
      </c>
      <c r="C410" s="31">
        <v>4301051485</v>
      </c>
      <c r="D410" s="777">
        <v>4680115883567</v>
      </c>
      <c r="E410" s="778"/>
      <c r="F410" s="772">
        <v>0.35</v>
      </c>
      <c r="G410" s="32">
        <v>6</v>
      </c>
      <c r="H410" s="772">
        <v>2.1</v>
      </c>
      <c r="I410" s="772">
        <v>2.36</v>
      </c>
      <c r="J410" s="32">
        <v>156</v>
      </c>
      <c r="K410" s="32" t="s">
        <v>76</v>
      </c>
      <c r="L410" s="32"/>
      <c r="M410" s="33" t="s">
        <v>68</v>
      </c>
      <c r="N410" s="33"/>
      <c r="O410" s="32">
        <v>40</v>
      </c>
      <c r="P410" s="11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0"/>
      <c r="R410" s="780"/>
      <c r="S410" s="780"/>
      <c r="T410" s="781"/>
      <c r="U410" s="34"/>
      <c r="V410" s="34"/>
      <c r="W410" s="35" t="s">
        <v>69</v>
      </c>
      <c r="X410" s="773">
        <v>0</v>
      </c>
      <c r="Y410" s="774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485" t="s">
        <v>659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787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788"/>
      <c r="P411" s="782" t="s">
        <v>71</v>
      </c>
      <c r="Q411" s="783"/>
      <c r="R411" s="783"/>
      <c r="S411" s="783"/>
      <c r="T411" s="783"/>
      <c r="U411" s="783"/>
      <c r="V411" s="784"/>
      <c r="W411" s="37" t="s">
        <v>72</v>
      </c>
      <c r="X411" s="775">
        <f>IFERROR(X408/H408,"0")+IFERROR(X409/H409,"0")+IFERROR(X410/H410,"0")</f>
        <v>0</v>
      </c>
      <c r="Y411" s="775">
        <f>IFERROR(Y408/H408,"0")+IFERROR(Y409/H409,"0")+IFERROR(Y410/H410,"0")</f>
        <v>0</v>
      </c>
      <c r="Z411" s="775">
        <f>IFERROR(IF(Z408="",0,Z408),"0")+IFERROR(IF(Z409="",0,Z409),"0")+IFERROR(IF(Z410="",0,Z410),"0")</f>
        <v>0</v>
      </c>
      <c r="AA411" s="776"/>
      <c r="AB411" s="776"/>
      <c r="AC411" s="776"/>
    </row>
    <row r="412" spans="1:68" x14ac:dyDescent="0.2">
      <c r="A412" s="786"/>
      <c r="B412" s="786"/>
      <c r="C412" s="786"/>
      <c r="D412" s="786"/>
      <c r="E412" s="786"/>
      <c r="F412" s="786"/>
      <c r="G412" s="786"/>
      <c r="H412" s="786"/>
      <c r="I412" s="786"/>
      <c r="J412" s="786"/>
      <c r="K412" s="786"/>
      <c r="L412" s="786"/>
      <c r="M412" s="786"/>
      <c r="N412" s="786"/>
      <c r="O412" s="788"/>
      <c r="P412" s="782" t="s">
        <v>71</v>
      </c>
      <c r="Q412" s="783"/>
      <c r="R412" s="783"/>
      <c r="S412" s="783"/>
      <c r="T412" s="783"/>
      <c r="U412" s="783"/>
      <c r="V412" s="784"/>
      <c r="W412" s="37" t="s">
        <v>69</v>
      </c>
      <c r="X412" s="775">
        <f>IFERROR(SUM(X408:X410),"0")</f>
        <v>0</v>
      </c>
      <c r="Y412" s="775">
        <f>IFERROR(SUM(Y408:Y410),"0")</f>
        <v>0</v>
      </c>
      <c r="Z412" s="37"/>
      <c r="AA412" s="776"/>
      <c r="AB412" s="776"/>
      <c r="AC412" s="776"/>
    </row>
    <row r="413" spans="1:68" ht="27.75" customHeight="1" x14ac:dyDescent="0.2">
      <c r="A413" s="868" t="s">
        <v>660</v>
      </c>
      <c r="B413" s="869"/>
      <c r="C413" s="869"/>
      <c r="D413" s="869"/>
      <c r="E413" s="869"/>
      <c r="F413" s="869"/>
      <c r="G413" s="869"/>
      <c r="H413" s="869"/>
      <c r="I413" s="869"/>
      <c r="J413" s="869"/>
      <c r="K413" s="869"/>
      <c r="L413" s="869"/>
      <c r="M413" s="869"/>
      <c r="N413" s="869"/>
      <c r="O413" s="869"/>
      <c r="P413" s="869"/>
      <c r="Q413" s="869"/>
      <c r="R413" s="869"/>
      <c r="S413" s="869"/>
      <c r="T413" s="869"/>
      <c r="U413" s="869"/>
      <c r="V413" s="869"/>
      <c r="W413" s="869"/>
      <c r="X413" s="869"/>
      <c r="Y413" s="869"/>
      <c r="Z413" s="869"/>
      <c r="AA413" s="48"/>
      <c r="AB413" s="48"/>
      <c r="AC413" s="48"/>
    </row>
    <row r="414" spans="1:68" ht="16.5" customHeight="1" x14ac:dyDescent="0.25">
      <c r="A414" s="799" t="s">
        <v>661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8"/>
      <c r="AB414" s="768"/>
      <c r="AC414" s="768"/>
    </row>
    <row r="415" spans="1:68" ht="14.25" customHeight="1" x14ac:dyDescent="0.25">
      <c r="A415" s="785" t="s">
        <v>118</v>
      </c>
      <c r="B415" s="786"/>
      <c r="C415" s="786"/>
      <c r="D415" s="786"/>
      <c r="E415" s="786"/>
      <c r="F415" s="786"/>
      <c r="G415" s="786"/>
      <c r="H415" s="786"/>
      <c r="I415" s="786"/>
      <c r="J415" s="786"/>
      <c r="K415" s="786"/>
      <c r="L415" s="786"/>
      <c r="M415" s="786"/>
      <c r="N415" s="786"/>
      <c r="O415" s="786"/>
      <c r="P415" s="786"/>
      <c r="Q415" s="786"/>
      <c r="R415" s="786"/>
      <c r="S415" s="786"/>
      <c r="T415" s="786"/>
      <c r="U415" s="786"/>
      <c r="V415" s="786"/>
      <c r="W415" s="786"/>
      <c r="X415" s="786"/>
      <c r="Y415" s="786"/>
      <c r="Z415" s="786"/>
      <c r="AA415" s="769"/>
      <c r="AB415" s="769"/>
      <c r="AC415" s="769"/>
    </row>
    <row r="416" spans="1:68" ht="27" customHeight="1" x14ac:dyDescent="0.25">
      <c r="A416" s="54" t="s">
        <v>662</v>
      </c>
      <c r="B416" s="54" t="s">
        <v>663</v>
      </c>
      <c r="C416" s="31">
        <v>4301011946</v>
      </c>
      <c r="D416" s="777">
        <v>4680115884847</v>
      </c>
      <c r="E416" s="778"/>
      <c r="F416" s="772">
        <v>2.5</v>
      </c>
      <c r="G416" s="32">
        <v>6</v>
      </c>
      <c r="H416" s="772">
        <v>15</v>
      </c>
      <c r="I416" s="772">
        <v>15.48</v>
      </c>
      <c r="J416" s="32">
        <v>48</v>
      </c>
      <c r="K416" s="32" t="s">
        <v>121</v>
      </c>
      <c r="L416" s="32"/>
      <c r="M416" s="33" t="s">
        <v>153</v>
      </c>
      <c r="N416" s="33"/>
      <c r="O416" s="32">
        <v>60</v>
      </c>
      <c r="P416" s="91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0"/>
      <c r="R416" s="780"/>
      <c r="S416" s="780"/>
      <c r="T416" s="781"/>
      <c r="U416" s="34"/>
      <c r="V416" s="34"/>
      <c r="W416" s="35" t="s">
        <v>69</v>
      </c>
      <c r="X416" s="773">
        <v>0</v>
      </c>
      <c r="Y416" s="774">
        <f t="shared" ref="Y416:Y426" si="81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664</v>
      </c>
      <c r="AG416" s="64"/>
      <c r="AJ416" s="68"/>
      <c r="AK416" s="68">
        <v>0</v>
      </c>
      <c r="BB416" s="488" t="s">
        <v>1</v>
      </c>
      <c r="BM416" s="64">
        <f t="shared" ref="BM416:BM426" si="82">IFERROR(X416*I416/H416,"0")</f>
        <v>0</v>
      </c>
      <c r="BN416" s="64">
        <f t="shared" ref="BN416:BN426" si="83">IFERROR(Y416*I416/H416,"0")</f>
        <v>0</v>
      </c>
      <c r="BO416" s="64">
        <f t="shared" ref="BO416:BO426" si="84">IFERROR(1/J416*(X416/H416),"0")</f>
        <v>0</v>
      </c>
      <c r="BP416" s="64">
        <f t="shared" ref="BP416:BP426" si="85">IFERROR(1/J416*(Y416/H416),"0")</f>
        <v>0</v>
      </c>
    </row>
    <row r="417" spans="1:68" ht="27" customHeight="1" x14ac:dyDescent="0.25">
      <c r="A417" s="54" t="s">
        <v>662</v>
      </c>
      <c r="B417" s="54" t="s">
        <v>665</v>
      </c>
      <c r="C417" s="31">
        <v>4301011869</v>
      </c>
      <c r="D417" s="777">
        <v>4680115884847</v>
      </c>
      <c r="E417" s="778"/>
      <c r="F417" s="772">
        <v>2.5</v>
      </c>
      <c r="G417" s="32">
        <v>6</v>
      </c>
      <c r="H417" s="772">
        <v>15</v>
      </c>
      <c r="I417" s="772">
        <v>15.48</v>
      </c>
      <c r="J417" s="32">
        <v>48</v>
      </c>
      <c r="K417" s="32" t="s">
        <v>121</v>
      </c>
      <c r="L417" s="32" t="s">
        <v>149</v>
      </c>
      <c r="M417" s="33" t="s">
        <v>68</v>
      </c>
      <c r="N417" s="33"/>
      <c r="O417" s="32">
        <v>60</v>
      </c>
      <c r="P417" s="11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0"/>
      <c r="R417" s="780"/>
      <c r="S417" s="780"/>
      <c r="T417" s="781"/>
      <c r="U417" s="34"/>
      <c r="V417" s="34"/>
      <c r="W417" s="35" t="s">
        <v>69</v>
      </c>
      <c r="X417" s="773">
        <v>0</v>
      </c>
      <c r="Y417" s="774">
        <f t="shared" si="81"/>
        <v>0</v>
      </c>
      <c r="Z417" s="36" t="str">
        <f>IFERROR(IF(Y417=0,"",ROUNDUP(Y417/H417,0)*0.02175),"")</f>
        <v/>
      </c>
      <c r="AA417" s="56"/>
      <c r="AB417" s="57"/>
      <c r="AC417" s="489" t="s">
        <v>666</v>
      </c>
      <c r="AG417" s="64"/>
      <c r="AJ417" s="68" t="s">
        <v>151</v>
      </c>
      <c r="AK417" s="68">
        <v>720</v>
      </c>
      <c r="BB417" s="490" t="s">
        <v>1</v>
      </c>
      <c r="BM417" s="64">
        <f t="shared" si="82"/>
        <v>0</v>
      </c>
      <c r="BN417" s="64">
        <f t="shared" si="83"/>
        <v>0</v>
      </c>
      <c r="BO417" s="64">
        <f t="shared" si="84"/>
        <v>0</v>
      </c>
      <c r="BP417" s="64">
        <f t="shared" si="85"/>
        <v>0</v>
      </c>
    </row>
    <row r="418" spans="1:68" ht="27" customHeight="1" x14ac:dyDescent="0.25">
      <c r="A418" s="54" t="s">
        <v>667</v>
      </c>
      <c r="B418" s="54" t="s">
        <v>668</v>
      </c>
      <c r="C418" s="31">
        <v>4301011947</v>
      </c>
      <c r="D418" s="777">
        <v>4680115884854</v>
      </c>
      <c r="E418" s="778"/>
      <c r="F418" s="772">
        <v>2.5</v>
      </c>
      <c r="G418" s="32">
        <v>6</v>
      </c>
      <c r="H418" s="772">
        <v>15</v>
      </c>
      <c r="I418" s="772">
        <v>15.48</v>
      </c>
      <c r="J418" s="32">
        <v>48</v>
      </c>
      <c r="K418" s="32" t="s">
        <v>121</v>
      </c>
      <c r="L418" s="32"/>
      <c r="M418" s="33" t="s">
        <v>153</v>
      </c>
      <c r="N418" s="33"/>
      <c r="O418" s="32">
        <v>60</v>
      </c>
      <c r="P418" s="114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0"/>
      <c r="R418" s="780"/>
      <c r="S418" s="780"/>
      <c r="T418" s="781"/>
      <c r="U418" s="34"/>
      <c r="V418" s="34"/>
      <c r="W418" s="35" t="s">
        <v>69</v>
      </c>
      <c r="X418" s="773">
        <v>0</v>
      </c>
      <c r="Y418" s="774">
        <f t="shared" si="81"/>
        <v>0</v>
      </c>
      <c r="Z418" s="36" t="str">
        <f>IFERROR(IF(Y418=0,"",ROUNDUP(Y418/H418,0)*0.02039),"")</f>
        <v/>
      </c>
      <c r="AA418" s="56"/>
      <c r="AB418" s="57"/>
      <c r="AC418" s="491" t="s">
        <v>664</v>
      </c>
      <c r="AG418" s="64"/>
      <c r="AJ418" s="68"/>
      <c r="AK418" s="68">
        <v>0</v>
      </c>
      <c r="BB418" s="492" t="s">
        <v>1</v>
      </c>
      <c r="BM418" s="64">
        <f t="shared" si="82"/>
        <v>0</v>
      </c>
      <c r="BN418" s="64">
        <f t="shared" si="83"/>
        <v>0</v>
      </c>
      <c r="BO418" s="64">
        <f t="shared" si="84"/>
        <v>0</v>
      </c>
      <c r="BP418" s="64">
        <f t="shared" si="85"/>
        <v>0</v>
      </c>
    </row>
    <row r="419" spans="1:68" ht="27" customHeight="1" x14ac:dyDescent="0.25">
      <c r="A419" s="54" t="s">
        <v>667</v>
      </c>
      <c r="B419" s="54" t="s">
        <v>669</v>
      </c>
      <c r="C419" s="31">
        <v>4301011870</v>
      </c>
      <c r="D419" s="777">
        <v>4680115884854</v>
      </c>
      <c r="E419" s="778"/>
      <c r="F419" s="772">
        <v>2.5</v>
      </c>
      <c r="G419" s="32">
        <v>6</v>
      </c>
      <c r="H419" s="772">
        <v>15</v>
      </c>
      <c r="I419" s="772">
        <v>15.48</v>
      </c>
      <c r="J419" s="32">
        <v>48</v>
      </c>
      <c r="K419" s="32" t="s">
        <v>121</v>
      </c>
      <c r="L419" s="32" t="s">
        <v>149</v>
      </c>
      <c r="M419" s="33" t="s">
        <v>68</v>
      </c>
      <c r="N419" s="33"/>
      <c r="O419" s="32">
        <v>60</v>
      </c>
      <c r="P419" s="9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0"/>
      <c r="R419" s="780"/>
      <c r="S419" s="780"/>
      <c r="T419" s="781"/>
      <c r="U419" s="34"/>
      <c r="V419" s="34"/>
      <c r="W419" s="35" t="s">
        <v>69</v>
      </c>
      <c r="X419" s="773">
        <v>0</v>
      </c>
      <c r="Y419" s="774">
        <f t="shared" si="81"/>
        <v>0</v>
      </c>
      <c r="Z419" s="36" t="str">
        <f>IFERROR(IF(Y419=0,"",ROUNDUP(Y419/H419,0)*0.02175),"")</f>
        <v/>
      </c>
      <c r="AA419" s="56"/>
      <c r="AB419" s="57"/>
      <c r="AC419" s="493" t="s">
        <v>670</v>
      </c>
      <c r="AG419" s="64"/>
      <c r="AJ419" s="68" t="s">
        <v>151</v>
      </c>
      <c r="AK419" s="68">
        <v>720</v>
      </c>
      <c r="BB419" s="494" t="s">
        <v>1</v>
      </c>
      <c r="BM419" s="64">
        <f t="shared" si="82"/>
        <v>0</v>
      </c>
      <c r="BN419" s="64">
        <f t="shared" si="83"/>
        <v>0</v>
      </c>
      <c r="BO419" s="64">
        <f t="shared" si="84"/>
        <v>0</v>
      </c>
      <c r="BP419" s="64">
        <f t="shared" si="85"/>
        <v>0</v>
      </c>
    </row>
    <row r="420" spans="1:68" ht="27" customHeight="1" x14ac:dyDescent="0.25">
      <c r="A420" s="54" t="s">
        <v>671</v>
      </c>
      <c r="B420" s="54" t="s">
        <v>672</v>
      </c>
      <c r="C420" s="31">
        <v>4301011339</v>
      </c>
      <c r="D420" s="777">
        <v>4607091383997</v>
      </c>
      <c r="E420" s="778"/>
      <c r="F420" s="772">
        <v>2.5</v>
      </c>
      <c r="G420" s="32">
        <v>6</v>
      </c>
      <c r="H420" s="772">
        <v>15</v>
      </c>
      <c r="I420" s="772">
        <v>15.48</v>
      </c>
      <c r="J420" s="32">
        <v>48</v>
      </c>
      <c r="K420" s="32" t="s">
        <v>121</v>
      </c>
      <c r="L420" s="32"/>
      <c r="M420" s="33" t="s">
        <v>68</v>
      </c>
      <c r="N420" s="33"/>
      <c r="O420" s="32">
        <v>60</v>
      </c>
      <c r="P420" s="114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80"/>
      <c r="R420" s="780"/>
      <c r="S420" s="780"/>
      <c r="T420" s="781"/>
      <c r="U420" s="34"/>
      <c r="V420" s="34"/>
      <c r="W420" s="35" t="s">
        <v>69</v>
      </c>
      <c r="X420" s="773">
        <v>0</v>
      </c>
      <c r="Y420" s="774">
        <f t="shared" si="81"/>
        <v>0</v>
      </c>
      <c r="Z420" s="36" t="str">
        <f>IFERROR(IF(Y420=0,"",ROUNDUP(Y420/H420,0)*0.02175),"")</f>
        <v/>
      </c>
      <c r="AA420" s="56"/>
      <c r="AB420" s="57"/>
      <c r="AC420" s="495" t="s">
        <v>673</v>
      </c>
      <c r="AG420" s="64"/>
      <c r="AJ420" s="68"/>
      <c r="AK420" s="68">
        <v>0</v>
      </c>
      <c r="BB420" s="496" t="s">
        <v>1</v>
      </c>
      <c r="BM420" s="64">
        <f t="shared" si="82"/>
        <v>0</v>
      </c>
      <c r="BN420" s="64">
        <f t="shared" si="83"/>
        <v>0</v>
      </c>
      <c r="BO420" s="64">
        <f t="shared" si="84"/>
        <v>0</v>
      </c>
      <c r="BP420" s="64">
        <f t="shared" si="85"/>
        <v>0</v>
      </c>
    </row>
    <row r="421" spans="1:68" ht="27" customHeight="1" x14ac:dyDescent="0.25">
      <c r="A421" s="54" t="s">
        <v>674</v>
      </c>
      <c r="B421" s="54" t="s">
        <v>675</v>
      </c>
      <c r="C421" s="31">
        <v>4301011943</v>
      </c>
      <c r="D421" s="777">
        <v>4680115884830</v>
      </c>
      <c r="E421" s="778"/>
      <c r="F421" s="772">
        <v>2.5</v>
      </c>
      <c r="G421" s="32">
        <v>6</v>
      </c>
      <c r="H421" s="772">
        <v>15</v>
      </c>
      <c r="I421" s="772">
        <v>15.48</v>
      </c>
      <c r="J421" s="32">
        <v>48</v>
      </c>
      <c r="K421" s="32" t="s">
        <v>121</v>
      </c>
      <c r="L421" s="32"/>
      <c r="M421" s="33" t="s">
        <v>153</v>
      </c>
      <c r="N421" s="33"/>
      <c r="O421" s="32">
        <v>60</v>
      </c>
      <c r="P421" s="116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0"/>
      <c r="R421" s="780"/>
      <c r="S421" s="780"/>
      <c r="T421" s="781"/>
      <c r="U421" s="34"/>
      <c r="V421" s="34"/>
      <c r="W421" s="35" t="s">
        <v>69</v>
      </c>
      <c r="X421" s="773">
        <v>0</v>
      </c>
      <c r="Y421" s="774">
        <f t="shared" si="81"/>
        <v>0</v>
      </c>
      <c r="Z421" s="36" t="str">
        <f>IFERROR(IF(Y421=0,"",ROUNDUP(Y421/H421,0)*0.02039),"")</f>
        <v/>
      </c>
      <c r="AA421" s="56"/>
      <c r="AB421" s="57"/>
      <c r="AC421" s="497" t="s">
        <v>664</v>
      </c>
      <c r="AG421" s="64"/>
      <c r="AJ421" s="68"/>
      <c r="AK421" s="68">
        <v>0</v>
      </c>
      <c r="BB421" s="498" t="s">
        <v>1</v>
      </c>
      <c r="BM421" s="64">
        <f t="shared" si="82"/>
        <v>0</v>
      </c>
      <c r="BN421" s="64">
        <f t="shared" si="83"/>
        <v>0</v>
      </c>
      <c r="BO421" s="64">
        <f t="shared" si="84"/>
        <v>0</v>
      </c>
      <c r="BP421" s="64">
        <f t="shared" si="85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4301011867</v>
      </c>
      <c r="D422" s="777">
        <v>4680115884830</v>
      </c>
      <c r="E422" s="778"/>
      <c r="F422" s="772">
        <v>2.5</v>
      </c>
      <c r="G422" s="32">
        <v>6</v>
      </c>
      <c r="H422" s="772">
        <v>15</v>
      </c>
      <c r="I422" s="772">
        <v>15.48</v>
      </c>
      <c r="J422" s="32">
        <v>48</v>
      </c>
      <c r="K422" s="32" t="s">
        <v>121</v>
      </c>
      <c r="L422" s="32" t="s">
        <v>149</v>
      </c>
      <c r="M422" s="33" t="s">
        <v>68</v>
      </c>
      <c r="N422" s="33"/>
      <c r="O422" s="32">
        <v>60</v>
      </c>
      <c r="P422" s="9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0"/>
      <c r="R422" s="780"/>
      <c r="S422" s="780"/>
      <c r="T422" s="781"/>
      <c r="U422" s="34"/>
      <c r="V422" s="34"/>
      <c r="W422" s="35" t="s">
        <v>69</v>
      </c>
      <c r="X422" s="773">
        <v>1000</v>
      </c>
      <c r="Y422" s="774">
        <f t="shared" si="81"/>
        <v>1005</v>
      </c>
      <c r="Z422" s="36">
        <f>IFERROR(IF(Y422=0,"",ROUNDUP(Y422/H422,0)*0.02175),"")</f>
        <v>1.4572499999999999</v>
      </c>
      <c r="AA422" s="56"/>
      <c r="AB422" s="57"/>
      <c r="AC422" s="499" t="s">
        <v>677</v>
      </c>
      <c r="AG422" s="64"/>
      <c r="AJ422" s="68" t="s">
        <v>151</v>
      </c>
      <c r="AK422" s="68">
        <v>720</v>
      </c>
      <c r="BB422" s="500" t="s">
        <v>1</v>
      </c>
      <c r="BM422" s="64">
        <f t="shared" si="82"/>
        <v>1032</v>
      </c>
      <c r="BN422" s="64">
        <f t="shared" si="83"/>
        <v>1037.1600000000001</v>
      </c>
      <c r="BO422" s="64">
        <f t="shared" si="84"/>
        <v>1.3888888888888888</v>
      </c>
      <c r="BP422" s="64">
        <f t="shared" si="85"/>
        <v>1.3958333333333333</v>
      </c>
    </row>
    <row r="423" spans="1:68" ht="27" customHeight="1" x14ac:dyDescent="0.25">
      <c r="A423" s="54" t="s">
        <v>678</v>
      </c>
      <c r="B423" s="54" t="s">
        <v>679</v>
      </c>
      <c r="C423" s="31">
        <v>4301011433</v>
      </c>
      <c r="D423" s="777">
        <v>4680115882638</v>
      </c>
      <c r="E423" s="778"/>
      <c r="F423" s="772">
        <v>0.4</v>
      </c>
      <c r="G423" s="32">
        <v>10</v>
      </c>
      <c r="H423" s="772">
        <v>4</v>
      </c>
      <c r="I423" s="772">
        <v>4.21</v>
      </c>
      <c r="J423" s="32">
        <v>132</v>
      </c>
      <c r="K423" s="32" t="s">
        <v>76</v>
      </c>
      <c r="L423" s="32"/>
      <c r="M423" s="33" t="s">
        <v>122</v>
      </c>
      <c r="N423" s="33"/>
      <c r="O423" s="32">
        <v>90</v>
      </c>
      <c r="P423" s="8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0"/>
      <c r="R423" s="780"/>
      <c r="S423" s="780"/>
      <c r="T423" s="781"/>
      <c r="U423" s="34"/>
      <c r="V423" s="34"/>
      <c r="W423" s="35" t="s">
        <v>69</v>
      </c>
      <c r="X423" s="773">
        <v>0</v>
      </c>
      <c r="Y423" s="774">
        <f t="shared" si="81"/>
        <v>0</v>
      </c>
      <c r="Z423" s="36" t="str">
        <f>IFERROR(IF(Y423=0,"",ROUNDUP(Y423/H423,0)*0.00902),"")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customHeight="1" x14ac:dyDescent="0.25">
      <c r="A424" s="54" t="s">
        <v>681</v>
      </c>
      <c r="B424" s="54" t="s">
        <v>682</v>
      </c>
      <c r="C424" s="31">
        <v>4301011952</v>
      </c>
      <c r="D424" s="777">
        <v>4680115884922</v>
      </c>
      <c r="E424" s="778"/>
      <c r="F424" s="772">
        <v>0.5</v>
      </c>
      <c r="G424" s="32">
        <v>10</v>
      </c>
      <c r="H424" s="772">
        <v>5</v>
      </c>
      <c r="I424" s="772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0"/>
      <c r="R424" s="780"/>
      <c r="S424" s="780"/>
      <c r="T424" s="781"/>
      <c r="U424" s="34"/>
      <c r="V424" s="34"/>
      <c r="W424" s="35" t="s">
        <v>69</v>
      </c>
      <c r="X424" s="773">
        <v>0</v>
      </c>
      <c r="Y424" s="774">
        <f t="shared" si="81"/>
        <v>0</v>
      </c>
      <c r="Z424" s="36" t="str">
        <f>IFERROR(IF(Y424=0,"",ROUNDUP(Y424/H424,0)*0.00902),"")</f>
        <v/>
      </c>
      <c r="AA424" s="56"/>
      <c r="AB424" s="57"/>
      <c r="AC424" s="503" t="s">
        <v>670</v>
      </c>
      <c r="AG424" s="64"/>
      <c r="AJ424" s="68"/>
      <c r="AK424" s="68">
        <v>0</v>
      </c>
      <c r="BB424" s="504" t="s">
        <v>1</v>
      </c>
      <c r="BM424" s="64">
        <f t="shared" si="82"/>
        <v>0</v>
      </c>
      <c r="BN424" s="64">
        <f t="shared" si="83"/>
        <v>0</v>
      </c>
      <c r="BO424" s="64">
        <f t="shared" si="84"/>
        <v>0</v>
      </c>
      <c r="BP424" s="64">
        <f t="shared" si="85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4301011868</v>
      </c>
      <c r="D425" s="777">
        <v>4680115884861</v>
      </c>
      <c r="E425" s="778"/>
      <c r="F425" s="772">
        <v>0.5</v>
      </c>
      <c r="G425" s="32">
        <v>10</v>
      </c>
      <c r="H425" s="772">
        <v>5</v>
      </c>
      <c r="I425" s="772">
        <v>5.21</v>
      </c>
      <c r="J425" s="32">
        <v>132</v>
      </c>
      <c r="K425" s="32" t="s">
        <v>76</v>
      </c>
      <c r="L425" s="32"/>
      <c r="M425" s="33" t="s">
        <v>68</v>
      </c>
      <c r="N425" s="33"/>
      <c r="O425" s="32">
        <v>60</v>
      </c>
      <c r="P425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780"/>
      <c r="R425" s="780"/>
      <c r="S425" s="780"/>
      <c r="T425" s="781"/>
      <c r="U425" s="34"/>
      <c r="V425" s="34"/>
      <c r="W425" s="35" t="s">
        <v>69</v>
      </c>
      <c r="X425" s="773">
        <v>0</v>
      </c>
      <c r="Y425" s="774">
        <f t="shared" si="81"/>
        <v>0</v>
      </c>
      <c r="Z425" s="36" t="str">
        <f>IFERROR(IF(Y425=0,"",ROUNDUP(Y425/H425,0)*0.00902),"")</f>
        <v/>
      </c>
      <c r="AA425" s="56"/>
      <c r="AB425" s="57"/>
      <c r="AC425" s="505" t="s">
        <v>677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4301011866</v>
      </c>
      <c r="D426" s="777">
        <v>4680115884878</v>
      </c>
      <c r="E426" s="778"/>
      <c r="F426" s="772">
        <v>0.5</v>
      </c>
      <c r="G426" s="32">
        <v>10</v>
      </c>
      <c r="H426" s="772">
        <v>5</v>
      </c>
      <c r="I426" s="772">
        <v>5.21</v>
      </c>
      <c r="J426" s="32">
        <v>132</v>
      </c>
      <c r="K426" s="32" t="s">
        <v>76</v>
      </c>
      <c r="L426" s="32"/>
      <c r="M426" s="33" t="s">
        <v>68</v>
      </c>
      <c r="N426" s="33"/>
      <c r="O426" s="32">
        <v>60</v>
      </c>
      <c r="P426" s="88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0"/>
      <c r="R426" s="780"/>
      <c r="S426" s="780"/>
      <c r="T426" s="781"/>
      <c r="U426" s="34"/>
      <c r="V426" s="34"/>
      <c r="W426" s="35" t="s">
        <v>69</v>
      </c>
      <c r="X426" s="773">
        <v>0</v>
      </c>
      <c r="Y426" s="774">
        <f t="shared" si="81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x14ac:dyDescent="0.2">
      <c r="A427" s="787"/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8"/>
      <c r="P427" s="782" t="s">
        <v>71</v>
      </c>
      <c r="Q427" s="783"/>
      <c r="R427" s="783"/>
      <c r="S427" s="783"/>
      <c r="T427" s="783"/>
      <c r="U427" s="783"/>
      <c r="V427" s="784"/>
      <c r="W427" s="37" t="s">
        <v>72</v>
      </c>
      <c r="X427" s="7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66.666666666666671</v>
      </c>
      <c r="Y427" s="7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67</v>
      </c>
      <c r="Z427" s="7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1.4572499999999999</v>
      </c>
      <c r="AA427" s="776"/>
      <c r="AB427" s="776"/>
      <c r="AC427" s="776"/>
    </row>
    <row r="428" spans="1:68" x14ac:dyDescent="0.2">
      <c r="A428" s="786"/>
      <c r="B428" s="786"/>
      <c r="C428" s="786"/>
      <c r="D428" s="786"/>
      <c r="E428" s="786"/>
      <c r="F428" s="786"/>
      <c r="G428" s="786"/>
      <c r="H428" s="786"/>
      <c r="I428" s="786"/>
      <c r="J428" s="786"/>
      <c r="K428" s="786"/>
      <c r="L428" s="786"/>
      <c r="M428" s="786"/>
      <c r="N428" s="786"/>
      <c r="O428" s="788"/>
      <c r="P428" s="782" t="s">
        <v>71</v>
      </c>
      <c r="Q428" s="783"/>
      <c r="R428" s="783"/>
      <c r="S428" s="783"/>
      <c r="T428" s="783"/>
      <c r="U428" s="783"/>
      <c r="V428" s="784"/>
      <c r="W428" s="37" t="s">
        <v>69</v>
      </c>
      <c r="X428" s="775">
        <f>IFERROR(SUM(X416:X426),"0")</f>
        <v>1000</v>
      </c>
      <c r="Y428" s="775">
        <f>IFERROR(SUM(Y416:Y426),"0")</f>
        <v>1005</v>
      </c>
      <c r="Z428" s="37"/>
      <c r="AA428" s="776"/>
      <c r="AB428" s="776"/>
      <c r="AC428" s="776"/>
    </row>
    <row r="429" spans="1:68" ht="14.25" customHeight="1" x14ac:dyDescent="0.25">
      <c r="A429" s="785" t="s">
        <v>175</v>
      </c>
      <c r="B429" s="786"/>
      <c r="C429" s="786"/>
      <c r="D429" s="786"/>
      <c r="E429" s="786"/>
      <c r="F429" s="786"/>
      <c r="G429" s="786"/>
      <c r="H429" s="786"/>
      <c r="I429" s="786"/>
      <c r="J429" s="786"/>
      <c r="K429" s="786"/>
      <c r="L429" s="786"/>
      <c r="M429" s="786"/>
      <c r="N429" s="786"/>
      <c r="O429" s="786"/>
      <c r="P429" s="786"/>
      <c r="Q429" s="786"/>
      <c r="R429" s="786"/>
      <c r="S429" s="786"/>
      <c r="T429" s="786"/>
      <c r="U429" s="786"/>
      <c r="V429" s="786"/>
      <c r="W429" s="786"/>
      <c r="X429" s="786"/>
      <c r="Y429" s="786"/>
      <c r="Z429" s="786"/>
      <c r="AA429" s="769"/>
      <c r="AB429" s="769"/>
      <c r="AC429" s="769"/>
    </row>
    <row r="430" spans="1:68" ht="27" customHeight="1" x14ac:dyDescent="0.25">
      <c r="A430" s="54" t="s">
        <v>688</v>
      </c>
      <c r="B430" s="54" t="s">
        <v>689</v>
      </c>
      <c r="C430" s="31">
        <v>4301020178</v>
      </c>
      <c r="D430" s="777">
        <v>4607091383980</v>
      </c>
      <c r="E430" s="778"/>
      <c r="F430" s="772">
        <v>2.5</v>
      </c>
      <c r="G430" s="32">
        <v>6</v>
      </c>
      <c r="H430" s="772">
        <v>15</v>
      </c>
      <c r="I430" s="772">
        <v>15.48</v>
      </c>
      <c r="J430" s="32">
        <v>48</v>
      </c>
      <c r="K430" s="32" t="s">
        <v>121</v>
      </c>
      <c r="L430" s="32" t="s">
        <v>149</v>
      </c>
      <c r="M430" s="33" t="s">
        <v>122</v>
      </c>
      <c r="N430" s="33"/>
      <c r="O430" s="32">
        <v>50</v>
      </c>
      <c r="P430" s="11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0"/>
      <c r="R430" s="780"/>
      <c r="S430" s="780"/>
      <c r="T430" s="781"/>
      <c r="U430" s="34"/>
      <c r="V430" s="34"/>
      <c r="W430" s="35" t="s">
        <v>69</v>
      </c>
      <c r="X430" s="773">
        <v>1420</v>
      </c>
      <c r="Y430" s="774">
        <f>IFERROR(IF(X430="",0,CEILING((X430/$H430),1)*$H430),"")</f>
        <v>1425</v>
      </c>
      <c r="Z430" s="36">
        <f>IFERROR(IF(Y430=0,"",ROUNDUP(Y430/H430,0)*0.02175),"")</f>
        <v>2.0662499999999997</v>
      </c>
      <c r="AA430" s="56"/>
      <c r="AB430" s="57"/>
      <c r="AC430" s="509" t="s">
        <v>690</v>
      </c>
      <c r="AG430" s="64"/>
      <c r="AJ430" s="68" t="s">
        <v>151</v>
      </c>
      <c r="AK430" s="68">
        <v>720</v>
      </c>
      <c r="BB430" s="510" t="s">
        <v>1</v>
      </c>
      <c r="BM430" s="64">
        <f>IFERROR(X430*I430/H430,"0")</f>
        <v>1465.44</v>
      </c>
      <c r="BN430" s="64">
        <f>IFERROR(Y430*I430/H430,"0")</f>
        <v>1470.6</v>
      </c>
      <c r="BO430" s="64">
        <f>IFERROR(1/J430*(X430/H430),"0")</f>
        <v>1.9722222222222223</v>
      </c>
      <c r="BP430" s="64">
        <f>IFERROR(1/J430*(Y430/H430),"0")</f>
        <v>1.9791666666666665</v>
      </c>
    </row>
    <row r="431" spans="1:68" ht="27" customHeight="1" x14ac:dyDescent="0.25">
      <c r="A431" s="54" t="s">
        <v>691</v>
      </c>
      <c r="B431" s="54" t="s">
        <v>692</v>
      </c>
      <c r="C431" s="31">
        <v>4301020179</v>
      </c>
      <c r="D431" s="777">
        <v>4607091384178</v>
      </c>
      <c r="E431" s="778"/>
      <c r="F431" s="772">
        <v>0.4</v>
      </c>
      <c r="G431" s="32">
        <v>10</v>
      </c>
      <c r="H431" s="772">
        <v>4</v>
      </c>
      <c r="I431" s="772">
        <v>4.21</v>
      </c>
      <c r="J431" s="32">
        <v>132</v>
      </c>
      <c r="K431" s="32" t="s">
        <v>76</v>
      </c>
      <c r="L431" s="32"/>
      <c r="M431" s="33" t="s">
        <v>122</v>
      </c>
      <c r="N431" s="33"/>
      <c r="O431" s="32">
        <v>50</v>
      </c>
      <c r="P431" s="9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0"/>
      <c r="R431" s="780"/>
      <c r="S431" s="780"/>
      <c r="T431" s="781"/>
      <c r="U431" s="34"/>
      <c r="V431" s="34"/>
      <c r="W431" s="35" t="s">
        <v>69</v>
      </c>
      <c r="X431" s="773">
        <v>0</v>
      </c>
      <c r="Y431" s="774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690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87"/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8"/>
      <c r="P432" s="782" t="s">
        <v>71</v>
      </c>
      <c r="Q432" s="783"/>
      <c r="R432" s="783"/>
      <c r="S432" s="783"/>
      <c r="T432" s="783"/>
      <c r="U432" s="783"/>
      <c r="V432" s="784"/>
      <c r="W432" s="37" t="s">
        <v>72</v>
      </c>
      <c r="X432" s="775">
        <f>IFERROR(X430/H430,"0")+IFERROR(X431/H431,"0")</f>
        <v>94.666666666666671</v>
      </c>
      <c r="Y432" s="775">
        <f>IFERROR(Y430/H430,"0")+IFERROR(Y431/H431,"0")</f>
        <v>95</v>
      </c>
      <c r="Z432" s="775">
        <f>IFERROR(IF(Z430="",0,Z430),"0")+IFERROR(IF(Z431="",0,Z431),"0")</f>
        <v>2.0662499999999997</v>
      </c>
      <c r="AA432" s="776"/>
      <c r="AB432" s="776"/>
      <c r="AC432" s="776"/>
    </row>
    <row r="433" spans="1:68" x14ac:dyDescent="0.2">
      <c r="A433" s="786"/>
      <c r="B433" s="786"/>
      <c r="C433" s="786"/>
      <c r="D433" s="786"/>
      <c r="E433" s="786"/>
      <c r="F433" s="786"/>
      <c r="G433" s="786"/>
      <c r="H433" s="786"/>
      <c r="I433" s="786"/>
      <c r="J433" s="786"/>
      <c r="K433" s="786"/>
      <c r="L433" s="786"/>
      <c r="M433" s="786"/>
      <c r="N433" s="786"/>
      <c r="O433" s="788"/>
      <c r="P433" s="782" t="s">
        <v>71</v>
      </c>
      <c r="Q433" s="783"/>
      <c r="R433" s="783"/>
      <c r="S433" s="783"/>
      <c r="T433" s="783"/>
      <c r="U433" s="783"/>
      <c r="V433" s="784"/>
      <c r="W433" s="37" t="s">
        <v>69</v>
      </c>
      <c r="X433" s="775">
        <f>IFERROR(SUM(X430:X431),"0")</f>
        <v>1420</v>
      </c>
      <c r="Y433" s="775">
        <f>IFERROR(SUM(Y430:Y431),"0")</f>
        <v>1425</v>
      </c>
      <c r="Z433" s="37"/>
      <c r="AA433" s="776"/>
      <c r="AB433" s="776"/>
      <c r="AC433" s="776"/>
    </row>
    <row r="434" spans="1:68" ht="14.25" customHeight="1" x14ac:dyDescent="0.25">
      <c r="A434" s="785" t="s">
        <v>73</v>
      </c>
      <c r="B434" s="786"/>
      <c r="C434" s="786"/>
      <c r="D434" s="786"/>
      <c r="E434" s="786"/>
      <c r="F434" s="786"/>
      <c r="G434" s="786"/>
      <c r="H434" s="786"/>
      <c r="I434" s="786"/>
      <c r="J434" s="786"/>
      <c r="K434" s="786"/>
      <c r="L434" s="786"/>
      <c r="M434" s="786"/>
      <c r="N434" s="786"/>
      <c r="O434" s="786"/>
      <c r="P434" s="786"/>
      <c r="Q434" s="786"/>
      <c r="R434" s="786"/>
      <c r="S434" s="786"/>
      <c r="T434" s="786"/>
      <c r="U434" s="786"/>
      <c r="V434" s="786"/>
      <c r="W434" s="786"/>
      <c r="X434" s="786"/>
      <c r="Y434" s="786"/>
      <c r="Z434" s="786"/>
      <c r="AA434" s="769"/>
      <c r="AB434" s="769"/>
      <c r="AC434" s="769"/>
    </row>
    <row r="435" spans="1:68" ht="27" customHeight="1" x14ac:dyDescent="0.25">
      <c r="A435" s="54" t="s">
        <v>693</v>
      </c>
      <c r="B435" s="54" t="s">
        <v>694</v>
      </c>
      <c r="C435" s="31">
        <v>4301051903</v>
      </c>
      <c r="D435" s="777">
        <v>4607091383928</v>
      </c>
      <c r="E435" s="778"/>
      <c r="F435" s="772">
        <v>1.5</v>
      </c>
      <c r="G435" s="32">
        <v>6</v>
      </c>
      <c r="H435" s="772">
        <v>9</v>
      </c>
      <c r="I435" s="772">
        <v>9.57</v>
      </c>
      <c r="J435" s="32">
        <v>56</v>
      </c>
      <c r="K435" s="32" t="s">
        <v>121</v>
      </c>
      <c r="L435" s="32"/>
      <c r="M435" s="33" t="s">
        <v>77</v>
      </c>
      <c r="N435" s="33"/>
      <c r="O435" s="32">
        <v>40</v>
      </c>
      <c r="P435" s="1177" t="s">
        <v>695</v>
      </c>
      <c r="Q435" s="780"/>
      <c r="R435" s="780"/>
      <c r="S435" s="780"/>
      <c r="T435" s="781"/>
      <c r="U435" s="34"/>
      <c r="V435" s="34"/>
      <c r="W435" s="35" t="s">
        <v>69</v>
      </c>
      <c r="X435" s="773">
        <v>0</v>
      </c>
      <c r="Y435" s="774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696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697</v>
      </c>
      <c r="B436" s="54" t="s">
        <v>698</v>
      </c>
      <c r="C436" s="31">
        <v>4301051897</v>
      </c>
      <c r="D436" s="777">
        <v>4607091384260</v>
      </c>
      <c r="E436" s="778"/>
      <c r="F436" s="772">
        <v>1.5</v>
      </c>
      <c r="G436" s="32">
        <v>6</v>
      </c>
      <c r="H436" s="772">
        <v>9</v>
      </c>
      <c r="I436" s="772">
        <v>9.5640000000000001</v>
      </c>
      <c r="J436" s="32">
        <v>56</v>
      </c>
      <c r="K436" s="32" t="s">
        <v>121</v>
      </c>
      <c r="L436" s="32"/>
      <c r="M436" s="33" t="s">
        <v>77</v>
      </c>
      <c r="N436" s="33"/>
      <c r="O436" s="32">
        <v>40</v>
      </c>
      <c r="P436" s="1191" t="s">
        <v>699</v>
      </c>
      <c r="Q436" s="780"/>
      <c r="R436" s="780"/>
      <c r="S436" s="780"/>
      <c r="T436" s="781"/>
      <c r="U436" s="34"/>
      <c r="V436" s="34"/>
      <c r="W436" s="35" t="s">
        <v>69</v>
      </c>
      <c r="X436" s="773">
        <v>0</v>
      </c>
      <c r="Y436" s="77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700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87"/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8"/>
      <c r="P437" s="782" t="s">
        <v>71</v>
      </c>
      <c r="Q437" s="783"/>
      <c r="R437" s="783"/>
      <c r="S437" s="783"/>
      <c r="T437" s="783"/>
      <c r="U437" s="783"/>
      <c r="V437" s="784"/>
      <c r="W437" s="37" t="s">
        <v>72</v>
      </c>
      <c r="X437" s="775">
        <f>IFERROR(X435/H435,"0")+IFERROR(X436/H436,"0")</f>
        <v>0</v>
      </c>
      <c r="Y437" s="775">
        <f>IFERROR(Y435/H435,"0")+IFERROR(Y436/H436,"0")</f>
        <v>0</v>
      </c>
      <c r="Z437" s="775">
        <f>IFERROR(IF(Z435="",0,Z435),"0")+IFERROR(IF(Z436="",0,Z436),"0")</f>
        <v>0</v>
      </c>
      <c r="AA437" s="776"/>
      <c r="AB437" s="776"/>
      <c r="AC437" s="776"/>
    </row>
    <row r="438" spans="1:68" x14ac:dyDescent="0.2">
      <c r="A438" s="786"/>
      <c r="B438" s="786"/>
      <c r="C438" s="786"/>
      <c r="D438" s="786"/>
      <c r="E438" s="786"/>
      <c r="F438" s="786"/>
      <c r="G438" s="786"/>
      <c r="H438" s="786"/>
      <c r="I438" s="786"/>
      <c r="J438" s="786"/>
      <c r="K438" s="786"/>
      <c r="L438" s="786"/>
      <c r="M438" s="786"/>
      <c r="N438" s="786"/>
      <c r="O438" s="788"/>
      <c r="P438" s="782" t="s">
        <v>71</v>
      </c>
      <c r="Q438" s="783"/>
      <c r="R438" s="783"/>
      <c r="S438" s="783"/>
      <c r="T438" s="783"/>
      <c r="U438" s="783"/>
      <c r="V438" s="784"/>
      <c r="W438" s="37" t="s">
        <v>69</v>
      </c>
      <c r="X438" s="775">
        <f>IFERROR(SUM(X435:X436),"0")</f>
        <v>0</v>
      </c>
      <c r="Y438" s="775">
        <f>IFERROR(SUM(Y435:Y436),"0")</f>
        <v>0</v>
      </c>
      <c r="Z438" s="37"/>
      <c r="AA438" s="776"/>
      <c r="AB438" s="776"/>
      <c r="AC438" s="776"/>
    </row>
    <row r="439" spans="1:68" ht="14.25" customHeight="1" x14ac:dyDescent="0.25">
      <c r="A439" s="785" t="s">
        <v>217</v>
      </c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786"/>
      <c r="P439" s="786"/>
      <c r="Q439" s="786"/>
      <c r="R439" s="786"/>
      <c r="S439" s="786"/>
      <c r="T439" s="786"/>
      <c r="U439" s="786"/>
      <c r="V439" s="786"/>
      <c r="W439" s="786"/>
      <c r="X439" s="786"/>
      <c r="Y439" s="786"/>
      <c r="Z439" s="786"/>
      <c r="AA439" s="769"/>
      <c r="AB439" s="769"/>
      <c r="AC439" s="769"/>
    </row>
    <row r="440" spans="1:68" ht="27" customHeight="1" x14ac:dyDescent="0.25">
      <c r="A440" s="54" t="s">
        <v>701</v>
      </c>
      <c r="B440" s="54" t="s">
        <v>702</v>
      </c>
      <c r="C440" s="31">
        <v>4301060439</v>
      </c>
      <c r="D440" s="777">
        <v>4607091384673</v>
      </c>
      <c r="E440" s="778"/>
      <c r="F440" s="772">
        <v>1.5</v>
      </c>
      <c r="G440" s="32">
        <v>6</v>
      </c>
      <c r="H440" s="772">
        <v>9</v>
      </c>
      <c r="I440" s="772">
        <v>9.5640000000000001</v>
      </c>
      <c r="J440" s="32">
        <v>56</v>
      </c>
      <c r="K440" s="32" t="s">
        <v>121</v>
      </c>
      <c r="L440" s="32"/>
      <c r="M440" s="33" t="s">
        <v>77</v>
      </c>
      <c r="N440" s="33"/>
      <c r="O440" s="32">
        <v>30</v>
      </c>
      <c r="P440" s="1011" t="s">
        <v>703</v>
      </c>
      <c r="Q440" s="780"/>
      <c r="R440" s="780"/>
      <c r="S440" s="780"/>
      <c r="T440" s="781"/>
      <c r="U440" s="34"/>
      <c r="V440" s="34"/>
      <c r="W440" s="35" t="s">
        <v>69</v>
      </c>
      <c r="X440" s="773">
        <v>0</v>
      </c>
      <c r="Y440" s="77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704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87"/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8"/>
      <c r="P441" s="782" t="s">
        <v>71</v>
      </c>
      <c r="Q441" s="783"/>
      <c r="R441" s="783"/>
      <c r="S441" s="783"/>
      <c r="T441" s="783"/>
      <c r="U441" s="783"/>
      <c r="V441" s="784"/>
      <c r="W441" s="37" t="s">
        <v>72</v>
      </c>
      <c r="X441" s="775">
        <f>IFERROR(X440/H440,"0")</f>
        <v>0</v>
      </c>
      <c r="Y441" s="775">
        <f>IFERROR(Y440/H440,"0")</f>
        <v>0</v>
      </c>
      <c r="Z441" s="775">
        <f>IFERROR(IF(Z440="",0,Z440),"0")</f>
        <v>0</v>
      </c>
      <c r="AA441" s="776"/>
      <c r="AB441" s="776"/>
      <c r="AC441" s="776"/>
    </row>
    <row r="442" spans="1:68" x14ac:dyDescent="0.2">
      <c r="A442" s="786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8"/>
      <c r="P442" s="782" t="s">
        <v>71</v>
      </c>
      <c r="Q442" s="783"/>
      <c r="R442" s="783"/>
      <c r="S442" s="783"/>
      <c r="T442" s="783"/>
      <c r="U442" s="783"/>
      <c r="V442" s="784"/>
      <c r="W442" s="37" t="s">
        <v>69</v>
      </c>
      <c r="X442" s="775">
        <f>IFERROR(SUM(X440:X440),"0")</f>
        <v>0</v>
      </c>
      <c r="Y442" s="775">
        <f>IFERROR(SUM(Y440:Y440),"0")</f>
        <v>0</v>
      </c>
      <c r="Z442" s="37"/>
      <c r="AA442" s="776"/>
      <c r="AB442" s="776"/>
      <c r="AC442" s="776"/>
    </row>
    <row r="443" spans="1:68" ht="16.5" customHeight="1" x14ac:dyDescent="0.25">
      <c r="A443" s="799" t="s">
        <v>705</v>
      </c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786"/>
      <c r="P443" s="786"/>
      <c r="Q443" s="786"/>
      <c r="R443" s="786"/>
      <c r="S443" s="786"/>
      <c r="T443" s="786"/>
      <c r="U443" s="786"/>
      <c r="V443" s="786"/>
      <c r="W443" s="786"/>
      <c r="X443" s="786"/>
      <c r="Y443" s="786"/>
      <c r="Z443" s="786"/>
      <c r="AA443" s="768"/>
      <c r="AB443" s="768"/>
      <c r="AC443" s="768"/>
    </row>
    <row r="444" spans="1:68" ht="14.25" customHeight="1" x14ac:dyDescent="0.25">
      <c r="A444" s="785" t="s">
        <v>118</v>
      </c>
      <c r="B444" s="786"/>
      <c r="C444" s="786"/>
      <c r="D444" s="786"/>
      <c r="E444" s="786"/>
      <c r="F444" s="786"/>
      <c r="G444" s="786"/>
      <c r="H444" s="786"/>
      <c r="I444" s="786"/>
      <c r="J444" s="786"/>
      <c r="K444" s="786"/>
      <c r="L444" s="786"/>
      <c r="M444" s="786"/>
      <c r="N444" s="786"/>
      <c r="O444" s="786"/>
      <c r="P444" s="786"/>
      <c r="Q444" s="786"/>
      <c r="R444" s="786"/>
      <c r="S444" s="786"/>
      <c r="T444" s="786"/>
      <c r="U444" s="786"/>
      <c r="V444" s="786"/>
      <c r="W444" s="786"/>
      <c r="X444" s="786"/>
      <c r="Y444" s="786"/>
      <c r="Z444" s="786"/>
      <c r="AA444" s="769"/>
      <c r="AB444" s="769"/>
      <c r="AC444" s="769"/>
    </row>
    <row r="445" spans="1:68" ht="27" customHeight="1" x14ac:dyDescent="0.25">
      <c r="A445" s="54" t="s">
        <v>706</v>
      </c>
      <c r="B445" s="54" t="s">
        <v>707</v>
      </c>
      <c r="C445" s="31">
        <v>4301011873</v>
      </c>
      <c r="D445" s="777">
        <v>4680115881907</v>
      </c>
      <c r="E445" s="778"/>
      <c r="F445" s="772">
        <v>1.8</v>
      </c>
      <c r="G445" s="32">
        <v>6</v>
      </c>
      <c r="H445" s="772">
        <v>10.8</v>
      </c>
      <c r="I445" s="772">
        <v>11.28</v>
      </c>
      <c r="J445" s="32">
        <v>56</v>
      </c>
      <c r="K445" s="32" t="s">
        <v>121</v>
      </c>
      <c r="L445" s="32"/>
      <c r="M445" s="33" t="s">
        <v>68</v>
      </c>
      <c r="N445" s="33"/>
      <c r="O445" s="32">
        <v>60</v>
      </c>
      <c r="P445" s="83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0"/>
      <c r="R445" s="780"/>
      <c r="S445" s="780"/>
      <c r="T445" s="781"/>
      <c r="U445" s="34"/>
      <c r="V445" s="34"/>
      <c r="W445" s="35" t="s">
        <v>69</v>
      </c>
      <c r="X445" s="773">
        <v>0</v>
      </c>
      <c r="Y445" s="774">
        <f t="shared" ref="Y445:Y452" si="86">IFERROR(IF(X445="",0,CEILING((X445/$H445),1)*$H445),"")</f>
        <v>0</v>
      </c>
      <c r="Z445" s="36" t="str">
        <f t="shared" ref="Z445:Z451" si="87">IFERROR(IF(Y445=0,"",ROUNDUP(Y445/H445,0)*0.02175),"")</f>
        <v/>
      </c>
      <c r="AA445" s="56"/>
      <c r="AB445" s="57"/>
      <c r="AC445" s="519" t="s">
        <v>708</v>
      </c>
      <c r="AG445" s="64"/>
      <c r="AJ445" s="68"/>
      <c r="AK445" s="68">
        <v>0</v>
      </c>
      <c r="BB445" s="520" t="s">
        <v>1</v>
      </c>
      <c r="BM445" s="64">
        <f t="shared" ref="BM445:BM452" si="88">IFERROR(X445*I445/H445,"0")</f>
        <v>0</v>
      </c>
      <c r="BN445" s="64">
        <f t="shared" ref="BN445:BN452" si="89">IFERROR(Y445*I445/H445,"0")</f>
        <v>0</v>
      </c>
      <c r="BO445" s="64">
        <f t="shared" ref="BO445:BO452" si="90">IFERROR(1/J445*(X445/H445),"0")</f>
        <v>0</v>
      </c>
      <c r="BP445" s="64">
        <f t="shared" ref="BP445:BP452" si="91">IFERROR(1/J445*(Y445/H445),"0")</f>
        <v>0</v>
      </c>
    </row>
    <row r="446" spans="1:68" ht="27" customHeight="1" x14ac:dyDescent="0.25">
      <c r="A446" s="54" t="s">
        <v>706</v>
      </c>
      <c r="B446" s="54" t="s">
        <v>709</v>
      </c>
      <c r="C446" s="31">
        <v>4301011483</v>
      </c>
      <c r="D446" s="777">
        <v>4680115881907</v>
      </c>
      <c r="E446" s="778"/>
      <c r="F446" s="772">
        <v>1.8</v>
      </c>
      <c r="G446" s="32">
        <v>6</v>
      </c>
      <c r="H446" s="772">
        <v>10.8</v>
      </c>
      <c r="I446" s="772">
        <v>11.28</v>
      </c>
      <c r="J446" s="32">
        <v>56</v>
      </c>
      <c r="K446" s="32" t="s">
        <v>121</v>
      </c>
      <c r="L446" s="32"/>
      <c r="M446" s="33" t="s">
        <v>68</v>
      </c>
      <c r="N446" s="33"/>
      <c r="O446" s="32">
        <v>60</v>
      </c>
      <c r="P446" s="100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0"/>
      <c r="R446" s="780"/>
      <c r="S446" s="780"/>
      <c r="T446" s="781"/>
      <c r="U446" s="34"/>
      <c r="V446" s="34"/>
      <c r="W446" s="35" t="s">
        <v>69</v>
      </c>
      <c r="X446" s="773">
        <v>0</v>
      </c>
      <c r="Y446" s="774">
        <f t="shared" si="86"/>
        <v>0</v>
      </c>
      <c r="Z446" s="36" t="str">
        <f t="shared" si="87"/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si="88"/>
        <v>0</v>
      </c>
      <c r="BN446" s="64">
        <f t="shared" si="89"/>
        <v>0</v>
      </c>
      <c r="BO446" s="64">
        <f t="shared" si="90"/>
        <v>0</v>
      </c>
      <c r="BP446" s="64">
        <f t="shared" si="91"/>
        <v>0</v>
      </c>
    </row>
    <row r="447" spans="1:68" ht="27" customHeight="1" x14ac:dyDescent="0.25">
      <c r="A447" s="54" t="s">
        <v>711</v>
      </c>
      <c r="B447" s="54" t="s">
        <v>712</v>
      </c>
      <c r="C447" s="31">
        <v>4301011872</v>
      </c>
      <c r="D447" s="777">
        <v>4680115883925</v>
      </c>
      <c r="E447" s="778"/>
      <c r="F447" s="772">
        <v>2.5</v>
      </c>
      <c r="G447" s="32">
        <v>6</v>
      </c>
      <c r="H447" s="772">
        <v>15</v>
      </c>
      <c r="I447" s="772">
        <v>15.48</v>
      </c>
      <c r="J447" s="32">
        <v>48</v>
      </c>
      <c r="K447" s="32" t="s">
        <v>121</v>
      </c>
      <c r="L447" s="32"/>
      <c r="M447" s="33" t="s">
        <v>68</v>
      </c>
      <c r="N447" s="33"/>
      <c r="O447" s="32">
        <v>60</v>
      </c>
      <c r="P447" s="119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0"/>
      <c r="R447" s="780"/>
      <c r="S447" s="780"/>
      <c r="T447" s="781"/>
      <c r="U447" s="34"/>
      <c r="V447" s="34"/>
      <c r="W447" s="35" t="s">
        <v>69</v>
      </c>
      <c r="X447" s="773">
        <v>0</v>
      </c>
      <c r="Y447" s="774">
        <f t="shared" si="86"/>
        <v>0</v>
      </c>
      <c r="Z447" s="36" t="str">
        <f t="shared" si="87"/>
        <v/>
      </c>
      <c r="AA447" s="56"/>
      <c r="AB447" s="57"/>
      <c r="AC447" s="523" t="s">
        <v>708</v>
      </c>
      <c r="AG447" s="64"/>
      <c r="AJ447" s="68"/>
      <c r="AK447" s="68">
        <v>0</v>
      </c>
      <c r="BB447" s="524" t="s">
        <v>1</v>
      </c>
      <c r="BM447" s="64">
        <f t="shared" si="88"/>
        <v>0</v>
      </c>
      <c r="BN447" s="64">
        <f t="shared" si="89"/>
        <v>0</v>
      </c>
      <c r="BO447" s="64">
        <f t="shared" si="90"/>
        <v>0</v>
      </c>
      <c r="BP447" s="64">
        <f t="shared" si="91"/>
        <v>0</v>
      </c>
    </row>
    <row r="448" spans="1:68" ht="27" customHeight="1" x14ac:dyDescent="0.25">
      <c r="A448" s="54" t="s">
        <v>711</v>
      </c>
      <c r="B448" s="54" t="s">
        <v>713</v>
      </c>
      <c r="C448" s="31">
        <v>4301011655</v>
      </c>
      <c r="D448" s="777">
        <v>4680115883925</v>
      </c>
      <c r="E448" s="778"/>
      <c r="F448" s="772">
        <v>2.5</v>
      </c>
      <c r="G448" s="32">
        <v>6</v>
      </c>
      <c r="H448" s="772">
        <v>15</v>
      </c>
      <c r="I448" s="772">
        <v>15.48</v>
      </c>
      <c r="J448" s="32">
        <v>48</v>
      </c>
      <c r="K448" s="32" t="s">
        <v>121</v>
      </c>
      <c r="L448" s="32"/>
      <c r="M448" s="33" t="s">
        <v>68</v>
      </c>
      <c r="N448" s="33"/>
      <c r="O448" s="32">
        <v>60</v>
      </c>
      <c r="P448" s="10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0"/>
      <c r="R448" s="780"/>
      <c r="S448" s="780"/>
      <c r="T448" s="781"/>
      <c r="U448" s="34"/>
      <c r="V448" s="34"/>
      <c r="W448" s="35" t="s">
        <v>69</v>
      </c>
      <c r="X448" s="773">
        <v>0</v>
      </c>
      <c r="Y448" s="774">
        <f t="shared" si="86"/>
        <v>0</v>
      </c>
      <c r="Z448" s="36" t="str">
        <f t="shared" si="87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37.5" customHeight="1" x14ac:dyDescent="0.25">
      <c r="A449" s="54" t="s">
        <v>714</v>
      </c>
      <c r="B449" s="54" t="s">
        <v>715</v>
      </c>
      <c r="C449" s="31">
        <v>4301011312</v>
      </c>
      <c r="D449" s="777">
        <v>4607091384192</v>
      </c>
      <c r="E449" s="778"/>
      <c r="F449" s="772">
        <v>1.8</v>
      </c>
      <c r="G449" s="32">
        <v>6</v>
      </c>
      <c r="H449" s="772">
        <v>10.8</v>
      </c>
      <c r="I449" s="772">
        <v>11.28</v>
      </c>
      <c r="J449" s="32">
        <v>56</v>
      </c>
      <c r="K449" s="32" t="s">
        <v>121</v>
      </c>
      <c r="L449" s="32"/>
      <c r="M449" s="33" t="s">
        <v>122</v>
      </c>
      <c r="N449" s="33"/>
      <c r="O449" s="32">
        <v>60</v>
      </c>
      <c r="P449" s="12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80"/>
      <c r="R449" s="780"/>
      <c r="S449" s="780"/>
      <c r="T449" s="781"/>
      <c r="U449" s="34"/>
      <c r="V449" s="34"/>
      <c r="W449" s="35" t="s">
        <v>69</v>
      </c>
      <c r="X449" s="773">
        <v>0</v>
      </c>
      <c r="Y449" s="774">
        <f t="shared" si="86"/>
        <v>0</v>
      </c>
      <c r="Z449" s="36" t="str">
        <f t="shared" si="87"/>
        <v/>
      </c>
      <c r="AA449" s="56"/>
      <c r="AB449" s="57"/>
      <c r="AC449" s="527" t="s">
        <v>716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37.5" customHeight="1" x14ac:dyDescent="0.25">
      <c r="A450" s="54" t="s">
        <v>717</v>
      </c>
      <c r="B450" s="54" t="s">
        <v>718</v>
      </c>
      <c r="C450" s="31">
        <v>4301011874</v>
      </c>
      <c r="D450" s="777">
        <v>4680115884892</v>
      </c>
      <c r="E450" s="778"/>
      <c r="F450" s="772">
        <v>1.8</v>
      </c>
      <c r="G450" s="32">
        <v>6</v>
      </c>
      <c r="H450" s="772">
        <v>10.8</v>
      </c>
      <c r="I450" s="772">
        <v>11.28</v>
      </c>
      <c r="J450" s="32">
        <v>56</v>
      </c>
      <c r="K450" s="32" t="s">
        <v>121</v>
      </c>
      <c r="L450" s="32"/>
      <c r="M450" s="33" t="s">
        <v>68</v>
      </c>
      <c r="N450" s="33"/>
      <c r="O450" s="32">
        <v>60</v>
      </c>
      <c r="P450" s="95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80"/>
      <c r="R450" s="780"/>
      <c r="S450" s="780"/>
      <c r="T450" s="781"/>
      <c r="U450" s="34"/>
      <c r="V450" s="34"/>
      <c r="W450" s="35" t="s">
        <v>69</v>
      </c>
      <c r="X450" s="773">
        <v>0</v>
      </c>
      <c r="Y450" s="774">
        <f t="shared" si="86"/>
        <v>0</v>
      </c>
      <c r="Z450" s="36" t="str">
        <f t="shared" si="87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27" customHeight="1" x14ac:dyDescent="0.25">
      <c r="A451" s="54" t="s">
        <v>720</v>
      </c>
      <c r="B451" s="54" t="s">
        <v>721</v>
      </c>
      <c r="C451" s="31">
        <v>4301011875</v>
      </c>
      <c r="D451" s="777">
        <v>4680115884885</v>
      </c>
      <c r="E451" s="778"/>
      <c r="F451" s="772">
        <v>0.8</v>
      </c>
      <c r="G451" s="32">
        <v>15</v>
      </c>
      <c r="H451" s="772">
        <v>12</v>
      </c>
      <c r="I451" s="772">
        <v>12.48</v>
      </c>
      <c r="J451" s="32">
        <v>56</v>
      </c>
      <c r="K451" s="32" t="s">
        <v>121</v>
      </c>
      <c r="L451" s="32"/>
      <c r="M451" s="33" t="s">
        <v>68</v>
      </c>
      <c r="N451" s="33"/>
      <c r="O451" s="32">
        <v>60</v>
      </c>
      <c r="P451" s="98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0"/>
      <c r="R451" s="780"/>
      <c r="S451" s="780"/>
      <c r="T451" s="781"/>
      <c r="U451" s="34"/>
      <c r="V451" s="34"/>
      <c r="W451" s="35" t="s">
        <v>69</v>
      </c>
      <c r="X451" s="773">
        <v>0</v>
      </c>
      <c r="Y451" s="774">
        <f t="shared" si="86"/>
        <v>0</v>
      </c>
      <c r="Z451" s="36" t="str">
        <f t="shared" si="87"/>
        <v/>
      </c>
      <c r="AA451" s="56"/>
      <c r="AB451" s="57"/>
      <c r="AC451" s="531" t="s">
        <v>719</v>
      </c>
      <c r="AG451" s="64"/>
      <c r="AJ451" s="68"/>
      <c r="AK451" s="68">
        <v>0</v>
      </c>
      <c r="BB451" s="532" t="s">
        <v>1</v>
      </c>
      <c r="BM451" s="64">
        <f t="shared" si="88"/>
        <v>0</v>
      </c>
      <c r="BN451" s="64">
        <f t="shared" si="89"/>
        <v>0</v>
      </c>
      <c r="BO451" s="64">
        <f t="shared" si="90"/>
        <v>0</v>
      </c>
      <c r="BP451" s="64">
        <f t="shared" si="91"/>
        <v>0</v>
      </c>
    </row>
    <row r="452" spans="1:68" ht="37.5" customHeight="1" x14ac:dyDescent="0.25">
      <c r="A452" s="54" t="s">
        <v>722</v>
      </c>
      <c r="B452" s="54" t="s">
        <v>723</v>
      </c>
      <c r="C452" s="31">
        <v>4301011871</v>
      </c>
      <c r="D452" s="777">
        <v>4680115884908</v>
      </c>
      <c r="E452" s="778"/>
      <c r="F452" s="772">
        <v>0.4</v>
      </c>
      <c r="G452" s="32">
        <v>10</v>
      </c>
      <c r="H452" s="772">
        <v>4</v>
      </c>
      <c r="I452" s="772">
        <v>4.21</v>
      </c>
      <c r="J452" s="32">
        <v>132</v>
      </c>
      <c r="K452" s="32" t="s">
        <v>76</v>
      </c>
      <c r="L452" s="32"/>
      <c r="M452" s="33" t="s">
        <v>68</v>
      </c>
      <c r="N452" s="33"/>
      <c r="O452" s="32">
        <v>60</v>
      </c>
      <c r="P452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0"/>
      <c r="R452" s="780"/>
      <c r="S452" s="780"/>
      <c r="T452" s="781"/>
      <c r="U452" s="34"/>
      <c r="V452" s="34"/>
      <c r="W452" s="35" t="s">
        <v>69</v>
      </c>
      <c r="X452" s="773">
        <v>0</v>
      </c>
      <c r="Y452" s="774">
        <f t="shared" si="86"/>
        <v>0</v>
      </c>
      <c r="Z452" s="36" t="str">
        <f>IFERROR(IF(Y452=0,"",ROUNDUP(Y452/H452,0)*0.00902),"")</f>
        <v/>
      </c>
      <c r="AA452" s="56"/>
      <c r="AB452" s="57"/>
      <c r="AC452" s="533" t="s">
        <v>719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x14ac:dyDescent="0.2">
      <c r="A453" s="787"/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8"/>
      <c r="P453" s="782" t="s">
        <v>71</v>
      </c>
      <c r="Q453" s="783"/>
      <c r="R453" s="783"/>
      <c r="S453" s="783"/>
      <c r="T453" s="783"/>
      <c r="U453" s="783"/>
      <c r="V453" s="784"/>
      <c r="W453" s="37" t="s">
        <v>72</v>
      </c>
      <c r="X453" s="775">
        <f>IFERROR(X445/H445,"0")+IFERROR(X446/H446,"0")+IFERROR(X447/H447,"0")+IFERROR(X448/H448,"0")+IFERROR(X449/H449,"0")+IFERROR(X450/H450,"0")+IFERROR(X451/H451,"0")+IFERROR(X452/H452,"0")</f>
        <v>0</v>
      </c>
      <c r="Y453" s="775">
        <f>IFERROR(Y445/H445,"0")+IFERROR(Y446/H446,"0")+IFERROR(Y447/H447,"0")+IFERROR(Y448/H448,"0")+IFERROR(Y449/H449,"0")+IFERROR(Y450/H450,"0")+IFERROR(Y451/H451,"0")+IFERROR(Y452/H452,"0")</f>
        <v>0</v>
      </c>
      <c r="Z453" s="7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76"/>
      <c r="AB453" s="776"/>
      <c r="AC453" s="776"/>
    </row>
    <row r="454" spans="1:68" x14ac:dyDescent="0.2">
      <c r="A454" s="786"/>
      <c r="B454" s="786"/>
      <c r="C454" s="786"/>
      <c r="D454" s="786"/>
      <c r="E454" s="786"/>
      <c r="F454" s="786"/>
      <c r="G454" s="786"/>
      <c r="H454" s="786"/>
      <c r="I454" s="786"/>
      <c r="J454" s="786"/>
      <c r="K454" s="786"/>
      <c r="L454" s="786"/>
      <c r="M454" s="786"/>
      <c r="N454" s="786"/>
      <c r="O454" s="788"/>
      <c r="P454" s="782" t="s">
        <v>71</v>
      </c>
      <c r="Q454" s="783"/>
      <c r="R454" s="783"/>
      <c r="S454" s="783"/>
      <c r="T454" s="783"/>
      <c r="U454" s="783"/>
      <c r="V454" s="784"/>
      <c r="W454" s="37" t="s">
        <v>69</v>
      </c>
      <c r="X454" s="775">
        <f>IFERROR(SUM(X445:X452),"0")</f>
        <v>0</v>
      </c>
      <c r="Y454" s="775">
        <f>IFERROR(SUM(Y445:Y452),"0")</f>
        <v>0</v>
      </c>
      <c r="Z454" s="37"/>
      <c r="AA454" s="776"/>
      <c r="AB454" s="776"/>
      <c r="AC454" s="776"/>
    </row>
    <row r="455" spans="1:68" ht="14.25" customHeight="1" x14ac:dyDescent="0.25">
      <c r="A455" s="785" t="s">
        <v>64</v>
      </c>
      <c r="B455" s="786"/>
      <c r="C455" s="786"/>
      <c r="D455" s="786"/>
      <c r="E455" s="786"/>
      <c r="F455" s="786"/>
      <c r="G455" s="786"/>
      <c r="H455" s="786"/>
      <c r="I455" s="786"/>
      <c r="J455" s="786"/>
      <c r="K455" s="786"/>
      <c r="L455" s="786"/>
      <c r="M455" s="786"/>
      <c r="N455" s="786"/>
      <c r="O455" s="786"/>
      <c r="P455" s="786"/>
      <c r="Q455" s="786"/>
      <c r="R455" s="786"/>
      <c r="S455" s="786"/>
      <c r="T455" s="786"/>
      <c r="U455" s="786"/>
      <c r="V455" s="786"/>
      <c r="W455" s="786"/>
      <c r="X455" s="786"/>
      <c r="Y455" s="786"/>
      <c r="Z455" s="786"/>
      <c r="AA455" s="769"/>
      <c r="AB455" s="769"/>
      <c r="AC455" s="769"/>
    </row>
    <row r="456" spans="1:68" ht="27" customHeight="1" x14ac:dyDescent="0.25">
      <c r="A456" s="54" t="s">
        <v>724</v>
      </c>
      <c r="B456" s="54" t="s">
        <v>725</v>
      </c>
      <c r="C456" s="31">
        <v>4301031303</v>
      </c>
      <c r="D456" s="777">
        <v>4607091384802</v>
      </c>
      <c r="E456" s="778"/>
      <c r="F456" s="772">
        <v>0.73</v>
      </c>
      <c r="G456" s="32">
        <v>6</v>
      </c>
      <c r="H456" s="772">
        <v>4.38</v>
      </c>
      <c r="I456" s="772">
        <v>4.6399999999999997</v>
      </c>
      <c r="J456" s="32">
        <v>156</v>
      </c>
      <c r="K456" s="32" t="s">
        <v>76</v>
      </c>
      <c r="L456" s="32"/>
      <c r="M456" s="33" t="s">
        <v>68</v>
      </c>
      <c r="N456" s="33"/>
      <c r="O456" s="32">
        <v>35</v>
      </c>
      <c r="P456" s="9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0"/>
      <c r="R456" s="780"/>
      <c r="S456" s="780"/>
      <c r="T456" s="781"/>
      <c r="U456" s="34"/>
      <c r="V456" s="34"/>
      <c r="W456" s="35" t="s">
        <v>69</v>
      </c>
      <c r="X456" s="773">
        <v>0</v>
      </c>
      <c r="Y456" s="774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535" t="s">
        <v>726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727</v>
      </c>
      <c r="B457" s="54" t="s">
        <v>728</v>
      </c>
      <c r="C457" s="31">
        <v>4301031304</v>
      </c>
      <c r="D457" s="777">
        <v>4607091384826</v>
      </c>
      <c r="E457" s="778"/>
      <c r="F457" s="772">
        <v>0.35</v>
      </c>
      <c r="G457" s="32">
        <v>8</v>
      </c>
      <c r="H457" s="772">
        <v>2.8</v>
      </c>
      <c r="I457" s="772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1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0"/>
      <c r="R457" s="780"/>
      <c r="S457" s="780"/>
      <c r="T457" s="781"/>
      <c r="U457" s="34"/>
      <c r="V457" s="34"/>
      <c r="W457" s="35" t="s">
        <v>69</v>
      </c>
      <c r="X457" s="773">
        <v>0</v>
      </c>
      <c r="Y457" s="774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726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787"/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8"/>
      <c r="P458" s="782" t="s">
        <v>71</v>
      </c>
      <c r="Q458" s="783"/>
      <c r="R458" s="783"/>
      <c r="S458" s="783"/>
      <c r="T458" s="783"/>
      <c r="U458" s="783"/>
      <c r="V458" s="784"/>
      <c r="W458" s="37" t="s">
        <v>72</v>
      </c>
      <c r="X458" s="775">
        <f>IFERROR(X456/H456,"0")+IFERROR(X457/H457,"0")</f>
        <v>0</v>
      </c>
      <c r="Y458" s="775">
        <f>IFERROR(Y456/H456,"0")+IFERROR(Y457/H457,"0")</f>
        <v>0</v>
      </c>
      <c r="Z458" s="775">
        <f>IFERROR(IF(Z456="",0,Z456),"0")+IFERROR(IF(Z457="",0,Z457),"0")</f>
        <v>0</v>
      </c>
      <c r="AA458" s="776"/>
      <c r="AB458" s="776"/>
      <c r="AC458" s="776"/>
    </row>
    <row r="459" spans="1:68" x14ac:dyDescent="0.2">
      <c r="A459" s="786"/>
      <c r="B459" s="786"/>
      <c r="C459" s="786"/>
      <c r="D459" s="786"/>
      <c r="E459" s="786"/>
      <c r="F459" s="786"/>
      <c r="G459" s="786"/>
      <c r="H459" s="786"/>
      <c r="I459" s="786"/>
      <c r="J459" s="786"/>
      <c r="K459" s="786"/>
      <c r="L459" s="786"/>
      <c r="M459" s="786"/>
      <c r="N459" s="786"/>
      <c r="O459" s="788"/>
      <c r="P459" s="782" t="s">
        <v>71</v>
      </c>
      <c r="Q459" s="783"/>
      <c r="R459" s="783"/>
      <c r="S459" s="783"/>
      <c r="T459" s="783"/>
      <c r="U459" s="783"/>
      <c r="V459" s="784"/>
      <c r="W459" s="37" t="s">
        <v>69</v>
      </c>
      <c r="X459" s="775">
        <f>IFERROR(SUM(X456:X457),"0")</f>
        <v>0</v>
      </c>
      <c r="Y459" s="775">
        <f>IFERROR(SUM(Y456:Y457),"0")</f>
        <v>0</v>
      </c>
      <c r="Z459" s="37"/>
      <c r="AA459" s="776"/>
      <c r="AB459" s="776"/>
      <c r="AC459" s="776"/>
    </row>
    <row r="460" spans="1:68" ht="14.25" customHeight="1" x14ac:dyDescent="0.25">
      <c r="A460" s="785" t="s">
        <v>73</v>
      </c>
      <c r="B460" s="786"/>
      <c r="C460" s="786"/>
      <c r="D460" s="786"/>
      <c r="E460" s="786"/>
      <c r="F460" s="786"/>
      <c r="G460" s="786"/>
      <c r="H460" s="786"/>
      <c r="I460" s="786"/>
      <c r="J460" s="786"/>
      <c r="K460" s="786"/>
      <c r="L460" s="786"/>
      <c r="M460" s="786"/>
      <c r="N460" s="786"/>
      <c r="O460" s="786"/>
      <c r="P460" s="786"/>
      <c r="Q460" s="786"/>
      <c r="R460" s="786"/>
      <c r="S460" s="786"/>
      <c r="T460" s="786"/>
      <c r="U460" s="786"/>
      <c r="V460" s="786"/>
      <c r="W460" s="786"/>
      <c r="X460" s="786"/>
      <c r="Y460" s="786"/>
      <c r="Z460" s="786"/>
      <c r="AA460" s="769"/>
      <c r="AB460" s="769"/>
      <c r="AC460" s="769"/>
    </row>
    <row r="461" spans="1:68" ht="27" customHeight="1" x14ac:dyDescent="0.25">
      <c r="A461" s="54" t="s">
        <v>729</v>
      </c>
      <c r="B461" s="54" t="s">
        <v>730</v>
      </c>
      <c r="C461" s="31">
        <v>4301051899</v>
      </c>
      <c r="D461" s="777">
        <v>4607091384246</v>
      </c>
      <c r="E461" s="778"/>
      <c r="F461" s="772">
        <v>1.5</v>
      </c>
      <c r="G461" s="32">
        <v>6</v>
      </c>
      <c r="H461" s="772">
        <v>9</v>
      </c>
      <c r="I461" s="772">
        <v>9.5640000000000001</v>
      </c>
      <c r="J461" s="32">
        <v>56</v>
      </c>
      <c r="K461" s="32" t="s">
        <v>121</v>
      </c>
      <c r="L461" s="32"/>
      <c r="M461" s="33" t="s">
        <v>77</v>
      </c>
      <c r="N461" s="33"/>
      <c r="O461" s="32">
        <v>40</v>
      </c>
      <c r="P461" s="1079" t="s">
        <v>731</v>
      </c>
      <c r="Q461" s="780"/>
      <c r="R461" s="780"/>
      <c r="S461" s="780"/>
      <c r="T461" s="781"/>
      <c r="U461" s="34"/>
      <c r="V461" s="34"/>
      <c r="W461" s="35" t="s">
        <v>69</v>
      </c>
      <c r="X461" s="773">
        <v>0</v>
      </c>
      <c r="Y461" s="774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732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733</v>
      </c>
      <c r="B462" s="54" t="s">
        <v>734</v>
      </c>
      <c r="C462" s="31">
        <v>4301051901</v>
      </c>
      <c r="D462" s="777">
        <v>4680115881976</v>
      </c>
      <c r="E462" s="778"/>
      <c r="F462" s="772">
        <v>1.5</v>
      </c>
      <c r="G462" s="32">
        <v>6</v>
      </c>
      <c r="H462" s="772">
        <v>9</v>
      </c>
      <c r="I462" s="772">
        <v>9.48</v>
      </c>
      <c r="J462" s="32">
        <v>56</v>
      </c>
      <c r="K462" s="32" t="s">
        <v>121</v>
      </c>
      <c r="L462" s="32"/>
      <c r="M462" s="33" t="s">
        <v>77</v>
      </c>
      <c r="N462" s="33"/>
      <c r="O462" s="32">
        <v>40</v>
      </c>
      <c r="P462" s="1091" t="s">
        <v>735</v>
      </c>
      <c r="Q462" s="780"/>
      <c r="R462" s="780"/>
      <c r="S462" s="780"/>
      <c r="T462" s="781"/>
      <c r="U462" s="34"/>
      <c r="V462" s="34"/>
      <c r="W462" s="35" t="s">
        <v>69</v>
      </c>
      <c r="X462" s="773">
        <v>0</v>
      </c>
      <c r="Y462" s="774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736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737</v>
      </c>
      <c r="B463" s="54" t="s">
        <v>738</v>
      </c>
      <c r="C463" s="31">
        <v>4301051297</v>
      </c>
      <c r="D463" s="777">
        <v>4607091384253</v>
      </c>
      <c r="E463" s="778"/>
      <c r="F463" s="772">
        <v>0.4</v>
      </c>
      <c r="G463" s="32">
        <v>6</v>
      </c>
      <c r="H463" s="772">
        <v>2.4</v>
      </c>
      <c r="I463" s="772">
        <v>2.6840000000000002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11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0"/>
      <c r="R463" s="780"/>
      <c r="S463" s="780"/>
      <c r="T463" s="781"/>
      <c r="U463" s="34"/>
      <c r="V463" s="34"/>
      <c r="W463" s="35" t="s">
        <v>69</v>
      </c>
      <c r="X463" s="773">
        <v>0</v>
      </c>
      <c r="Y463" s="774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3" t="s">
        <v>739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737</v>
      </c>
      <c r="B464" s="54" t="s">
        <v>740</v>
      </c>
      <c r="C464" s="31">
        <v>4301051634</v>
      </c>
      <c r="D464" s="777">
        <v>4607091384253</v>
      </c>
      <c r="E464" s="778"/>
      <c r="F464" s="772">
        <v>0.4</v>
      </c>
      <c r="G464" s="32">
        <v>6</v>
      </c>
      <c r="H464" s="772">
        <v>2.4</v>
      </c>
      <c r="I464" s="772">
        <v>2.6840000000000002</v>
      </c>
      <c r="J464" s="32">
        <v>156</v>
      </c>
      <c r="K464" s="32" t="s">
        <v>76</v>
      </c>
      <c r="L464" s="32"/>
      <c r="M464" s="33" t="s">
        <v>68</v>
      </c>
      <c r="N464" s="33"/>
      <c r="O464" s="32">
        <v>40</v>
      </c>
      <c r="P464" s="8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0"/>
      <c r="R464" s="780"/>
      <c r="S464" s="780"/>
      <c r="T464" s="781"/>
      <c r="U464" s="34"/>
      <c r="V464" s="34"/>
      <c r="W464" s="35" t="s">
        <v>69</v>
      </c>
      <c r="X464" s="773">
        <v>0</v>
      </c>
      <c r="Y464" s="774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742</v>
      </c>
      <c r="B465" s="54" t="s">
        <v>743</v>
      </c>
      <c r="C465" s="31">
        <v>4301051444</v>
      </c>
      <c r="D465" s="777">
        <v>4680115881969</v>
      </c>
      <c r="E465" s="778"/>
      <c r="F465" s="772">
        <v>0.4</v>
      </c>
      <c r="G465" s="32">
        <v>6</v>
      </c>
      <c r="H465" s="772">
        <v>2.4</v>
      </c>
      <c r="I465" s="772">
        <v>2.6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40</v>
      </c>
      <c r="P465" s="112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0"/>
      <c r="R465" s="780"/>
      <c r="S465" s="780"/>
      <c r="T465" s="781"/>
      <c r="U465" s="34"/>
      <c r="V465" s="34"/>
      <c r="W465" s="35" t="s">
        <v>69</v>
      </c>
      <c r="X465" s="773">
        <v>0</v>
      </c>
      <c r="Y465" s="77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47" t="s">
        <v>744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87"/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8"/>
      <c r="P466" s="782" t="s">
        <v>71</v>
      </c>
      <c r="Q466" s="783"/>
      <c r="R466" s="783"/>
      <c r="S466" s="783"/>
      <c r="T466" s="783"/>
      <c r="U466" s="783"/>
      <c r="V466" s="784"/>
      <c r="W466" s="37" t="s">
        <v>72</v>
      </c>
      <c r="X466" s="775">
        <f>IFERROR(X461/H461,"0")+IFERROR(X462/H462,"0")+IFERROR(X463/H463,"0")+IFERROR(X464/H464,"0")+IFERROR(X465/H465,"0")</f>
        <v>0</v>
      </c>
      <c r="Y466" s="775">
        <f>IFERROR(Y461/H461,"0")+IFERROR(Y462/H462,"0")+IFERROR(Y463/H463,"0")+IFERROR(Y464/H464,"0")+IFERROR(Y465/H465,"0")</f>
        <v>0</v>
      </c>
      <c r="Z466" s="775">
        <f>IFERROR(IF(Z461="",0,Z461),"0")+IFERROR(IF(Z462="",0,Z462),"0")+IFERROR(IF(Z463="",0,Z463),"0")+IFERROR(IF(Z464="",0,Z464),"0")+IFERROR(IF(Z465="",0,Z465),"0")</f>
        <v>0</v>
      </c>
      <c r="AA466" s="776"/>
      <c r="AB466" s="776"/>
      <c r="AC466" s="776"/>
    </row>
    <row r="467" spans="1:68" x14ac:dyDescent="0.2">
      <c r="A467" s="786"/>
      <c r="B467" s="786"/>
      <c r="C467" s="786"/>
      <c r="D467" s="786"/>
      <c r="E467" s="786"/>
      <c r="F467" s="786"/>
      <c r="G467" s="786"/>
      <c r="H467" s="786"/>
      <c r="I467" s="786"/>
      <c r="J467" s="786"/>
      <c r="K467" s="786"/>
      <c r="L467" s="786"/>
      <c r="M467" s="786"/>
      <c r="N467" s="786"/>
      <c r="O467" s="788"/>
      <c r="P467" s="782" t="s">
        <v>71</v>
      </c>
      <c r="Q467" s="783"/>
      <c r="R467" s="783"/>
      <c r="S467" s="783"/>
      <c r="T467" s="783"/>
      <c r="U467" s="783"/>
      <c r="V467" s="784"/>
      <c r="W467" s="37" t="s">
        <v>69</v>
      </c>
      <c r="X467" s="775">
        <f>IFERROR(SUM(X461:X465),"0")</f>
        <v>0</v>
      </c>
      <c r="Y467" s="775">
        <f>IFERROR(SUM(Y461:Y465),"0")</f>
        <v>0</v>
      </c>
      <c r="Z467" s="37"/>
      <c r="AA467" s="776"/>
      <c r="AB467" s="776"/>
      <c r="AC467" s="776"/>
    </row>
    <row r="468" spans="1:68" ht="14.25" customHeight="1" x14ac:dyDescent="0.25">
      <c r="A468" s="785" t="s">
        <v>217</v>
      </c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786"/>
      <c r="P468" s="786"/>
      <c r="Q468" s="786"/>
      <c r="R468" s="786"/>
      <c r="S468" s="786"/>
      <c r="T468" s="786"/>
      <c r="U468" s="786"/>
      <c r="V468" s="786"/>
      <c r="W468" s="786"/>
      <c r="X468" s="786"/>
      <c r="Y468" s="786"/>
      <c r="Z468" s="786"/>
      <c r="AA468" s="769"/>
      <c r="AB468" s="769"/>
      <c r="AC468" s="769"/>
    </row>
    <row r="469" spans="1:68" ht="27" customHeight="1" x14ac:dyDescent="0.25">
      <c r="A469" s="54" t="s">
        <v>745</v>
      </c>
      <c r="B469" s="54" t="s">
        <v>746</v>
      </c>
      <c r="C469" s="31">
        <v>4301060441</v>
      </c>
      <c r="D469" s="777">
        <v>4607091389357</v>
      </c>
      <c r="E469" s="778"/>
      <c r="F469" s="772">
        <v>1.5</v>
      </c>
      <c r="G469" s="32">
        <v>6</v>
      </c>
      <c r="H469" s="772">
        <v>9</v>
      </c>
      <c r="I469" s="772">
        <v>9.48</v>
      </c>
      <c r="J469" s="32">
        <v>56</v>
      </c>
      <c r="K469" s="32" t="s">
        <v>121</v>
      </c>
      <c r="L469" s="32"/>
      <c r="M469" s="33" t="s">
        <v>77</v>
      </c>
      <c r="N469" s="33"/>
      <c r="O469" s="32">
        <v>40</v>
      </c>
      <c r="P469" s="928" t="s">
        <v>747</v>
      </c>
      <c r="Q469" s="780"/>
      <c r="R469" s="780"/>
      <c r="S469" s="780"/>
      <c r="T469" s="781"/>
      <c r="U469" s="34"/>
      <c r="V469" s="34"/>
      <c r="W469" s="35" t="s">
        <v>69</v>
      </c>
      <c r="X469" s="773">
        <v>0</v>
      </c>
      <c r="Y469" s="774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748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87"/>
      <c r="B470" s="786"/>
      <c r="C470" s="786"/>
      <c r="D470" s="786"/>
      <c r="E470" s="786"/>
      <c r="F470" s="786"/>
      <c r="G470" s="786"/>
      <c r="H470" s="786"/>
      <c r="I470" s="786"/>
      <c r="J470" s="786"/>
      <c r="K470" s="786"/>
      <c r="L470" s="786"/>
      <c r="M470" s="786"/>
      <c r="N470" s="786"/>
      <c r="O470" s="788"/>
      <c r="P470" s="782" t="s">
        <v>71</v>
      </c>
      <c r="Q470" s="783"/>
      <c r="R470" s="783"/>
      <c r="S470" s="783"/>
      <c r="T470" s="783"/>
      <c r="U470" s="783"/>
      <c r="V470" s="784"/>
      <c r="W470" s="37" t="s">
        <v>72</v>
      </c>
      <c r="X470" s="775">
        <f>IFERROR(X469/H469,"0")</f>
        <v>0</v>
      </c>
      <c r="Y470" s="775">
        <f>IFERROR(Y469/H469,"0")</f>
        <v>0</v>
      </c>
      <c r="Z470" s="775">
        <f>IFERROR(IF(Z469="",0,Z469),"0")</f>
        <v>0</v>
      </c>
      <c r="AA470" s="776"/>
      <c r="AB470" s="776"/>
      <c r="AC470" s="776"/>
    </row>
    <row r="471" spans="1:68" x14ac:dyDescent="0.2">
      <c r="A471" s="786"/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8"/>
      <c r="P471" s="782" t="s">
        <v>71</v>
      </c>
      <c r="Q471" s="783"/>
      <c r="R471" s="783"/>
      <c r="S471" s="783"/>
      <c r="T471" s="783"/>
      <c r="U471" s="783"/>
      <c r="V471" s="784"/>
      <c r="W471" s="37" t="s">
        <v>69</v>
      </c>
      <c r="X471" s="775">
        <f>IFERROR(SUM(X469:X469),"0")</f>
        <v>0</v>
      </c>
      <c r="Y471" s="775">
        <f>IFERROR(SUM(Y469:Y469),"0")</f>
        <v>0</v>
      </c>
      <c r="Z471" s="37"/>
      <c r="AA471" s="776"/>
      <c r="AB471" s="776"/>
      <c r="AC471" s="776"/>
    </row>
    <row r="472" spans="1:68" ht="27.75" customHeight="1" x14ac:dyDescent="0.2">
      <c r="A472" s="868" t="s">
        <v>749</v>
      </c>
      <c r="B472" s="869"/>
      <c r="C472" s="869"/>
      <c r="D472" s="869"/>
      <c r="E472" s="869"/>
      <c r="F472" s="869"/>
      <c r="G472" s="869"/>
      <c r="H472" s="869"/>
      <c r="I472" s="869"/>
      <c r="J472" s="869"/>
      <c r="K472" s="869"/>
      <c r="L472" s="869"/>
      <c r="M472" s="869"/>
      <c r="N472" s="869"/>
      <c r="O472" s="869"/>
      <c r="P472" s="869"/>
      <c r="Q472" s="869"/>
      <c r="R472" s="869"/>
      <c r="S472" s="869"/>
      <c r="T472" s="869"/>
      <c r="U472" s="869"/>
      <c r="V472" s="869"/>
      <c r="W472" s="869"/>
      <c r="X472" s="869"/>
      <c r="Y472" s="869"/>
      <c r="Z472" s="869"/>
      <c r="AA472" s="48"/>
      <c r="AB472" s="48"/>
      <c r="AC472" s="48"/>
    </row>
    <row r="473" spans="1:68" ht="16.5" customHeight="1" x14ac:dyDescent="0.25">
      <c r="A473" s="799" t="s">
        <v>750</v>
      </c>
      <c r="B473" s="786"/>
      <c r="C473" s="786"/>
      <c r="D473" s="786"/>
      <c r="E473" s="786"/>
      <c r="F473" s="786"/>
      <c r="G473" s="786"/>
      <c r="H473" s="786"/>
      <c r="I473" s="786"/>
      <c r="J473" s="786"/>
      <c r="K473" s="786"/>
      <c r="L473" s="786"/>
      <c r="M473" s="786"/>
      <c r="N473" s="786"/>
      <c r="O473" s="786"/>
      <c r="P473" s="786"/>
      <c r="Q473" s="786"/>
      <c r="R473" s="786"/>
      <c r="S473" s="786"/>
      <c r="T473" s="786"/>
      <c r="U473" s="786"/>
      <c r="V473" s="786"/>
      <c r="W473" s="786"/>
      <c r="X473" s="786"/>
      <c r="Y473" s="786"/>
      <c r="Z473" s="786"/>
      <c r="AA473" s="768"/>
      <c r="AB473" s="768"/>
      <c r="AC473" s="768"/>
    </row>
    <row r="474" spans="1:68" ht="14.25" customHeight="1" x14ac:dyDescent="0.25">
      <c r="A474" s="785" t="s">
        <v>118</v>
      </c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786"/>
      <c r="P474" s="786"/>
      <c r="Q474" s="786"/>
      <c r="R474" s="786"/>
      <c r="S474" s="786"/>
      <c r="T474" s="786"/>
      <c r="U474" s="786"/>
      <c r="V474" s="786"/>
      <c r="W474" s="786"/>
      <c r="X474" s="786"/>
      <c r="Y474" s="786"/>
      <c r="Z474" s="786"/>
      <c r="AA474" s="769"/>
      <c r="AB474" s="769"/>
      <c r="AC474" s="769"/>
    </row>
    <row r="475" spans="1:68" ht="27" customHeight="1" x14ac:dyDescent="0.25">
      <c r="A475" s="54" t="s">
        <v>751</v>
      </c>
      <c r="B475" s="54" t="s">
        <v>752</v>
      </c>
      <c r="C475" s="31">
        <v>4301011428</v>
      </c>
      <c r="D475" s="777">
        <v>4607091389708</v>
      </c>
      <c r="E475" s="778"/>
      <c r="F475" s="772">
        <v>0.45</v>
      </c>
      <c r="G475" s="32">
        <v>6</v>
      </c>
      <c r="H475" s="772">
        <v>2.7</v>
      </c>
      <c r="I475" s="772">
        <v>2.9</v>
      </c>
      <c r="J475" s="32">
        <v>156</v>
      </c>
      <c r="K475" s="32" t="s">
        <v>76</v>
      </c>
      <c r="L475" s="32"/>
      <c r="M475" s="33" t="s">
        <v>122</v>
      </c>
      <c r="N475" s="33"/>
      <c r="O475" s="32">
        <v>50</v>
      </c>
      <c r="P475" s="108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0"/>
      <c r="R475" s="780"/>
      <c r="S475" s="780"/>
      <c r="T475" s="781"/>
      <c r="U475" s="34"/>
      <c r="V475" s="34"/>
      <c r="W475" s="35" t="s">
        <v>69</v>
      </c>
      <c r="X475" s="773">
        <v>0</v>
      </c>
      <c r="Y475" s="774">
        <f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551" t="s">
        <v>753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787"/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8"/>
      <c r="P476" s="782" t="s">
        <v>71</v>
      </c>
      <c r="Q476" s="783"/>
      <c r="R476" s="783"/>
      <c r="S476" s="783"/>
      <c r="T476" s="783"/>
      <c r="U476" s="783"/>
      <c r="V476" s="784"/>
      <c r="W476" s="37" t="s">
        <v>72</v>
      </c>
      <c r="X476" s="775">
        <f>IFERROR(X475/H475,"0")</f>
        <v>0</v>
      </c>
      <c r="Y476" s="775">
        <f>IFERROR(Y475/H475,"0")</f>
        <v>0</v>
      </c>
      <c r="Z476" s="775">
        <f>IFERROR(IF(Z475="",0,Z475),"0")</f>
        <v>0</v>
      </c>
      <c r="AA476" s="776"/>
      <c r="AB476" s="776"/>
      <c r="AC476" s="776"/>
    </row>
    <row r="477" spans="1:68" x14ac:dyDescent="0.2">
      <c r="A477" s="786"/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8"/>
      <c r="P477" s="782" t="s">
        <v>71</v>
      </c>
      <c r="Q477" s="783"/>
      <c r="R477" s="783"/>
      <c r="S477" s="783"/>
      <c r="T477" s="783"/>
      <c r="U477" s="783"/>
      <c r="V477" s="784"/>
      <c r="W477" s="37" t="s">
        <v>69</v>
      </c>
      <c r="X477" s="775">
        <f>IFERROR(SUM(X475:X475),"0")</f>
        <v>0</v>
      </c>
      <c r="Y477" s="775">
        <f>IFERROR(SUM(Y475:Y475),"0")</f>
        <v>0</v>
      </c>
      <c r="Z477" s="37"/>
      <c r="AA477" s="776"/>
      <c r="AB477" s="776"/>
      <c r="AC477" s="776"/>
    </row>
    <row r="478" spans="1:68" ht="14.25" customHeight="1" x14ac:dyDescent="0.25">
      <c r="A478" s="785" t="s">
        <v>64</v>
      </c>
      <c r="B478" s="786"/>
      <c r="C478" s="786"/>
      <c r="D478" s="786"/>
      <c r="E478" s="786"/>
      <c r="F478" s="786"/>
      <c r="G478" s="786"/>
      <c r="H478" s="786"/>
      <c r="I478" s="786"/>
      <c r="J478" s="786"/>
      <c r="K478" s="786"/>
      <c r="L478" s="786"/>
      <c r="M478" s="786"/>
      <c r="N478" s="786"/>
      <c r="O478" s="786"/>
      <c r="P478" s="786"/>
      <c r="Q478" s="786"/>
      <c r="R478" s="786"/>
      <c r="S478" s="786"/>
      <c r="T478" s="786"/>
      <c r="U478" s="786"/>
      <c r="V478" s="786"/>
      <c r="W478" s="786"/>
      <c r="X478" s="786"/>
      <c r="Y478" s="786"/>
      <c r="Z478" s="786"/>
      <c r="AA478" s="769"/>
      <c r="AB478" s="769"/>
      <c r="AC478" s="769"/>
    </row>
    <row r="479" spans="1:68" ht="27" customHeight="1" x14ac:dyDescent="0.25">
      <c r="A479" s="54" t="s">
        <v>754</v>
      </c>
      <c r="B479" s="54" t="s">
        <v>755</v>
      </c>
      <c r="C479" s="31">
        <v>4301031322</v>
      </c>
      <c r="D479" s="777">
        <v>4607091389753</v>
      </c>
      <c r="E479" s="778"/>
      <c r="F479" s="772">
        <v>0.7</v>
      </c>
      <c r="G479" s="32">
        <v>6</v>
      </c>
      <c r="H479" s="772">
        <v>4.2</v>
      </c>
      <c r="I479" s="772">
        <v>4.43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50</v>
      </c>
      <c r="P479" s="89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9" s="780"/>
      <c r="R479" s="780"/>
      <c r="S479" s="780"/>
      <c r="T479" s="781"/>
      <c r="U479" s="34"/>
      <c r="V479" s="34"/>
      <c r="W479" s="35" t="s">
        <v>69</v>
      </c>
      <c r="X479" s="773">
        <v>0</v>
      </c>
      <c r="Y479" s="774">
        <f t="shared" ref="Y479:Y502" si="92"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502" si="93">IFERROR(X479*I479/H479,"0")</f>
        <v>0</v>
      </c>
      <c r="BN479" s="64">
        <f t="shared" ref="BN479:BN502" si="94">IFERROR(Y479*I479/H479,"0")</f>
        <v>0</v>
      </c>
      <c r="BO479" s="64">
        <f t="shared" ref="BO479:BO502" si="95">IFERROR(1/J479*(X479/H479),"0")</f>
        <v>0</v>
      </c>
      <c r="BP479" s="64">
        <f t="shared" ref="BP479:BP502" si="96">IFERROR(1/J479*(Y479/H479),"0")</f>
        <v>0</v>
      </c>
    </row>
    <row r="480" spans="1:68" ht="27" customHeight="1" x14ac:dyDescent="0.25">
      <c r="A480" s="54" t="s">
        <v>754</v>
      </c>
      <c r="B480" s="54" t="s">
        <v>757</v>
      </c>
      <c r="C480" s="31">
        <v>4301031355</v>
      </c>
      <c r="D480" s="777">
        <v>4607091389753</v>
      </c>
      <c r="E480" s="778"/>
      <c r="F480" s="772">
        <v>0.7</v>
      </c>
      <c r="G480" s="32">
        <v>6</v>
      </c>
      <c r="H480" s="772">
        <v>4.2</v>
      </c>
      <c r="I480" s="772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922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0" s="780"/>
      <c r="R480" s="780"/>
      <c r="S480" s="780"/>
      <c r="T480" s="781"/>
      <c r="U480" s="34"/>
      <c r="V480" s="34"/>
      <c r="W480" s="35" t="s">
        <v>69</v>
      </c>
      <c r="X480" s="773">
        <v>0</v>
      </c>
      <c r="Y480" s="774">
        <f t="shared" si="92"/>
        <v>0</v>
      </c>
      <c r="Z480" s="36" t="str">
        <f>IFERROR(IF(Y480=0,"",ROUNDUP(Y480/H480,0)*0.00753),"")</f>
        <v/>
      </c>
      <c r="AA480" s="56"/>
      <c r="AB480" s="57"/>
      <c r="AC480" s="555" t="s">
        <v>756</v>
      </c>
      <c r="AG480" s="64"/>
      <c r="AJ480" s="68"/>
      <c r="AK480" s="68">
        <v>0</v>
      </c>
      <c r="BB480" s="556" t="s">
        <v>1</v>
      </c>
      <c r="BM480" s="64">
        <f t="shared" si="93"/>
        <v>0</v>
      </c>
      <c r="BN480" s="64">
        <f t="shared" si="94"/>
        <v>0</v>
      </c>
      <c r="BO480" s="64">
        <f t="shared" si="95"/>
        <v>0</v>
      </c>
      <c r="BP480" s="64">
        <f t="shared" si="96"/>
        <v>0</v>
      </c>
    </row>
    <row r="481" spans="1:68" ht="27" customHeight="1" x14ac:dyDescent="0.25">
      <c r="A481" s="54" t="s">
        <v>754</v>
      </c>
      <c r="B481" s="54" t="s">
        <v>758</v>
      </c>
      <c r="C481" s="31">
        <v>4301031405</v>
      </c>
      <c r="D481" s="777">
        <v>4680115886100</v>
      </c>
      <c r="E481" s="778"/>
      <c r="F481" s="772">
        <v>0.9</v>
      </c>
      <c r="G481" s="32">
        <v>6</v>
      </c>
      <c r="H481" s="772">
        <v>5.4</v>
      </c>
      <c r="I481" s="772">
        <v>5.61</v>
      </c>
      <c r="J481" s="32">
        <v>132</v>
      </c>
      <c r="K481" s="32" t="s">
        <v>76</v>
      </c>
      <c r="L481" s="32"/>
      <c r="M481" s="33" t="s">
        <v>68</v>
      </c>
      <c r="N481" s="33"/>
      <c r="O481" s="32">
        <v>50</v>
      </c>
      <c r="P481" s="900" t="s">
        <v>759</v>
      </c>
      <c r="Q481" s="780"/>
      <c r="R481" s="780"/>
      <c r="S481" s="780"/>
      <c r="T481" s="781"/>
      <c r="U481" s="34"/>
      <c r="V481" s="34"/>
      <c r="W481" s="35" t="s">
        <v>69</v>
      </c>
      <c r="X481" s="773">
        <v>0</v>
      </c>
      <c r="Y481" s="774">
        <f t="shared" si="92"/>
        <v>0</v>
      </c>
      <c r="Z481" s="36" t="str">
        <f>IFERROR(IF(Y481=0,"",ROUNDUP(Y481/H481,0)*0.00902),"")</f>
        <v/>
      </c>
      <c r="AA481" s="56"/>
      <c r="AB481" s="57"/>
      <c r="AC481" s="557" t="s">
        <v>756</v>
      </c>
      <c r="AG481" s="64"/>
      <c r="AJ481" s="68"/>
      <c r="AK481" s="68">
        <v>0</v>
      </c>
      <c r="BB481" s="558" t="s">
        <v>1</v>
      </c>
      <c r="BM481" s="64">
        <f t="shared" si="93"/>
        <v>0</v>
      </c>
      <c r="BN481" s="64">
        <f t="shared" si="94"/>
        <v>0</v>
      </c>
      <c r="BO481" s="64">
        <f t="shared" si="95"/>
        <v>0</v>
      </c>
      <c r="BP481" s="64">
        <f t="shared" si="96"/>
        <v>0</v>
      </c>
    </row>
    <row r="482" spans="1:68" ht="27" customHeight="1" x14ac:dyDescent="0.25">
      <c r="A482" s="54" t="s">
        <v>760</v>
      </c>
      <c r="B482" s="54" t="s">
        <v>761</v>
      </c>
      <c r="C482" s="31">
        <v>4301031323</v>
      </c>
      <c r="D482" s="777">
        <v>4607091389760</v>
      </c>
      <c r="E482" s="778"/>
      <c r="F482" s="772">
        <v>0.7</v>
      </c>
      <c r="G482" s="32">
        <v>6</v>
      </c>
      <c r="H482" s="772">
        <v>4.2</v>
      </c>
      <c r="I482" s="772">
        <v>4.43</v>
      </c>
      <c r="J482" s="32">
        <v>156</v>
      </c>
      <c r="K482" s="32" t="s">
        <v>76</v>
      </c>
      <c r="L482" s="32"/>
      <c r="M482" s="33" t="s">
        <v>68</v>
      </c>
      <c r="N482" s="33"/>
      <c r="O482" s="32">
        <v>50</v>
      </c>
      <c r="P482" s="86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2" s="780"/>
      <c r="R482" s="780"/>
      <c r="S482" s="780"/>
      <c r="T482" s="781"/>
      <c r="U482" s="34"/>
      <c r="V482" s="34"/>
      <c r="W482" s="35" t="s">
        <v>69</v>
      </c>
      <c r="X482" s="773">
        <v>0</v>
      </c>
      <c r="Y482" s="774">
        <f t="shared" si="92"/>
        <v>0</v>
      </c>
      <c r="Z482" s="36" t="str">
        <f>IFERROR(IF(Y482=0,"",ROUNDUP(Y482/H482,0)*0.00753),"")</f>
        <v/>
      </c>
      <c r="AA482" s="56"/>
      <c r="AB482" s="57"/>
      <c r="AC482" s="559" t="s">
        <v>762</v>
      </c>
      <c r="AG482" s="64"/>
      <c r="AJ482" s="68"/>
      <c r="AK482" s="68">
        <v>0</v>
      </c>
      <c r="BB482" s="560" t="s">
        <v>1</v>
      </c>
      <c r="BM482" s="64">
        <f t="shared" si="93"/>
        <v>0</v>
      </c>
      <c r="BN482" s="64">
        <f t="shared" si="94"/>
        <v>0</v>
      </c>
      <c r="BO482" s="64">
        <f t="shared" si="95"/>
        <v>0</v>
      </c>
      <c r="BP482" s="64">
        <f t="shared" si="96"/>
        <v>0</v>
      </c>
    </row>
    <row r="483" spans="1:68" ht="27" customHeight="1" x14ac:dyDescent="0.25">
      <c r="A483" s="54" t="s">
        <v>760</v>
      </c>
      <c r="B483" s="54" t="s">
        <v>763</v>
      </c>
      <c r="C483" s="31">
        <v>4301031406</v>
      </c>
      <c r="D483" s="777">
        <v>4680115886117</v>
      </c>
      <c r="E483" s="778"/>
      <c r="F483" s="772">
        <v>0.9</v>
      </c>
      <c r="G483" s="32">
        <v>6</v>
      </c>
      <c r="H483" s="772">
        <v>5.4</v>
      </c>
      <c r="I483" s="772">
        <v>5.61</v>
      </c>
      <c r="J483" s="32">
        <v>132</v>
      </c>
      <c r="K483" s="32" t="s">
        <v>76</v>
      </c>
      <c r="L483" s="32"/>
      <c r="M483" s="33" t="s">
        <v>68</v>
      </c>
      <c r="N483" s="33"/>
      <c r="O483" s="32">
        <v>50</v>
      </c>
      <c r="P483" s="1117" t="s">
        <v>764</v>
      </c>
      <c r="Q483" s="780"/>
      <c r="R483" s="780"/>
      <c r="S483" s="780"/>
      <c r="T483" s="781"/>
      <c r="U483" s="34"/>
      <c r="V483" s="34"/>
      <c r="W483" s="35" t="s">
        <v>69</v>
      </c>
      <c r="X483" s="773">
        <v>0</v>
      </c>
      <c r="Y483" s="774">
        <f t="shared" si="92"/>
        <v>0</v>
      </c>
      <c r="Z483" s="36" t="str">
        <f>IFERROR(IF(Y483=0,"",ROUNDUP(Y483/H483,0)*0.00902),"")</f>
        <v/>
      </c>
      <c r="AA483" s="56"/>
      <c r="AB483" s="57"/>
      <c r="AC483" s="561" t="s">
        <v>762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4301031325</v>
      </c>
      <c r="D484" s="777">
        <v>4607091389746</v>
      </c>
      <c r="E484" s="778"/>
      <c r="F484" s="772">
        <v>0.7</v>
      </c>
      <c r="G484" s="32">
        <v>6</v>
      </c>
      <c r="H484" s="772">
        <v>4.2</v>
      </c>
      <c r="I484" s="772">
        <v>4.43</v>
      </c>
      <c r="J484" s="32">
        <v>156</v>
      </c>
      <c r="K484" s="32" t="s">
        <v>76</v>
      </c>
      <c r="L484" s="32"/>
      <c r="M484" s="33" t="s">
        <v>68</v>
      </c>
      <c r="N484" s="33"/>
      <c r="O484" s="32">
        <v>50</v>
      </c>
      <c r="P484" s="117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0"/>
      <c r="R484" s="780"/>
      <c r="S484" s="780"/>
      <c r="T484" s="781"/>
      <c r="U484" s="34"/>
      <c r="V484" s="34"/>
      <c r="W484" s="35" t="s">
        <v>69</v>
      </c>
      <c r="X484" s="773">
        <v>0</v>
      </c>
      <c r="Y484" s="774">
        <f t="shared" si="92"/>
        <v>0</v>
      </c>
      <c r="Z484" s="36" t="str">
        <f>IFERROR(IF(Y484=0,"",ROUNDUP(Y484/H484,0)*0.00753),"")</f>
        <v/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3"/>
        <v>0</v>
      </c>
      <c r="BN484" s="64">
        <f t="shared" si="94"/>
        <v>0</v>
      </c>
      <c r="BO484" s="64">
        <f t="shared" si="95"/>
        <v>0</v>
      </c>
      <c r="BP484" s="64">
        <f t="shared" si="96"/>
        <v>0</v>
      </c>
    </row>
    <row r="485" spans="1:68" ht="27" customHeight="1" x14ac:dyDescent="0.25">
      <c r="A485" s="54" t="s">
        <v>765</v>
      </c>
      <c r="B485" s="54" t="s">
        <v>768</v>
      </c>
      <c r="C485" s="31">
        <v>4301031356</v>
      </c>
      <c r="D485" s="777">
        <v>4607091389746</v>
      </c>
      <c r="E485" s="778"/>
      <c r="F485" s="772">
        <v>0.7</v>
      </c>
      <c r="G485" s="32">
        <v>6</v>
      </c>
      <c r="H485" s="772">
        <v>4.2</v>
      </c>
      <c r="I485" s="772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4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0"/>
      <c r="R485" s="780"/>
      <c r="S485" s="780"/>
      <c r="T485" s="781"/>
      <c r="U485" s="34"/>
      <c r="V485" s="34"/>
      <c r="W485" s="35" t="s">
        <v>69</v>
      </c>
      <c r="X485" s="773">
        <v>0</v>
      </c>
      <c r="Y485" s="774">
        <f t="shared" si="92"/>
        <v>0</v>
      </c>
      <c r="Z485" s="36" t="str">
        <f>IFERROR(IF(Y485=0,"",ROUNDUP(Y485/H485,0)*0.00753),"")</f>
        <v/>
      </c>
      <c r="AA485" s="56"/>
      <c r="AB485" s="57"/>
      <c r="AC485" s="565" t="s">
        <v>767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4301031335</v>
      </c>
      <c r="D486" s="777">
        <v>4680115883147</v>
      </c>
      <c r="E486" s="778"/>
      <c r="F486" s="772">
        <v>0.28000000000000003</v>
      </c>
      <c r="G486" s="32">
        <v>6</v>
      </c>
      <c r="H486" s="772">
        <v>1.68</v>
      </c>
      <c r="I486" s="772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0"/>
      <c r="R486" s="780"/>
      <c r="S486" s="780"/>
      <c r="T486" s="781"/>
      <c r="U486" s="34"/>
      <c r="V486" s="34"/>
      <c r="W486" s="35" t="s">
        <v>69</v>
      </c>
      <c r="X486" s="773">
        <v>0</v>
      </c>
      <c r="Y486" s="774">
        <f t="shared" si="92"/>
        <v>0</v>
      </c>
      <c r="Z486" s="36" t="str">
        <f t="shared" ref="Z486:Z502" si="97">IFERROR(IF(Y486=0,"",ROUNDUP(Y486/H486,0)*0.00502),"")</f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3"/>
        <v>0</v>
      </c>
      <c r="BN486" s="64">
        <f t="shared" si="94"/>
        <v>0</v>
      </c>
      <c r="BO486" s="64">
        <f t="shared" si="95"/>
        <v>0</v>
      </c>
      <c r="BP486" s="64">
        <f t="shared" si="96"/>
        <v>0</v>
      </c>
    </row>
    <row r="487" spans="1:68" ht="27" customHeight="1" x14ac:dyDescent="0.25">
      <c r="A487" s="54" t="s">
        <v>769</v>
      </c>
      <c r="B487" s="54" t="s">
        <v>771</v>
      </c>
      <c r="C487" s="31">
        <v>4301031366</v>
      </c>
      <c r="D487" s="777">
        <v>4680115883147</v>
      </c>
      <c r="E487" s="778"/>
      <c r="F487" s="772">
        <v>0.28000000000000003</v>
      </c>
      <c r="G487" s="32">
        <v>6</v>
      </c>
      <c r="H487" s="772">
        <v>1.68</v>
      </c>
      <c r="I487" s="77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6" t="s">
        <v>772</v>
      </c>
      <c r="Q487" s="780"/>
      <c r="R487" s="780"/>
      <c r="S487" s="780"/>
      <c r="T487" s="781"/>
      <c r="U487" s="34"/>
      <c r="V487" s="34"/>
      <c r="W487" s="35" t="s">
        <v>69</v>
      </c>
      <c r="X487" s="773">
        <v>0</v>
      </c>
      <c r="Y487" s="774">
        <f t="shared" si="92"/>
        <v>0</v>
      </c>
      <c r="Z487" s="36" t="str">
        <f t="shared" si="97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customHeight="1" x14ac:dyDescent="0.25">
      <c r="A488" s="54" t="s">
        <v>773</v>
      </c>
      <c r="B488" s="54" t="s">
        <v>774</v>
      </c>
      <c r="C488" s="31">
        <v>4301031330</v>
      </c>
      <c r="D488" s="777">
        <v>4607091384338</v>
      </c>
      <c r="E488" s="778"/>
      <c r="F488" s="772">
        <v>0.35</v>
      </c>
      <c r="G488" s="32">
        <v>6</v>
      </c>
      <c r="H488" s="772">
        <v>2.1</v>
      </c>
      <c r="I488" s="772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0"/>
      <c r="R488" s="780"/>
      <c r="S488" s="780"/>
      <c r="T488" s="781"/>
      <c r="U488" s="34"/>
      <c r="V488" s="34"/>
      <c r="W488" s="35" t="s">
        <v>69</v>
      </c>
      <c r="X488" s="773">
        <v>0</v>
      </c>
      <c r="Y488" s="774">
        <f t="shared" si="92"/>
        <v>0</v>
      </c>
      <c r="Z488" s="36" t="str">
        <f t="shared" si="97"/>
        <v/>
      </c>
      <c r="AA488" s="56"/>
      <c r="AB488" s="57"/>
      <c r="AC488" s="571" t="s">
        <v>756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customHeight="1" x14ac:dyDescent="0.25">
      <c r="A489" s="54" t="s">
        <v>773</v>
      </c>
      <c r="B489" s="54" t="s">
        <v>775</v>
      </c>
      <c r="C489" s="31">
        <v>4301031362</v>
      </c>
      <c r="D489" s="777">
        <v>4607091384338</v>
      </c>
      <c r="E489" s="778"/>
      <c r="F489" s="772">
        <v>0.35</v>
      </c>
      <c r="G489" s="32">
        <v>6</v>
      </c>
      <c r="H489" s="772">
        <v>2.1</v>
      </c>
      <c r="I489" s="77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0"/>
      <c r="R489" s="780"/>
      <c r="S489" s="780"/>
      <c r="T489" s="781"/>
      <c r="U489" s="34"/>
      <c r="V489" s="34"/>
      <c r="W489" s="35" t="s">
        <v>69</v>
      </c>
      <c r="X489" s="773">
        <v>0</v>
      </c>
      <c r="Y489" s="774">
        <f t="shared" si="92"/>
        <v>0</v>
      </c>
      <c r="Z489" s="36" t="str">
        <f t="shared" si="97"/>
        <v/>
      </c>
      <c r="AA489" s="56"/>
      <c r="AB489" s="57"/>
      <c r="AC489" s="573" t="s">
        <v>756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37.5" customHeight="1" x14ac:dyDescent="0.25">
      <c r="A490" s="54" t="s">
        <v>776</v>
      </c>
      <c r="B490" s="54" t="s">
        <v>777</v>
      </c>
      <c r="C490" s="31">
        <v>4301031336</v>
      </c>
      <c r="D490" s="777">
        <v>4680115883154</v>
      </c>
      <c r="E490" s="778"/>
      <c r="F490" s="772">
        <v>0.28000000000000003</v>
      </c>
      <c r="G490" s="32">
        <v>6</v>
      </c>
      <c r="H490" s="772">
        <v>1.68</v>
      </c>
      <c r="I490" s="77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0"/>
      <c r="R490" s="780"/>
      <c r="S490" s="780"/>
      <c r="T490" s="781"/>
      <c r="U490" s="34"/>
      <c r="V490" s="34"/>
      <c r="W490" s="35" t="s">
        <v>69</v>
      </c>
      <c r="X490" s="773">
        <v>0</v>
      </c>
      <c r="Y490" s="774">
        <f t="shared" si="92"/>
        <v>0</v>
      </c>
      <c r="Z490" s="36" t="str">
        <f t="shared" si="97"/>
        <v/>
      </c>
      <c r="AA490" s="56"/>
      <c r="AB490" s="57"/>
      <c r="AC490" s="575" t="s">
        <v>778</v>
      </c>
      <c r="AG490" s="64"/>
      <c r="AJ490" s="68"/>
      <c r="AK490" s="68">
        <v>0</v>
      </c>
      <c r="BB490" s="576" t="s">
        <v>1</v>
      </c>
      <c r="BM490" s="64">
        <f t="shared" si="93"/>
        <v>0</v>
      </c>
      <c r="BN490" s="64">
        <f t="shared" si="94"/>
        <v>0</v>
      </c>
      <c r="BO490" s="64">
        <f t="shared" si="95"/>
        <v>0</v>
      </c>
      <c r="BP490" s="64">
        <f t="shared" si="96"/>
        <v>0</v>
      </c>
    </row>
    <row r="491" spans="1:68" ht="37.5" customHeight="1" x14ac:dyDescent="0.25">
      <c r="A491" s="54" t="s">
        <v>776</v>
      </c>
      <c r="B491" s="54" t="s">
        <v>779</v>
      </c>
      <c r="C491" s="31">
        <v>4301031254</v>
      </c>
      <c r="D491" s="777">
        <v>4680115883154</v>
      </c>
      <c r="E491" s="778"/>
      <c r="F491" s="772">
        <v>0.28000000000000003</v>
      </c>
      <c r="G491" s="32">
        <v>6</v>
      </c>
      <c r="H491" s="772">
        <v>1.68</v>
      </c>
      <c r="I491" s="77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45</v>
      </c>
      <c r="P491" s="9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0"/>
      <c r="R491" s="780"/>
      <c r="S491" s="780"/>
      <c r="T491" s="781"/>
      <c r="U491" s="34"/>
      <c r="V491" s="34"/>
      <c r="W491" s="35" t="s">
        <v>69</v>
      </c>
      <c r="X491" s="773">
        <v>0</v>
      </c>
      <c r="Y491" s="774">
        <f t="shared" si="92"/>
        <v>0</v>
      </c>
      <c r="Z491" s="36" t="str">
        <f t="shared" si="97"/>
        <v/>
      </c>
      <c r="AA491" s="56"/>
      <c r="AB491" s="57"/>
      <c r="AC491" s="577" t="s">
        <v>780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customHeight="1" x14ac:dyDescent="0.25">
      <c r="A492" s="54" t="s">
        <v>776</v>
      </c>
      <c r="B492" s="54" t="s">
        <v>781</v>
      </c>
      <c r="C492" s="31">
        <v>4301031374</v>
      </c>
      <c r="D492" s="777">
        <v>4680115883154</v>
      </c>
      <c r="E492" s="778"/>
      <c r="F492" s="772">
        <v>0.28000000000000003</v>
      </c>
      <c r="G492" s="32">
        <v>6</v>
      </c>
      <c r="H492" s="772">
        <v>1.68</v>
      </c>
      <c r="I492" s="772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2" t="s">
        <v>782</v>
      </c>
      <c r="Q492" s="780"/>
      <c r="R492" s="780"/>
      <c r="S492" s="780"/>
      <c r="T492" s="781"/>
      <c r="U492" s="34"/>
      <c r="V492" s="34"/>
      <c r="W492" s="35" t="s">
        <v>69</v>
      </c>
      <c r="X492" s="773">
        <v>0</v>
      </c>
      <c r="Y492" s="774">
        <f t="shared" si="92"/>
        <v>0</v>
      </c>
      <c r="Z492" s="36" t="str">
        <f t="shared" si="97"/>
        <v/>
      </c>
      <c r="AA492" s="56"/>
      <c r="AB492" s="57"/>
      <c r="AC492" s="579" t="s">
        <v>778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customHeight="1" x14ac:dyDescent="0.25">
      <c r="A493" s="54" t="s">
        <v>783</v>
      </c>
      <c r="B493" s="54" t="s">
        <v>784</v>
      </c>
      <c r="C493" s="31">
        <v>4301031331</v>
      </c>
      <c r="D493" s="777">
        <v>4607091389524</v>
      </c>
      <c r="E493" s="778"/>
      <c r="F493" s="772">
        <v>0.35</v>
      </c>
      <c r="G493" s="32">
        <v>6</v>
      </c>
      <c r="H493" s="772">
        <v>2.1</v>
      </c>
      <c r="I493" s="77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0"/>
      <c r="R493" s="780"/>
      <c r="S493" s="780"/>
      <c r="T493" s="781"/>
      <c r="U493" s="34"/>
      <c r="V493" s="34"/>
      <c r="W493" s="35" t="s">
        <v>69</v>
      </c>
      <c r="X493" s="773">
        <v>0</v>
      </c>
      <c r="Y493" s="774">
        <f t="shared" si="92"/>
        <v>0</v>
      </c>
      <c r="Z493" s="36" t="str">
        <f t="shared" si="97"/>
        <v/>
      </c>
      <c r="AA493" s="56"/>
      <c r="AB493" s="57"/>
      <c r="AC493" s="581" t="s">
        <v>778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customHeight="1" x14ac:dyDescent="0.25">
      <c r="A494" s="54" t="s">
        <v>783</v>
      </c>
      <c r="B494" s="54" t="s">
        <v>785</v>
      </c>
      <c r="C494" s="31">
        <v>4301031361</v>
      </c>
      <c r="D494" s="777">
        <v>4607091389524</v>
      </c>
      <c r="E494" s="778"/>
      <c r="F494" s="772">
        <v>0.35</v>
      </c>
      <c r="G494" s="32">
        <v>6</v>
      </c>
      <c r="H494" s="772">
        <v>2.1</v>
      </c>
      <c r="I494" s="772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9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0"/>
      <c r="R494" s="780"/>
      <c r="S494" s="780"/>
      <c r="T494" s="781"/>
      <c r="U494" s="34"/>
      <c r="V494" s="34"/>
      <c r="W494" s="35" t="s">
        <v>69</v>
      </c>
      <c r="X494" s="773">
        <v>0</v>
      </c>
      <c r="Y494" s="774">
        <f t="shared" si="92"/>
        <v>0</v>
      </c>
      <c r="Z494" s="36" t="str">
        <f t="shared" si="97"/>
        <v/>
      </c>
      <c r="AA494" s="56"/>
      <c r="AB494" s="57"/>
      <c r="AC494" s="583" t="s">
        <v>778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4301031337</v>
      </c>
      <c r="D495" s="777">
        <v>4680115883161</v>
      </c>
      <c r="E495" s="778"/>
      <c r="F495" s="772">
        <v>0.28000000000000003</v>
      </c>
      <c r="G495" s="32">
        <v>6</v>
      </c>
      <c r="H495" s="772">
        <v>1.68</v>
      </c>
      <c r="I495" s="77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0"/>
      <c r="R495" s="780"/>
      <c r="S495" s="780"/>
      <c r="T495" s="781"/>
      <c r="U495" s="34"/>
      <c r="V495" s="34"/>
      <c r="W495" s="35" t="s">
        <v>69</v>
      </c>
      <c r="X495" s="773">
        <v>0</v>
      </c>
      <c r="Y495" s="774">
        <f t="shared" si="92"/>
        <v>0</v>
      </c>
      <c r="Z495" s="36" t="str">
        <f t="shared" si="97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0</v>
      </c>
      <c r="BN495" s="64">
        <f t="shared" si="94"/>
        <v>0</v>
      </c>
      <c r="BO495" s="64">
        <f t="shared" si="95"/>
        <v>0</v>
      </c>
      <c r="BP495" s="64">
        <f t="shared" si="96"/>
        <v>0</v>
      </c>
    </row>
    <row r="496" spans="1:68" ht="27" customHeight="1" x14ac:dyDescent="0.25">
      <c r="A496" s="54" t="s">
        <v>786</v>
      </c>
      <c r="B496" s="54" t="s">
        <v>789</v>
      </c>
      <c r="C496" s="31">
        <v>4301031364</v>
      </c>
      <c r="D496" s="777">
        <v>4680115883161</v>
      </c>
      <c r="E496" s="778"/>
      <c r="F496" s="772">
        <v>0.28000000000000003</v>
      </c>
      <c r="G496" s="32">
        <v>6</v>
      </c>
      <c r="H496" s="772">
        <v>1.68</v>
      </c>
      <c r="I496" s="77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1" t="s">
        <v>790</v>
      </c>
      <c r="Q496" s="780"/>
      <c r="R496" s="780"/>
      <c r="S496" s="780"/>
      <c r="T496" s="781"/>
      <c r="U496" s="34"/>
      <c r="V496" s="34"/>
      <c r="W496" s="35" t="s">
        <v>69</v>
      </c>
      <c r="X496" s="773">
        <v>0</v>
      </c>
      <c r="Y496" s="774">
        <f t="shared" si="92"/>
        <v>0</v>
      </c>
      <c r="Z496" s="36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customHeight="1" x14ac:dyDescent="0.25">
      <c r="A497" s="54" t="s">
        <v>791</v>
      </c>
      <c r="B497" s="54" t="s">
        <v>792</v>
      </c>
      <c r="C497" s="31">
        <v>4301031333</v>
      </c>
      <c r="D497" s="777">
        <v>4607091389531</v>
      </c>
      <c r="E497" s="778"/>
      <c r="F497" s="772">
        <v>0.35</v>
      </c>
      <c r="G497" s="32">
        <v>6</v>
      </c>
      <c r="H497" s="772">
        <v>2.1</v>
      </c>
      <c r="I497" s="77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7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0"/>
      <c r="R497" s="780"/>
      <c r="S497" s="780"/>
      <c r="T497" s="781"/>
      <c r="U497" s="34"/>
      <c r="V497" s="34"/>
      <c r="W497" s="35" t="s">
        <v>69</v>
      </c>
      <c r="X497" s="773">
        <v>0</v>
      </c>
      <c r="Y497" s="774">
        <f t="shared" si="92"/>
        <v>0</v>
      </c>
      <c r="Z497" s="36" t="str">
        <f t="shared" si="97"/>
        <v/>
      </c>
      <c r="AA497" s="56"/>
      <c r="AB497" s="57"/>
      <c r="AC497" s="589" t="s">
        <v>793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customHeight="1" x14ac:dyDescent="0.25">
      <c r="A498" s="54" t="s">
        <v>791</v>
      </c>
      <c r="B498" s="54" t="s">
        <v>794</v>
      </c>
      <c r="C498" s="31">
        <v>4301031358</v>
      </c>
      <c r="D498" s="777">
        <v>4607091389531</v>
      </c>
      <c r="E498" s="778"/>
      <c r="F498" s="772">
        <v>0.35</v>
      </c>
      <c r="G498" s="32">
        <v>6</v>
      </c>
      <c r="H498" s="772">
        <v>2.1</v>
      </c>
      <c r="I498" s="77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0"/>
      <c r="R498" s="780"/>
      <c r="S498" s="780"/>
      <c r="T498" s="781"/>
      <c r="U498" s="34"/>
      <c r="V498" s="34"/>
      <c r="W498" s="35" t="s">
        <v>69</v>
      </c>
      <c r="X498" s="773">
        <v>0</v>
      </c>
      <c r="Y498" s="774">
        <f t="shared" si="92"/>
        <v>0</v>
      </c>
      <c r="Z498" s="36" t="str">
        <f t="shared" si="97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3"/>
        <v>0</v>
      </c>
      <c r="BN498" s="64">
        <f t="shared" si="94"/>
        <v>0</v>
      </c>
      <c r="BO498" s="64">
        <f t="shared" si="95"/>
        <v>0</v>
      </c>
      <c r="BP498" s="64">
        <f t="shared" si="96"/>
        <v>0</v>
      </c>
    </row>
    <row r="499" spans="1:68" ht="37.5" customHeight="1" x14ac:dyDescent="0.25">
      <c r="A499" s="54" t="s">
        <v>795</v>
      </c>
      <c r="B499" s="54" t="s">
        <v>796</v>
      </c>
      <c r="C499" s="31">
        <v>4301031360</v>
      </c>
      <c r="D499" s="777">
        <v>4607091384345</v>
      </c>
      <c r="E499" s="778"/>
      <c r="F499" s="772">
        <v>0.35</v>
      </c>
      <c r="G499" s="32">
        <v>6</v>
      </c>
      <c r="H499" s="772">
        <v>2.1</v>
      </c>
      <c r="I499" s="77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0"/>
      <c r="R499" s="780"/>
      <c r="S499" s="780"/>
      <c r="T499" s="781"/>
      <c r="U499" s="34"/>
      <c r="V499" s="34"/>
      <c r="W499" s="35" t="s">
        <v>69</v>
      </c>
      <c r="X499" s="773">
        <v>0</v>
      </c>
      <c r="Y499" s="774">
        <f t="shared" si="92"/>
        <v>0</v>
      </c>
      <c r="Z499" s="36" t="str">
        <f t="shared" si="97"/>
        <v/>
      </c>
      <c r="AA499" s="56"/>
      <c r="AB499" s="57"/>
      <c r="AC499" s="593" t="s">
        <v>788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customHeight="1" x14ac:dyDescent="0.25">
      <c r="A500" s="54" t="s">
        <v>797</v>
      </c>
      <c r="B500" s="54" t="s">
        <v>798</v>
      </c>
      <c r="C500" s="31">
        <v>4301031338</v>
      </c>
      <c r="D500" s="777">
        <v>4680115883185</v>
      </c>
      <c r="E500" s="778"/>
      <c r="F500" s="772">
        <v>0.28000000000000003</v>
      </c>
      <c r="G500" s="32">
        <v>6</v>
      </c>
      <c r="H500" s="772">
        <v>1.68</v>
      </c>
      <c r="I500" s="77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0"/>
      <c r="R500" s="780"/>
      <c r="S500" s="780"/>
      <c r="T500" s="781"/>
      <c r="U500" s="34"/>
      <c r="V500" s="34"/>
      <c r="W500" s="35" t="s">
        <v>69</v>
      </c>
      <c r="X500" s="773">
        <v>0</v>
      </c>
      <c r="Y500" s="774">
        <f t="shared" si="92"/>
        <v>0</v>
      </c>
      <c r="Z500" s="36" t="str">
        <f t="shared" si="97"/>
        <v/>
      </c>
      <c r="AA500" s="56"/>
      <c r="AB500" s="57"/>
      <c r="AC500" s="595" t="s">
        <v>762</v>
      </c>
      <c r="AG500" s="64"/>
      <c r="AJ500" s="68"/>
      <c r="AK500" s="68">
        <v>0</v>
      </c>
      <c r="BB500" s="596" t="s">
        <v>1</v>
      </c>
      <c r="BM500" s="64">
        <f t="shared" si="93"/>
        <v>0</v>
      </c>
      <c r="BN500" s="64">
        <f t="shared" si="94"/>
        <v>0</v>
      </c>
      <c r="BO500" s="64">
        <f t="shared" si="95"/>
        <v>0</v>
      </c>
      <c r="BP500" s="64">
        <f t="shared" si="96"/>
        <v>0</v>
      </c>
    </row>
    <row r="501" spans="1:68" ht="27" customHeight="1" x14ac:dyDescent="0.25">
      <c r="A501" s="54" t="s">
        <v>797</v>
      </c>
      <c r="B501" s="54" t="s">
        <v>799</v>
      </c>
      <c r="C501" s="31">
        <v>4301031368</v>
      </c>
      <c r="D501" s="777">
        <v>4680115883185</v>
      </c>
      <c r="E501" s="778"/>
      <c r="F501" s="772">
        <v>0.28000000000000003</v>
      </c>
      <c r="G501" s="32">
        <v>6</v>
      </c>
      <c r="H501" s="772">
        <v>1.68</v>
      </c>
      <c r="I501" s="77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63" t="s">
        <v>800</v>
      </c>
      <c r="Q501" s="780"/>
      <c r="R501" s="780"/>
      <c r="S501" s="780"/>
      <c r="T501" s="781"/>
      <c r="U501" s="34"/>
      <c r="V501" s="34"/>
      <c r="W501" s="35" t="s">
        <v>69</v>
      </c>
      <c r="X501" s="773">
        <v>0</v>
      </c>
      <c r="Y501" s="774">
        <f t="shared" si="92"/>
        <v>0</v>
      </c>
      <c r="Z501" s="36" t="str">
        <f t="shared" si="97"/>
        <v/>
      </c>
      <c r="AA501" s="56"/>
      <c r="AB501" s="57"/>
      <c r="AC501" s="597" t="s">
        <v>762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customHeight="1" x14ac:dyDescent="0.25">
      <c r="A502" s="54" t="s">
        <v>797</v>
      </c>
      <c r="B502" s="54" t="s">
        <v>801</v>
      </c>
      <c r="C502" s="31">
        <v>4301031255</v>
      </c>
      <c r="D502" s="777">
        <v>4680115883185</v>
      </c>
      <c r="E502" s="778"/>
      <c r="F502" s="772">
        <v>0.28000000000000003</v>
      </c>
      <c r="G502" s="32">
        <v>6</v>
      </c>
      <c r="H502" s="772">
        <v>1.68</v>
      </c>
      <c r="I502" s="772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0"/>
      <c r="R502" s="780"/>
      <c r="S502" s="780"/>
      <c r="T502" s="781"/>
      <c r="U502" s="34"/>
      <c r="V502" s="34"/>
      <c r="W502" s="35" t="s">
        <v>69</v>
      </c>
      <c r="X502" s="773">
        <v>0</v>
      </c>
      <c r="Y502" s="774">
        <f t="shared" si="92"/>
        <v>0</v>
      </c>
      <c r="Z502" s="36" t="str">
        <f t="shared" si="97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x14ac:dyDescent="0.2">
      <c r="A503" s="787"/>
      <c r="B503" s="786"/>
      <c r="C503" s="786"/>
      <c r="D503" s="786"/>
      <c r="E503" s="786"/>
      <c r="F503" s="786"/>
      <c r="G503" s="786"/>
      <c r="H503" s="786"/>
      <c r="I503" s="786"/>
      <c r="J503" s="786"/>
      <c r="K503" s="786"/>
      <c r="L503" s="786"/>
      <c r="M503" s="786"/>
      <c r="N503" s="786"/>
      <c r="O503" s="788"/>
      <c r="P503" s="782" t="s">
        <v>71</v>
      </c>
      <c r="Q503" s="783"/>
      <c r="R503" s="783"/>
      <c r="S503" s="783"/>
      <c r="T503" s="783"/>
      <c r="U503" s="783"/>
      <c r="V503" s="784"/>
      <c r="W503" s="37" t="s">
        <v>72</v>
      </c>
      <c r="X503" s="7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0</v>
      </c>
      <c r="Y503" s="7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0</v>
      </c>
      <c r="Z503" s="7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0</v>
      </c>
      <c r="AA503" s="776"/>
      <c r="AB503" s="776"/>
      <c r="AC503" s="776"/>
    </row>
    <row r="504" spans="1:68" x14ac:dyDescent="0.2">
      <c r="A504" s="786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788"/>
      <c r="P504" s="782" t="s">
        <v>71</v>
      </c>
      <c r="Q504" s="783"/>
      <c r="R504" s="783"/>
      <c r="S504" s="783"/>
      <c r="T504" s="783"/>
      <c r="U504" s="783"/>
      <c r="V504" s="784"/>
      <c r="W504" s="37" t="s">
        <v>69</v>
      </c>
      <c r="X504" s="775">
        <f>IFERROR(SUM(X479:X502),"0")</f>
        <v>0</v>
      </c>
      <c r="Y504" s="775">
        <f>IFERROR(SUM(Y479:Y502),"0")</f>
        <v>0</v>
      </c>
      <c r="Z504" s="37"/>
      <c r="AA504" s="776"/>
      <c r="AB504" s="776"/>
      <c r="AC504" s="776"/>
    </row>
    <row r="505" spans="1:68" ht="14.25" customHeight="1" x14ac:dyDescent="0.25">
      <c r="A505" s="785" t="s">
        <v>73</v>
      </c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786"/>
      <c r="P505" s="786"/>
      <c r="Q505" s="786"/>
      <c r="R505" s="786"/>
      <c r="S505" s="786"/>
      <c r="T505" s="786"/>
      <c r="U505" s="786"/>
      <c r="V505" s="786"/>
      <c r="W505" s="786"/>
      <c r="X505" s="786"/>
      <c r="Y505" s="786"/>
      <c r="Z505" s="786"/>
      <c r="AA505" s="769"/>
      <c r="AB505" s="769"/>
      <c r="AC505" s="769"/>
    </row>
    <row r="506" spans="1:68" ht="27" customHeight="1" x14ac:dyDescent="0.25">
      <c r="A506" s="54" t="s">
        <v>803</v>
      </c>
      <c r="B506" s="54" t="s">
        <v>804</v>
      </c>
      <c r="C506" s="31">
        <v>4301051284</v>
      </c>
      <c r="D506" s="777">
        <v>4607091384352</v>
      </c>
      <c r="E506" s="778"/>
      <c r="F506" s="772">
        <v>0.6</v>
      </c>
      <c r="G506" s="32">
        <v>4</v>
      </c>
      <c r="H506" s="772">
        <v>2.4</v>
      </c>
      <c r="I506" s="772">
        <v>2.6459999999999999</v>
      </c>
      <c r="J506" s="32">
        <v>132</v>
      </c>
      <c r="K506" s="32" t="s">
        <v>76</v>
      </c>
      <c r="L506" s="32"/>
      <c r="M506" s="33" t="s">
        <v>77</v>
      </c>
      <c r="N506" s="33"/>
      <c r="O506" s="32">
        <v>45</v>
      </c>
      <c r="P506" s="102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0"/>
      <c r="R506" s="780"/>
      <c r="S506" s="780"/>
      <c r="T506" s="781"/>
      <c r="U506" s="34"/>
      <c r="V506" s="34"/>
      <c r="W506" s="35" t="s">
        <v>69</v>
      </c>
      <c r="X506" s="773">
        <v>0</v>
      </c>
      <c r="Y506" s="774">
        <f>IFERROR(IF(X506="",0,CEILING((X506/$H506),1)*$H506),"")</f>
        <v>0</v>
      </c>
      <c r="Z506" s="36" t="str">
        <f>IFERROR(IF(Y506=0,"",ROUNDUP(Y506/H506,0)*0.00902),"")</f>
        <v/>
      </c>
      <c r="AA506" s="56"/>
      <c r="AB506" s="57"/>
      <c r="AC506" s="601" t="s">
        <v>805</v>
      </c>
      <c r="AG506" s="64"/>
      <c r="AJ506" s="68"/>
      <c r="AK506" s="68">
        <v>0</v>
      </c>
      <c r="BB506" s="602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806</v>
      </c>
      <c r="B507" s="54" t="s">
        <v>807</v>
      </c>
      <c r="C507" s="31">
        <v>4301051431</v>
      </c>
      <c r="D507" s="777">
        <v>4607091389654</v>
      </c>
      <c r="E507" s="778"/>
      <c r="F507" s="772">
        <v>0.33</v>
      </c>
      <c r="G507" s="32">
        <v>6</v>
      </c>
      <c r="H507" s="772">
        <v>1.98</v>
      </c>
      <c r="I507" s="772">
        <v>2.238</v>
      </c>
      <c r="J507" s="32">
        <v>182</v>
      </c>
      <c r="K507" s="32" t="s">
        <v>186</v>
      </c>
      <c r="L507" s="32"/>
      <c r="M507" s="33" t="s">
        <v>77</v>
      </c>
      <c r="N507" s="33"/>
      <c r="O507" s="32">
        <v>45</v>
      </c>
      <c r="P507" s="121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0"/>
      <c r="R507" s="780"/>
      <c r="S507" s="780"/>
      <c r="T507" s="781"/>
      <c r="U507" s="34"/>
      <c r="V507" s="34"/>
      <c r="W507" s="35" t="s">
        <v>69</v>
      </c>
      <c r="X507" s="773">
        <v>0</v>
      </c>
      <c r="Y507" s="774">
        <f>IFERROR(IF(X507="",0,CEILING((X507/$H507),1)*$H507),"")</f>
        <v>0</v>
      </c>
      <c r="Z507" s="36" t="str">
        <f>IFERROR(IF(Y507=0,"",ROUNDUP(Y507/H507,0)*0.00651),"")</f>
        <v/>
      </c>
      <c r="AA507" s="56"/>
      <c r="AB507" s="57"/>
      <c r="AC507" s="603" t="s">
        <v>808</v>
      </c>
      <c r="AG507" s="64"/>
      <c r="AJ507" s="68"/>
      <c r="AK507" s="68">
        <v>0</v>
      </c>
      <c r="BB507" s="60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87"/>
      <c r="B508" s="786"/>
      <c r="C508" s="786"/>
      <c r="D508" s="786"/>
      <c r="E508" s="786"/>
      <c r="F508" s="786"/>
      <c r="G508" s="786"/>
      <c r="H508" s="786"/>
      <c r="I508" s="786"/>
      <c r="J508" s="786"/>
      <c r="K508" s="786"/>
      <c r="L508" s="786"/>
      <c r="M508" s="786"/>
      <c r="N508" s="786"/>
      <c r="O508" s="788"/>
      <c r="P508" s="782" t="s">
        <v>71</v>
      </c>
      <c r="Q508" s="783"/>
      <c r="R508" s="783"/>
      <c r="S508" s="783"/>
      <c r="T508" s="783"/>
      <c r="U508" s="783"/>
      <c r="V508" s="784"/>
      <c r="W508" s="37" t="s">
        <v>72</v>
      </c>
      <c r="X508" s="775">
        <f>IFERROR(X506/H506,"0")+IFERROR(X507/H507,"0")</f>
        <v>0</v>
      </c>
      <c r="Y508" s="775">
        <f>IFERROR(Y506/H506,"0")+IFERROR(Y507/H507,"0")</f>
        <v>0</v>
      </c>
      <c r="Z508" s="775">
        <f>IFERROR(IF(Z506="",0,Z506),"0")+IFERROR(IF(Z507="",0,Z507),"0")</f>
        <v>0</v>
      </c>
      <c r="AA508" s="776"/>
      <c r="AB508" s="776"/>
      <c r="AC508" s="776"/>
    </row>
    <row r="509" spans="1:68" x14ac:dyDescent="0.2">
      <c r="A509" s="786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8"/>
      <c r="P509" s="782" t="s">
        <v>71</v>
      </c>
      <c r="Q509" s="783"/>
      <c r="R509" s="783"/>
      <c r="S509" s="783"/>
      <c r="T509" s="783"/>
      <c r="U509" s="783"/>
      <c r="V509" s="784"/>
      <c r="W509" s="37" t="s">
        <v>69</v>
      </c>
      <c r="X509" s="775">
        <f>IFERROR(SUM(X506:X507),"0")</f>
        <v>0</v>
      </c>
      <c r="Y509" s="775">
        <f>IFERROR(SUM(Y506:Y507),"0")</f>
        <v>0</v>
      </c>
      <c r="Z509" s="37"/>
      <c r="AA509" s="776"/>
      <c r="AB509" s="776"/>
      <c r="AC509" s="776"/>
    </row>
    <row r="510" spans="1:68" ht="14.25" customHeight="1" x14ac:dyDescent="0.25">
      <c r="A510" s="785" t="s">
        <v>107</v>
      </c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786"/>
      <c r="P510" s="786"/>
      <c r="Q510" s="786"/>
      <c r="R510" s="786"/>
      <c r="S510" s="786"/>
      <c r="T510" s="786"/>
      <c r="U510" s="786"/>
      <c r="V510" s="786"/>
      <c r="W510" s="786"/>
      <c r="X510" s="786"/>
      <c r="Y510" s="786"/>
      <c r="Z510" s="786"/>
      <c r="AA510" s="769"/>
      <c r="AB510" s="769"/>
      <c r="AC510" s="769"/>
    </row>
    <row r="511" spans="1:68" ht="27" customHeight="1" x14ac:dyDescent="0.25">
      <c r="A511" s="54" t="s">
        <v>809</v>
      </c>
      <c r="B511" s="54" t="s">
        <v>810</v>
      </c>
      <c r="C511" s="31">
        <v>4301032045</v>
      </c>
      <c r="D511" s="777">
        <v>4680115884335</v>
      </c>
      <c r="E511" s="778"/>
      <c r="F511" s="772">
        <v>0.06</v>
      </c>
      <c r="G511" s="32">
        <v>20</v>
      </c>
      <c r="H511" s="772">
        <v>1.2</v>
      </c>
      <c r="I511" s="772">
        <v>1.8</v>
      </c>
      <c r="J511" s="32">
        <v>200</v>
      </c>
      <c r="K511" s="32" t="s">
        <v>811</v>
      </c>
      <c r="L511" s="32"/>
      <c r="M511" s="33" t="s">
        <v>812</v>
      </c>
      <c r="N511" s="33"/>
      <c r="O511" s="32">
        <v>60</v>
      </c>
      <c r="P511" s="9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0"/>
      <c r="R511" s="780"/>
      <c r="S511" s="780"/>
      <c r="T511" s="781"/>
      <c r="U511" s="34"/>
      <c r="V511" s="34"/>
      <c r="W511" s="35" t="s">
        <v>69</v>
      </c>
      <c r="X511" s="773">
        <v>0</v>
      </c>
      <c r="Y511" s="774">
        <f>IFERROR(IF(X511="",0,CEILING((X511/$H511),1)*$H511),"")</f>
        <v>0</v>
      </c>
      <c r="Z511" s="36" t="str">
        <f>IFERROR(IF(Y511=0,"",ROUNDUP(Y511/H511,0)*0.00627),"")</f>
        <v/>
      </c>
      <c r="AA511" s="56"/>
      <c r="AB511" s="57"/>
      <c r="AC511" s="605" t="s">
        <v>813</v>
      </c>
      <c r="AG511" s="64"/>
      <c r="AJ511" s="68"/>
      <c r="AK511" s="68">
        <v>0</v>
      </c>
      <c r="BB511" s="60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customHeight="1" x14ac:dyDescent="0.25">
      <c r="A512" s="54" t="s">
        <v>814</v>
      </c>
      <c r="B512" s="54" t="s">
        <v>815</v>
      </c>
      <c r="C512" s="31">
        <v>4301170011</v>
      </c>
      <c r="D512" s="777">
        <v>4680115884113</v>
      </c>
      <c r="E512" s="778"/>
      <c r="F512" s="772">
        <v>0.11</v>
      </c>
      <c r="G512" s="32">
        <v>12</v>
      </c>
      <c r="H512" s="772">
        <v>1.32</v>
      </c>
      <c r="I512" s="772">
        <v>1.88</v>
      </c>
      <c r="J512" s="32">
        <v>200</v>
      </c>
      <c r="K512" s="32" t="s">
        <v>811</v>
      </c>
      <c r="L512" s="32"/>
      <c r="M512" s="33" t="s">
        <v>812</v>
      </c>
      <c r="N512" s="33"/>
      <c r="O512" s="32">
        <v>150</v>
      </c>
      <c r="P512" s="105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0"/>
      <c r="R512" s="780"/>
      <c r="S512" s="780"/>
      <c r="T512" s="781"/>
      <c r="U512" s="34"/>
      <c r="V512" s="34"/>
      <c r="W512" s="35" t="s">
        <v>69</v>
      </c>
      <c r="X512" s="773">
        <v>0</v>
      </c>
      <c r="Y512" s="774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07" t="s">
        <v>816</v>
      </c>
      <c r="AG512" s="64"/>
      <c r="AJ512" s="68"/>
      <c r="AK512" s="68">
        <v>0</v>
      </c>
      <c r="BB512" s="60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87"/>
      <c r="B513" s="786"/>
      <c r="C513" s="786"/>
      <c r="D513" s="786"/>
      <c r="E513" s="786"/>
      <c r="F513" s="786"/>
      <c r="G513" s="786"/>
      <c r="H513" s="786"/>
      <c r="I513" s="786"/>
      <c r="J513" s="786"/>
      <c r="K513" s="786"/>
      <c r="L513" s="786"/>
      <c r="M513" s="786"/>
      <c r="N513" s="786"/>
      <c r="O513" s="788"/>
      <c r="P513" s="782" t="s">
        <v>71</v>
      </c>
      <c r="Q513" s="783"/>
      <c r="R513" s="783"/>
      <c r="S513" s="783"/>
      <c r="T513" s="783"/>
      <c r="U513" s="783"/>
      <c r="V513" s="784"/>
      <c r="W513" s="37" t="s">
        <v>72</v>
      </c>
      <c r="X513" s="775">
        <f>IFERROR(X511/H511,"0")+IFERROR(X512/H512,"0")</f>
        <v>0</v>
      </c>
      <c r="Y513" s="775">
        <f>IFERROR(Y511/H511,"0")+IFERROR(Y512/H512,"0")</f>
        <v>0</v>
      </c>
      <c r="Z513" s="775">
        <f>IFERROR(IF(Z511="",0,Z511),"0")+IFERROR(IF(Z512="",0,Z512),"0")</f>
        <v>0</v>
      </c>
      <c r="AA513" s="776"/>
      <c r="AB513" s="776"/>
      <c r="AC513" s="776"/>
    </row>
    <row r="514" spans="1:68" x14ac:dyDescent="0.2">
      <c r="A514" s="786"/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8"/>
      <c r="P514" s="782" t="s">
        <v>71</v>
      </c>
      <c r="Q514" s="783"/>
      <c r="R514" s="783"/>
      <c r="S514" s="783"/>
      <c r="T514" s="783"/>
      <c r="U514" s="783"/>
      <c r="V514" s="784"/>
      <c r="W514" s="37" t="s">
        <v>69</v>
      </c>
      <c r="X514" s="775">
        <f>IFERROR(SUM(X511:X512),"0")</f>
        <v>0</v>
      </c>
      <c r="Y514" s="775">
        <f>IFERROR(SUM(Y511:Y512),"0")</f>
        <v>0</v>
      </c>
      <c r="Z514" s="37"/>
      <c r="AA514" s="776"/>
      <c r="AB514" s="776"/>
      <c r="AC514" s="776"/>
    </row>
    <row r="515" spans="1:68" ht="16.5" customHeight="1" x14ac:dyDescent="0.25">
      <c r="A515" s="799" t="s">
        <v>817</v>
      </c>
      <c r="B515" s="786"/>
      <c r="C515" s="786"/>
      <c r="D515" s="786"/>
      <c r="E515" s="786"/>
      <c r="F515" s="786"/>
      <c r="G515" s="786"/>
      <c r="H515" s="786"/>
      <c r="I515" s="786"/>
      <c r="J515" s="786"/>
      <c r="K515" s="786"/>
      <c r="L515" s="786"/>
      <c r="M515" s="786"/>
      <c r="N515" s="786"/>
      <c r="O515" s="786"/>
      <c r="P515" s="786"/>
      <c r="Q515" s="786"/>
      <c r="R515" s="786"/>
      <c r="S515" s="786"/>
      <c r="T515" s="786"/>
      <c r="U515" s="786"/>
      <c r="V515" s="786"/>
      <c r="W515" s="786"/>
      <c r="X515" s="786"/>
      <c r="Y515" s="786"/>
      <c r="Z515" s="786"/>
      <c r="AA515" s="768"/>
      <c r="AB515" s="768"/>
      <c r="AC515" s="768"/>
    </row>
    <row r="516" spans="1:68" ht="14.25" customHeight="1" x14ac:dyDescent="0.25">
      <c r="A516" s="785" t="s">
        <v>175</v>
      </c>
      <c r="B516" s="786"/>
      <c r="C516" s="786"/>
      <c r="D516" s="786"/>
      <c r="E516" s="786"/>
      <c r="F516" s="786"/>
      <c r="G516" s="786"/>
      <c r="H516" s="786"/>
      <c r="I516" s="786"/>
      <c r="J516" s="786"/>
      <c r="K516" s="786"/>
      <c r="L516" s="786"/>
      <c r="M516" s="786"/>
      <c r="N516" s="786"/>
      <c r="O516" s="786"/>
      <c r="P516" s="786"/>
      <c r="Q516" s="786"/>
      <c r="R516" s="786"/>
      <c r="S516" s="786"/>
      <c r="T516" s="786"/>
      <c r="U516" s="786"/>
      <c r="V516" s="786"/>
      <c r="W516" s="786"/>
      <c r="X516" s="786"/>
      <c r="Y516" s="786"/>
      <c r="Z516" s="786"/>
      <c r="AA516" s="769"/>
      <c r="AB516" s="769"/>
      <c r="AC516" s="769"/>
    </row>
    <row r="517" spans="1:68" ht="27" customHeight="1" x14ac:dyDescent="0.25">
      <c r="A517" s="54" t="s">
        <v>818</v>
      </c>
      <c r="B517" s="54" t="s">
        <v>819</v>
      </c>
      <c r="C517" s="31">
        <v>4301020315</v>
      </c>
      <c r="D517" s="777">
        <v>4607091389364</v>
      </c>
      <c r="E517" s="778"/>
      <c r="F517" s="772">
        <v>0.42</v>
      </c>
      <c r="G517" s="32">
        <v>6</v>
      </c>
      <c r="H517" s="772">
        <v>2.52</v>
      </c>
      <c r="I517" s="772">
        <v>2.75</v>
      </c>
      <c r="J517" s="32">
        <v>156</v>
      </c>
      <c r="K517" s="32" t="s">
        <v>76</v>
      </c>
      <c r="L517" s="32"/>
      <c r="M517" s="33" t="s">
        <v>68</v>
      </c>
      <c r="N517" s="33"/>
      <c r="O517" s="32">
        <v>40</v>
      </c>
      <c r="P517" s="103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0"/>
      <c r="R517" s="780"/>
      <c r="S517" s="780"/>
      <c r="T517" s="781"/>
      <c r="U517" s="34"/>
      <c r="V517" s="34"/>
      <c r="W517" s="35" t="s">
        <v>69</v>
      </c>
      <c r="X517" s="773">
        <v>0</v>
      </c>
      <c r="Y517" s="774">
        <f>IFERROR(IF(X517="",0,CEILING((X517/$H517),1)*$H517),"")</f>
        <v>0</v>
      </c>
      <c r="Z517" s="36" t="str">
        <f>IFERROR(IF(Y517=0,"",ROUNDUP(Y517/H517,0)*0.00753),"")</f>
        <v/>
      </c>
      <c r="AA517" s="56"/>
      <c r="AB517" s="57"/>
      <c r="AC517" s="609" t="s">
        <v>820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x14ac:dyDescent="0.2">
      <c r="A518" s="787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788"/>
      <c r="P518" s="782" t="s">
        <v>71</v>
      </c>
      <c r="Q518" s="783"/>
      <c r="R518" s="783"/>
      <c r="S518" s="783"/>
      <c r="T518" s="783"/>
      <c r="U518" s="783"/>
      <c r="V518" s="784"/>
      <c r="W518" s="37" t="s">
        <v>72</v>
      </c>
      <c r="X518" s="775">
        <f>IFERROR(X517/H517,"0")</f>
        <v>0</v>
      </c>
      <c r="Y518" s="775">
        <f>IFERROR(Y517/H517,"0")</f>
        <v>0</v>
      </c>
      <c r="Z518" s="775">
        <f>IFERROR(IF(Z517="",0,Z517),"0")</f>
        <v>0</v>
      </c>
      <c r="AA518" s="776"/>
      <c r="AB518" s="776"/>
      <c r="AC518" s="776"/>
    </row>
    <row r="519" spans="1:68" x14ac:dyDescent="0.2">
      <c r="A519" s="786"/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8"/>
      <c r="P519" s="782" t="s">
        <v>71</v>
      </c>
      <c r="Q519" s="783"/>
      <c r="R519" s="783"/>
      <c r="S519" s="783"/>
      <c r="T519" s="783"/>
      <c r="U519" s="783"/>
      <c r="V519" s="784"/>
      <c r="W519" s="37" t="s">
        <v>69</v>
      </c>
      <c r="X519" s="775">
        <f>IFERROR(SUM(X517:X517),"0")</f>
        <v>0</v>
      </c>
      <c r="Y519" s="775">
        <f>IFERROR(SUM(Y517:Y517),"0")</f>
        <v>0</v>
      </c>
      <c r="Z519" s="37"/>
      <c r="AA519" s="776"/>
      <c r="AB519" s="776"/>
      <c r="AC519" s="776"/>
    </row>
    <row r="520" spans="1:68" ht="14.25" customHeight="1" x14ac:dyDescent="0.25">
      <c r="A520" s="78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9"/>
      <c r="AB520" s="769"/>
      <c r="AC520" s="769"/>
    </row>
    <row r="521" spans="1:68" ht="27" customHeight="1" x14ac:dyDescent="0.25">
      <c r="A521" s="54" t="s">
        <v>821</v>
      </c>
      <c r="B521" s="54" t="s">
        <v>822</v>
      </c>
      <c r="C521" s="31">
        <v>4301031324</v>
      </c>
      <c r="D521" s="777">
        <v>4607091389739</v>
      </c>
      <c r="E521" s="778"/>
      <c r="F521" s="772">
        <v>0.7</v>
      </c>
      <c r="G521" s="32">
        <v>6</v>
      </c>
      <c r="H521" s="772">
        <v>4.2</v>
      </c>
      <c r="I521" s="772">
        <v>4.43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50</v>
      </c>
      <c r="P521" s="84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1" s="780"/>
      <c r="R521" s="780"/>
      <c r="S521" s="780"/>
      <c r="T521" s="781"/>
      <c r="U521" s="34"/>
      <c r="V521" s="34"/>
      <c r="W521" s="35" t="s">
        <v>69</v>
      </c>
      <c r="X521" s="773">
        <v>0</v>
      </c>
      <c r="Y521" s="774">
        <f t="shared" ref="Y521:Y527" si="98"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1" t="s">
        <v>823</v>
      </c>
      <c r="AG521" s="64"/>
      <c r="AJ521" s="68"/>
      <c r="AK521" s="68">
        <v>0</v>
      </c>
      <c r="BB521" s="612" t="s">
        <v>1</v>
      </c>
      <c r="BM521" s="64">
        <f t="shared" ref="BM521:BM527" si="99">IFERROR(X521*I521/H521,"0")</f>
        <v>0</v>
      </c>
      <c r="BN521" s="64">
        <f t="shared" ref="BN521:BN527" si="100">IFERROR(Y521*I521/H521,"0")</f>
        <v>0</v>
      </c>
      <c r="BO521" s="64">
        <f t="shared" ref="BO521:BO527" si="101">IFERROR(1/J521*(X521/H521),"0")</f>
        <v>0</v>
      </c>
      <c r="BP521" s="64">
        <f t="shared" ref="BP521:BP527" si="102">IFERROR(1/J521*(Y521/H521),"0")</f>
        <v>0</v>
      </c>
    </row>
    <row r="522" spans="1:68" ht="27" customHeight="1" x14ac:dyDescent="0.25">
      <c r="A522" s="54" t="s">
        <v>821</v>
      </c>
      <c r="B522" s="54" t="s">
        <v>824</v>
      </c>
      <c r="C522" s="31">
        <v>4301031403</v>
      </c>
      <c r="D522" s="777">
        <v>4680115886094</v>
      </c>
      <c r="E522" s="778"/>
      <c r="F522" s="772">
        <v>0.9</v>
      </c>
      <c r="G522" s="32">
        <v>6</v>
      </c>
      <c r="H522" s="772">
        <v>5.4</v>
      </c>
      <c r="I522" s="772">
        <v>5.61</v>
      </c>
      <c r="J522" s="32">
        <v>132</v>
      </c>
      <c r="K522" s="32" t="s">
        <v>76</v>
      </c>
      <c r="L522" s="32"/>
      <c r="M522" s="33" t="s">
        <v>122</v>
      </c>
      <c r="N522" s="33"/>
      <c r="O522" s="32">
        <v>50</v>
      </c>
      <c r="P522" s="854" t="s">
        <v>825</v>
      </c>
      <c r="Q522" s="780"/>
      <c r="R522" s="780"/>
      <c r="S522" s="780"/>
      <c r="T522" s="781"/>
      <c r="U522" s="34"/>
      <c r="V522" s="34"/>
      <c r="W522" s="35" t="s">
        <v>69</v>
      </c>
      <c r="X522" s="773">
        <v>0</v>
      </c>
      <c r="Y522" s="774">
        <f t="shared" si="98"/>
        <v>0</v>
      </c>
      <c r="Z522" s="36" t="str">
        <f>IFERROR(IF(Y522=0,"",ROUNDUP(Y522/H522,0)*0.00902),"")</f>
        <v/>
      </c>
      <c r="AA522" s="56"/>
      <c r="AB522" s="57"/>
      <c r="AC522" s="613" t="s">
        <v>823</v>
      </c>
      <c r="AG522" s="64"/>
      <c r="AJ522" s="68"/>
      <c r="AK522" s="68">
        <v>0</v>
      </c>
      <c r="BB522" s="614" t="s">
        <v>1</v>
      </c>
      <c r="BM522" s="64">
        <f t="shared" si="99"/>
        <v>0</v>
      </c>
      <c r="BN522" s="64">
        <f t="shared" si="100"/>
        <v>0</v>
      </c>
      <c r="BO522" s="64">
        <f t="shared" si="101"/>
        <v>0</v>
      </c>
      <c r="BP522" s="64">
        <f t="shared" si="102"/>
        <v>0</v>
      </c>
    </row>
    <row r="523" spans="1:68" ht="27" customHeight="1" x14ac:dyDescent="0.25">
      <c r="A523" s="54" t="s">
        <v>826</v>
      </c>
      <c r="B523" s="54" t="s">
        <v>827</v>
      </c>
      <c r="C523" s="31">
        <v>4301031363</v>
      </c>
      <c r="D523" s="777">
        <v>4607091389425</v>
      </c>
      <c r="E523" s="778"/>
      <c r="F523" s="772">
        <v>0.35</v>
      </c>
      <c r="G523" s="32">
        <v>6</v>
      </c>
      <c r="H523" s="772">
        <v>2.1</v>
      </c>
      <c r="I523" s="77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0"/>
      <c r="R523" s="780"/>
      <c r="S523" s="780"/>
      <c r="T523" s="781"/>
      <c r="U523" s="34"/>
      <c r="V523" s="34"/>
      <c r="W523" s="35" t="s">
        <v>69</v>
      </c>
      <c r="X523" s="773">
        <v>0</v>
      </c>
      <c r="Y523" s="774">
        <f t="shared" si="98"/>
        <v>0</v>
      </c>
      <c r="Z523" s="36" t="str">
        <f>IFERROR(IF(Y523=0,"",ROUNDUP(Y523/H523,0)*0.00502),"")</f>
        <v/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 t="shared" si="99"/>
        <v>0</v>
      </c>
      <c r="BN523" s="64">
        <f t="shared" si="100"/>
        <v>0</v>
      </c>
      <c r="BO523" s="64">
        <f t="shared" si="101"/>
        <v>0</v>
      </c>
      <c r="BP523" s="64">
        <f t="shared" si="102"/>
        <v>0</v>
      </c>
    </row>
    <row r="524" spans="1:68" ht="27" customHeight="1" x14ac:dyDescent="0.25">
      <c r="A524" s="54" t="s">
        <v>829</v>
      </c>
      <c r="B524" s="54" t="s">
        <v>830</v>
      </c>
      <c r="C524" s="31">
        <v>4301031334</v>
      </c>
      <c r="D524" s="777">
        <v>4680115880771</v>
      </c>
      <c r="E524" s="778"/>
      <c r="F524" s="772">
        <v>0.28000000000000003</v>
      </c>
      <c r="G524" s="32">
        <v>6</v>
      </c>
      <c r="H524" s="772">
        <v>1.68</v>
      </c>
      <c r="I524" s="772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0"/>
      <c r="R524" s="780"/>
      <c r="S524" s="780"/>
      <c r="T524" s="781"/>
      <c r="U524" s="34"/>
      <c r="V524" s="34"/>
      <c r="W524" s="35" t="s">
        <v>69</v>
      </c>
      <c r="X524" s="773">
        <v>0</v>
      </c>
      <c r="Y524" s="774">
        <f t="shared" si="98"/>
        <v>0</v>
      </c>
      <c r="Z524" s="36" t="str">
        <f>IFERROR(IF(Y524=0,"",ROUNDUP(Y524/H524,0)*0.00502),"")</f>
        <v/>
      </c>
      <c r="AA524" s="56"/>
      <c r="AB524" s="57"/>
      <c r="AC524" s="617" t="s">
        <v>831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customHeight="1" x14ac:dyDescent="0.25">
      <c r="A525" s="54" t="s">
        <v>829</v>
      </c>
      <c r="B525" s="54" t="s">
        <v>832</v>
      </c>
      <c r="C525" s="31">
        <v>4301031373</v>
      </c>
      <c r="D525" s="777">
        <v>4680115880771</v>
      </c>
      <c r="E525" s="778"/>
      <c r="F525" s="772">
        <v>0.28000000000000003</v>
      </c>
      <c r="G525" s="32">
        <v>6</v>
      </c>
      <c r="H525" s="772">
        <v>1.68</v>
      </c>
      <c r="I525" s="772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84" t="s">
        <v>833</v>
      </c>
      <c r="Q525" s="780"/>
      <c r="R525" s="780"/>
      <c r="S525" s="780"/>
      <c r="T525" s="781"/>
      <c r="U525" s="34"/>
      <c r="V525" s="34"/>
      <c r="W525" s="35" t="s">
        <v>69</v>
      </c>
      <c r="X525" s="773">
        <v>0</v>
      </c>
      <c r="Y525" s="774">
        <f t="shared" si="98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customHeight="1" x14ac:dyDescent="0.25">
      <c r="A526" s="54" t="s">
        <v>834</v>
      </c>
      <c r="B526" s="54" t="s">
        <v>835</v>
      </c>
      <c r="C526" s="31">
        <v>4301031359</v>
      </c>
      <c r="D526" s="777">
        <v>4607091389500</v>
      </c>
      <c r="E526" s="778"/>
      <c r="F526" s="772">
        <v>0.35</v>
      </c>
      <c r="G526" s="32">
        <v>6</v>
      </c>
      <c r="H526" s="772">
        <v>2.1</v>
      </c>
      <c r="I526" s="772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0"/>
      <c r="R526" s="780"/>
      <c r="S526" s="780"/>
      <c r="T526" s="781"/>
      <c r="U526" s="34"/>
      <c r="V526" s="34"/>
      <c r="W526" s="35" t="s">
        <v>69</v>
      </c>
      <c r="X526" s="773">
        <v>0</v>
      </c>
      <c r="Y526" s="774">
        <f t="shared" si="98"/>
        <v>0</v>
      </c>
      <c r="Z526" s="36" t="str">
        <f>IFERROR(IF(Y526=0,"",ROUNDUP(Y526/H526,0)*0.00502),"")</f>
        <v/>
      </c>
      <c r="AA526" s="56"/>
      <c r="AB526" s="57"/>
      <c r="AC526" s="621" t="s">
        <v>831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customHeight="1" x14ac:dyDescent="0.25">
      <c r="A527" s="54" t="s">
        <v>834</v>
      </c>
      <c r="B527" s="54" t="s">
        <v>836</v>
      </c>
      <c r="C527" s="31">
        <v>4301031327</v>
      </c>
      <c r="D527" s="777">
        <v>4607091389500</v>
      </c>
      <c r="E527" s="778"/>
      <c r="F527" s="772">
        <v>0.35</v>
      </c>
      <c r="G527" s="32">
        <v>6</v>
      </c>
      <c r="H527" s="772">
        <v>2.1</v>
      </c>
      <c r="I527" s="772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0"/>
      <c r="R527" s="780"/>
      <c r="S527" s="780"/>
      <c r="T527" s="781"/>
      <c r="U527" s="34"/>
      <c r="V527" s="34"/>
      <c r="W527" s="35" t="s">
        <v>69</v>
      </c>
      <c r="X527" s="773">
        <v>0</v>
      </c>
      <c r="Y527" s="774">
        <f t="shared" si="98"/>
        <v>0</v>
      </c>
      <c r="Z527" s="36" t="str">
        <f>IFERROR(IF(Y527=0,"",ROUNDUP(Y527/H527,0)*0.00502),"")</f>
        <v/>
      </c>
      <c r="AA527" s="56"/>
      <c r="AB527" s="57"/>
      <c r="AC527" s="623" t="s">
        <v>831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x14ac:dyDescent="0.2">
      <c r="A528" s="787"/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8"/>
      <c r="P528" s="782" t="s">
        <v>71</v>
      </c>
      <c r="Q528" s="783"/>
      <c r="R528" s="783"/>
      <c r="S528" s="783"/>
      <c r="T528" s="783"/>
      <c r="U528" s="783"/>
      <c r="V528" s="784"/>
      <c r="W528" s="37" t="s">
        <v>72</v>
      </c>
      <c r="X528" s="775">
        <f>IFERROR(X521/H521,"0")+IFERROR(X522/H522,"0")+IFERROR(X523/H523,"0")+IFERROR(X524/H524,"0")+IFERROR(X525/H525,"0")+IFERROR(X526/H526,"0")+IFERROR(X527/H527,"0")</f>
        <v>0</v>
      </c>
      <c r="Y528" s="775">
        <f>IFERROR(Y521/H521,"0")+IFERROR(Y522/H522,"0")+IFERROR(Y523/H523,"0")+IFERROR(Y524/H524,"0")+IFERROR(Y525/H525,"0")+IFERROR(Y526/H526,"0")+IFERROR(Y527/H527,"0")</f>
        <v>0</v>
      </c>
      <c r="Z528" s="775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776"/>
      <c r="AB528" s="776"/>
      <c r="AC528" s="776"/>
    </row>
    <row r="529" spans="1:68" x14ac:dyDescent="0.2">
      <c r="A529" s="786"/>
      <c r="B529" s="786"/>
      <c r="C529" s="786"/>
      <c r="D529" s="786"/>
      <c r="E529" s="786"/>
      <c r="F529" s="786"/>
      <c r="G529" s="786"/>
      <c r="H529" s="786"/>
      <c r="I529" s="786"/>
      <c r="J529" s="786"/>
      <c r="K529" s="786"/>
      <c r="L529" s="786"/>
      <c r="M529" s="786"/>
      <c r="N529" s="786"/>
      <c r="O529" s="788"/>
      <c r="P529" s="782" t="s">
        <v>71</v>
      </c>
      <c r="Q529" s="783"/>
      <c r="R529" s="783"/>
      <c r="S529" s="783"/>
      <c r="T529" s="783"/>
      <c r="U529" s="783"/>
      <c r="V529" s="784"/>
      <c r="W529" s="37" t="s">
        <v>69</v>
      </c>
      <c r="X529" s="775">
        <f>IFERROR(SUM(X521:X527),"0")</f>
        <v>0</v>
      </c>
      <c r="Y529" s="775">
        <f>IFERROR(SUM(Y521:Y527),"0")</f>
        <v>0</v>
      </c>
      <c r="Z529" s="37"/>
      <c r="AA529" s="776"/>
      <c r="AB529" s="776"/>
      <c r="AC529" s="776"/>
    </row>
    <row r="530" spans="1:68" ht="14.25" customHeight="1" x14ac:dyDescent="0.25">
      <c r="A530" s="785" t="s">
        <v>107</v>
      </c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786"/>
      <c r="P530" s="786"/>
      <c r="Q530" s="786"/>
      <c r="R530" s="786"/>
      <c r="S530" s="786"/>
      <c r="T530" s="786"/>
      <c r="U530" s="786"/>
      <c r="V530" s="786"/>
      <c r="W530" s="786"/>
      <c r="X530" s="786"/>
      <c r="Y530" s="786"/>
      <c r="Z530" s="786"/>
      <c r="AA530" s="769"/>
      <c r="AB530" s="769"/>
      <c r="AC530" s="769"/>
    </row>
    <row r="531" spans="1:68" ht="27" customHeight="1" x14ac:dyDescent="0.25">
      <c r="A531" s="54" t="s">
        <v>837</v>
      </c>
      <c r="B531" s="54" t="s">
        <v>838</v>
      </c>
      <c r="C531" s="31">
        <v>4301032046</v>
      </c>
      <c r="D531" s="777">
        <v>4680115884359</v>
      </c>
      <c r="E531" s="778"/>
      <c r="F531" s="772">
        <v>0.06</v>
      </c>
      <c r="G531" s="32">
        <v>20</v>
      </c>
      <c r="H531" s="772">
        <v>1.2</v>
      </c>
      <c r="I531" s="772">
        <v>1.8</v>
      </c>
      <c r="J531" s="32">
        <v>200</v>
      </c>
      <c r="K531" s="32" t="s">
        <v>811</v>
      </c>
      <c r="L531" s="32"/>
      <c r="M531" s="33" t="s">
        <v>812</v>
      </c>
      <c r="N531" s="33"/>
      <c r="O531" s="32">
        <v>60</v>
      </c>
      <c r="P531" s="81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0"/>
      <c r="R531" s="780"/>
      <c r="S531" s="780"/>
      <c r="T531" s="781"/>
      <c r="U531" s="34"/>
      <c r="V531" s="34"/>
      <c r="W531" s="35" t="s">
        <v>69</v>
      </c>
      <c r="X531" s="773">
        <v>0</v>
      </c>
      <c r="Y531" s="774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816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787"/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8"/>
      <c r="P532" s="782" t="s">
        <v>71</v>
      </c>
      <c r="Q532" s="783"/>
      <c r="R532" s="783"/>
      <c r="S532" s="783"/>
      <c r="T532" s="783"/>
      <c r="U532" s="783"/>
      <c r="V532" s="784"/>
      <c r="W532" s="37" t="s">
        <v>72</v>
      </c>
      <c r="X532" s="775">
        <f>IFERROR(X531/H531,"0")</f>
        <v>0</v>
      </c>
      <c r="Y532" s="775">
        <f>IFERROR(Y531/H531,"0")</f>
        <v>0</v>
      </c>
      <c r="Z532" s="775">
        <f>IFERROR(IF(Z531="",0,Z531),"0")</f>
        <v>0</v>
      </c>
      <c r="AA532" s="776"/>
      <c r="AB532" s="776"/>
      <c r="AC532" s="776"/>
    </row>
    <row r="533" spans="1:68" x14ac:dyDescent="0.2">
      <c r="A533" s="786"/>
      <c r="B533" s="786"/>
      <c r="C533" s="786"/>
      <c r="D533" s="786"/>
      <c r="E533" s="786"/>
      <c r="F533" s="786"/>
      <c r="G533" s="786"/>
      <c r="H533" s="786"/>
      <c r="I533" s="786"/>
      <c r="J533" s="786"/>
      <c r="K533" s="786"/>
      <c r="L533" s="786"/>
      <c r="M533" s="786"/>
      <c r="N533" s="786"/>
      <c r="O533" s="788"/>
      <c r="P533" s="782" t="s">
        <v>71</v>
      </c>
      <c r="Q533" s="783"/>
      <c r="R533" s="783"/>
      <c r="S533" s="783"/>
      <c r="T533" s="783"/>
      <c r="U533" s="783"/>
      <c r="V533" s="784"/>
      <c r="W533" s="37" t="s">
        <v>69</v>
      </c>
      <c r="X533" s="775">
        <f>IFERROR(SUM(X531:X531),"0")</f>
        <v>0</v>
      </c>
      <c r="Y533" s="775">
        <f>IFERROR(SUM(Y531:Y531),"0")</f>
        <v>0</v>
      </c>
      <c r="Z533" s="37"/>
      <c r="AA533" s="776"/>
      <c r="AB533" s="776"/>
      <c r="AC533" s="776"/>
    </row>
    <row r="534" spans="1:68" ht="14.25" customHeight="1" x14ac:dyDescent="0.25">
      <c r="A534" s="785" t="s">
        <v>839</v>
      </c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786"/>
      <c r="P534" s="786"/>
      <c r="Q534" s="786"/>
      <c r="R534" s="786"/>
      <c r="S534" s="786"/>
      <c r="T534" s="786"/>
      <c r="U534" s="786"/>
      <c r="V534" s="786"/>
      <c r="W534" s="786"/>
      <c r="X534" s="786"/>
      <c r="Y534" s="786"/>
      <c r="Z534" s="786"/>
      <c r="AA534" s="769"/>
      <c r="AB534" s="769"/>
      <c r="AC534" s="769"/>
    </row>
    <row r="535" spans="1:68" ht="27" customHeight="1" x14ac:dyDescent="0.25">
      <c r="A535" s="54" t="s">
        <v>840</v>
      </c>
      <c r="B535" s="54" t="s">
        <v>841</v>
      </c>
      <c r="C535" s="31">
        <v>4301040357</v>
      </c>
      <c r="D535" s="777">
        <v>4680115884564</v>
      </c>
      <c r="E535" s="778"/>
      <c r="F535" s="772">
        <v>0.15</v>
      </c>
      <c r="G535" s="32">
        <v>20</v>
      </c>
      <c r="H535" s="772">
        <v>3</v>
      </c>
      <c r="I535" s="772">
        <v>3.6</v>
      </c>
      <c r="J535" s="32">
        <v>200</v>
      </c>
      <c r="K535" s="32" t="s">
        <v>811</v>
      </c>
      <c r="L535" s="32"/>
      <c r="M535" s="33" t="s">
        <v>812</v>
      </c>
      <c r="N535" s="33"/>
      <c r="O535" s="32">
        <v>60</v>
      </c>
      <c r="P535" s="104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0"/>
      <c r="R535" s="780"/>
      <c r="S535" s="780"/>
      <c r="T535" s="781"/>
      <c r="U535" s="34"/>
      <c r="V535" s="34"/>
      <c r="W535" s="35" t="s">
        <v>69</v>
      </c>
      <c r="X535" s="773">
        <v>0</v>
      </c>
      <c r="Y535" s="774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842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87"/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8"/>
      <c r="P536" s="782" t="s">
        <v>71</v>
      </c>
      <c r="Q536" s="783"/>
      <c r="R536" s="783"/>
      <c r="S536" s="783"/>
      <c r="T536" s="783"/>
      <c r="U536" s="783"/>
      <c r="V536" s="784"/>
      <c r="W536" s="37" t="s">
        <v>72</v>
      </c>
      <c r="X536" s="775">
        <f>IFERROR(X535/H535,"0")</f>
        <v>0</v>
      </c>
      <c r="Y536" s="775">
        <f>IFERROR(Y535/H535,"0")</f>
        <v>0</v>
      </c>
      <c r="Z536" s="775">
        <f>IFERROR(IF(Z535="",0,Z535),"0")</f>
        <v>0</v>
      </c>
      <c r="AA536" s="776"/>
      <c r="AB536" s="776"/>
      <c r="AC536" s="776"/>
    </row>
    <row r="537" spans="1:68" x14ac:dyDescent="0.2">
      <c r="A537" s="786"/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8"/>
      <c r="P537" s="782" t="s">
        <v>71</v>
      </c>
      <c r="Q537" s="783"/>
      <c r="R537" s="783"/>
      <c r="S537" s="783"/>
      <c r="T537" s="783"/>
      <c r="U537" s="783"/>
      <c r="V537" s="784"/>
      <c r="W537" s="37" t="s">
        <v>69</v>
      </c>
      <c r="X537" s="775">
        <f>IFERROR(SUM(X535:X535),"0")</f>
        <v>0</v>
      </c>
      <c r="Y537" s="775">
        <f>IFERROR(SUM(Y535:Y535),"0")</f>
        <v>0</v>
      </c>
      <c r="Z537" s="37"/>
      <c r="AA537" s="776"/>
      <c r="AB537" s="776"/>
      <c r="AC537" s="776"/>
    </row>
    <row r="538" spans="1:68" ht="16.5" customHeight="1" x14ac:dyDescent="0.25">
      <c r="A538" s="799" t="s">
        <v>843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8"/>
      <c r="AB538" s="768"/>
      <c r="AC538" s="768"/>
    </row>
    <row r="539" spans="1:68" ht="14.25" customHeight="1" x14ac:dyDescent="0.25">
      <c r="A539" s="785" t="s">
        <v>64</v>
      </c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786"/>
      <c r="P539" s="786"/>
      <c r="Q539" s="786"/>
      <c r="R539" s="786"/>
      <c r="S539" s="786"/>
      <c r="T539" s="786"/>
      <c r="U539" s="786"/>
      <c r="V539" s="786"/>
      <c r="W539" s="786"/>
      <c r="X539" s="786"/>
      <c r="Y539" s="786"/>
      <c r="Z539" s="786"/>
      <c r="AA539" s="769"/>
      <c r="AB539" s="769"/>
      <c r="AC539" s="769"/>
    </row>
    <row r="540" spans="1:68" ht="27" customHeight="1" x14ac:dyDescent="0.25">
      <c r="A540" s="54" t="s">
        <v>844</v>
      </c>
      <c r="B540" s="54" t="s">
        <v>845</v>
      </c>
      <c r="C540" s="31">
        <v>4301031294</v>
      </c>
      <c r="D540" s="777">
        <v>4680115885189</v>
      </c>
      <c r="E540" s="778"/>
      <c r="F540" s="772">
        <v>0.2</v>
      </c>
      <c r="G540" s="32">
        <v>6</v>
      </c>
      <c r="H540" s="772">
        <v>1.2</v>
      </c>
      <c r="I540" s="772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1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0"/>
      <c r="R540" s="780"/>
      <c r="S540" s="780"/>
      <c r="T540" s="781"/>
      <c r="U540" s="34"/>
      <c r="V540" s="34"/>
      <c r="W540" s="35" t="s">
        <v>69</v>
      </c>
      <c r="X540" s="773">
        <v>0</v>
      </c>
      <c r="Y540" s="77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846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847</v>
      </c>
      <c r="B541" s="54" t="s">
        <v>848</v>
      </c>
      <c r="C541" s="31">
        <v>4301031293</v>
      </c>
      <c r="D541" s="777">
        <v>4680115885172</v>
      </c>
      <c r="E541" s="778"/>
      <c r="F541" s="772">
        <v>0.2</v>
      </c>
      <c r="G541" s="32">
        <v>6</v>
      </c>
      <c r="H541" s="772">
        <v>1.2</v>
      </c>
      <c r="I541" s="772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6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0"/>
      <c r="R541" s="780"/>
      <c r="S541" s="780"/>
      <c r="T541" s="781"/>
      <c r="U541" s="34"/>
      <c r="V541" s="34"/>
      <c r="W541" s="35" t="s">
        <v>69</v>
      </c>
      <c r="X541" s="773">
        <v>0</v>
      </c>
      <c r="Y541" s="774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846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849</v>
      </c>
      <c r="B542" s="54" t="s">
        <v>850</v>
      </c>
      <c r="C542" s="31">
        <v>4301031291</v>
      </c>
      <c r="D542" s="777">
        <v>4680115885110</v>
      </c>
      <c r="E542" s="778"/>
      <c r="F542" s="772">
        <v>0.2</v>
      </c>
      <c r="G542" s="32">
        <v>6</v>
      </c>
      <c r="H542" s="772">
        <v>1.2</v>
      </c>
      <c r="I542" s="772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6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0"/>
      <c r="R542" s="780"/>
      <c r="S542" s="780"/>
      <c r="T542" s="781"/>
      <c r="U542" s="34"/>
      <c r="V542" s="34"/>
      <c r="W542" s="35" t="s">
        <v>69</v>
      </c>
      <c r="X542" s="773">
        <v>0</v>
      </c>
      <c r="Y542" s="774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851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852</v>
      </c>
      <c r="B543" s="54" t="s">
        <v>853</v>
      </c>
      <c r="C543" s="31">
        <v>4301031329</v>
      </c>
      <c r="D543" s="777">
        <v>4680115885219</v>
      </c>
      <c r="E543" s="778"/>
      <c r="F543" s="772">
        <v>0.28000000000000003</v>
      </c>
      <c r="G543" s="32">
        <v>6</v>
      </c>
      <c r="H543" s="772">
        <v>1.68</v>
      </c>
      <c r="I543" s="772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0"/>
      <c r="R543" s="780"/>
      <c r="S543" s="780"/>
      <c r="T543" s="781"/>
      <c r="U543" s="34"/>
      <c r="V543" s="34"/>
      <c r="W543" s="35" t="s">
        <v>69</v>
      </c>
      <c r="X543" s="773">
        <v>0</v>
      </c>
      <c r="Y543" s="774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854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787"/>
      <c r="B544" s="786"/>
      <c r="C544" s="786"/>
      <c r="D544" s="786"/>
      <c r="E544" s="786"/>
      <c r="F544" s="786"/>
      <c r="G544" s="786"/>
      <c r="H544" s="786"/>
      <c r="I544" s="786"/>
      <c r="J544" s="786"/>
      <c r="K544" s="786"/>
      <c r="L544" s="786"/>
      <c r="M544" s="786"/>
      <c r="N544" s="786"/>
      <c r="O544" s="788"/>
      <c r="P544" s="782" t="s">
        <v>71</v>
      </c>
      <c r="Q544" s="783"/>
      <c r="R544" s="783"/>
      <c r="S544" s="783"/>
      <c r="T544" s="783"/>
      <c r="U544" s="783"/>
      <c r="V544" s="784"/>
      <c r="W544" s="37" t="s">
        <v>72</v>
      </c>
      <c r="X544" s="775">
        <f>IFERROR(X540/H540,"0")+IFERROR(X541/H541,"0")+IFERROR(X542/H542,"0")+IFERROR(X543/H543,"0")</f>
        <v>0</v>
      </c>
      <c r="Y544" s="775">
        <f>IFERROR(Y540/H540,"0")+IFERROR(Y541/H541,"0")+IFERROR(Y542/H542,"0")+IFERROR(Y543/H543,"0")</f>
        <v>0</v>
      </c>
      <c r="Z544" s="775">
        <f>IFERROR(IF(Z540="",0,Z540),"0")+IFERROR(IF(Z541="",0,Z541),"0")+IFERROR(IF(Z542="",0,Z542),"0")+IFERROR(IF(Z543="",0,Z543),"0")</f>
        <v>0</v>
      </c>
      <c r="AA544" s="776"/>
      <c r="AB544" s="776"/>
      <c r="AC544" s="776"/>
    </row>
    <row r="545" spans="1:68" x14ac:dyDescent="0.2">
      <c r="A545" s="786"/>
      <c r="B545" s="786"/>
      <c r="C545" s="786"/>
      <c r="D545" s="786"/>
      <c r="E545" s="786"/>
      <c r="F545" s="786"/>
      <c r="G545" s="786"/>
      <c r="H545" s="786"/>
      <c r="I545" s="786"/>
      <c r="J545" s="786"/>
      <c r="K545" s="786"/>
      <c r="L545" s="786"/>
      <c r="M545" s="786"/>
      <c r="N545" s="786"/>
      <c r="O545" s="788"/>
      <c r="P545" s="782" t="s">
        <v>71</v>
      </c>
      <c r="Q545" s="783"/>
      <c r="R545" s="783"/>
      <c r="S545" s="783"/>
      <c r="T545" s="783"/>
      <c r="U545" s="783"/>
      <c r="V545" s="784"/>
      <c r="W545" s="37" t="s">
        <v>69</v>
      </c>
      <c r="X545" s="775">
        <f>IFERROR(SUM(X540:X543),"0")</f>
        <v>0</v>
      </c>
      <c r="Y545" s="775">
        <f>IFERROR(SUM(Y540:Y543),"0")</f>
        <v>0</v>
      </c>
      <c r="Z545" s="37"/>
      <c r="AA545" s="776"/>
      <c r="AB545" s="776"/>
      <c r="AC545" s="776"/>
    </row>
    <row r="546" spans="1:68" ht="16.5" customHeight="1" x14ac:dyDescent="0.25">
      <c r="A546" s="799" t="s">
        <v>855</v>
      </c>
      <c r="B546" s="786"/>
      <c r="C546" s="786"/>
      <c r="D546" s="786"/>
      <c r="E546" s="786"/>
      <c r="F546" s="786"/>
      <c r="G546" s="786"/>
      <c r="H546" s="786"/>
      <c r="I546" s="786"/>
      <c r="J546" s="786"/>
      <c r="K546" s="786"/>
      <c r="L546" s="786"/>
      <c r="M546" s="786"/>
      <c r="N546" s="786"/>
      <c r="O546" s="786"/>
      <c r="P546" s="786"/>
      <c r="Q546" s="786"/>
      <c r="R546" s="786"/>
      <c r="S546" s="786"/>
      <c r="T546" s="786"/>
      <c r="U546" s="786"/>
      <c r="V546" s="786"/>
      <c r="W546" s="786"/>
      <c r="X546" s="786"/>
      <c r="Y546" s="786"/>
      <c r="Z546" s="786"/>
      <c r="AA546" s="768"/>
      <c r="AB546" s="768"/>
      <c r="AC546" s="768"/>
    </row>
    <row r="547" spans="1:68" ht="14.25" customHeight="1" x14ac:dyDescent="0.25">
      <c r="A547" s="785" t="s">
        <v>64</v>
      </c>
      <c r="B547" s="786"/>
      <c r="C547" s="786"/>
      <c r="D547" s="786"/>
      <c r="E547" s="786"/>
      <c r="F547" s="786"/>
      <c r="G547" s="786"/>
      <c r="H547" s="786"/>
      <c r="I547" s="786"/>
      <c r="J547" s="786"/>
      <c r="K547" s="786"/>
      <c r="L547" s="786"/>
      <c r="M547" s="786"/>
      <c r="N547" s="786"/>
      <c r="O547" s="786"/>
      <c r="P547" s="786"/>
      <c r="Q547" s="786"/>
      <c r="R547" s="786"/>
      <c r="S547" s="786"/>
      <c r="T547" s="786"/>
      <c r="U547" s="786"/>
      <c r="V547" s="786"/>
      <c r="W547" s="786"/>
      <c r="X547" s="786"/>
      <c r="Y547" s="786"/>
      <c r="Z547" s="786"/>
      <c r="AA547" s="769"/>
      <c r="AB547" s="769"/>
      <c r="AC547" s="769"/>
    </row>
    <row r="548" spans="1:68" ht="27" customHeight="1" x14ac:dyDescent="0.25">
      <c r="A548" s="54" t="s">
        <v>856</v>
      </c>
      <c r="B548" s="54" t="s">
        <v>857</v>
      </c>
      <c r="C548" s="31">
        <v>4301031261</v>
      </c>
      <c r="D548" s="777">
        <v>4680115885103</v>
      </c>
      <c r="E548" s="778"/>
      <c r="F548" s="772">
        <v>0.27</v>
      </c>
      <c r="G548" s="32">
        <v>6</v>
      </c>
      <c r="H548" s="772">
        <v>1.62</v>
      </c>
      <c r="I548" s="772">
        <v>1.82</v>
      </c>
      <c r="J548" s="32">
        <v>156</v>
      </c>
      <c r="K548" s="32" t="s">
        <v>76</v>
      </c>
      <c r="L548" s="32"/>
      <c r="M548" s="33" t="s">
        <v>68</v>
      </c>
      <c r="N548" s="33"/>
      <c r="O548" s="32">
        <v>40</v>
      </c>
      <c r="P548" s="9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0"/>
      <c r="R548" s="780"/>
      <c r="S548" s="780"/>
      <c r="T548" s="781"/>
      <c r="U548" s="34"/>
      <c r="V548" s="34"/>
      <c r="W548" s="35" t="s">
        <v>69</v>
      </c>
      <c r="X548" s="773">
        <v>0</v>
      </c>
      <c r="Y548" s="77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37" t="s">
        <v>858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87"/>
      <c r="B549" s="786"/>
      <c r="C549" s="786"/>
      <c r="D549" s="786"/>
      <c r="E549" s="786"/>
      <c r="F549" s="786"/>
      <c r="G549" s="786"/>
      <c r="H549" s="786"/>
      <c r="I549" s="786"/>
      <c r="J549" s="786"/>
      <c r="K549" s="786"/>
      <c r="L549" s="786"/>
      <c r="M549" s="786"/>
      <c r="N549" s="786"/>
      <c r="O549" s="788"/>
      <c r="P549" s="782" t="s">
        <v>71</v>
      </c>
      <c r="Q549" s="783"/>
      <c r="R549" s="783"/>
      <c r="S549" s="783"/>
      <c r="T549" s="783"/>
      <c r="U549" s="783"/>
      <c r="V549" s="784"/>
      <c r="W549" s="37" t="s">
        <v>72</v>
      </c>
      <c r="X549" s="775">
        <f>IFERROR(X548/H548,"0")</f>
        <v>0</v>
      </c>
      <c r="Y549" s="775">
        <f>IFERROR(Y548/H548,"0")</f>
        <v>0</v>
      </c>
      <c r="Z549" s="775">
        <f>IFERROR(IF(Z548="",0,Z548),"0")</f>
        <v>0</v>
      </c>
      <c r="AA549" s="776"/>
      <c r="AB549" s="776"/>
      <c r="AC549" s="776"/>
    </row>
    <row r="550" spans="1:68" x14ac:dyDescent="0.2">
      <c r="A550" s="786"/>
      <c r="B550" s="786"/>
      <c r="C550" s="786"/>
      <c r="D550" s="786"/>
      <c r="E550" s="786"/>
      <c r="F550" s="786"/>
      <c r="G550" s="786"/>
      <c r="H550" s="786"/>
      <c r="I550" s="786"/>
      <c r="J550" s="786"/>
      <c r="K550" s="786"/>
      <c r="L550" s="786"/>
      <c r="M550" s="786"/>
      <c r="N550" s="786"/>
      <c r="O550" s="788"/>
      <c r="P550" s="782" t="s">
        <v>71</v>
      </c>
      <c r="Q550" s="783"/>
      <c r="R550" s="783"/>
      <c r="S550" s="783"/>
      <c r="T550" s="783"/>
      <c r="U550" s="783"/>
      <c r="V550" s="784"/>
      <c r="W550" s="37" t="s">
        <v>69</v>
      </c>
      <c r="X550" s="775">
        <f>IFERROR(SUM(X548:X548),"0")</f>
        <v>0</v>
      </c>
      <c r="Y550" s="775">
        <f>IFERROR(SUM(Y548:Y548),"0")</f>
        <v>0</v>
      </c>
      <c r="Z550" s="37"/>
      <c r="AA550" s="776"/>
      <c r="AB550" s="776"/>
      <c r="AC550" s="776"/>
    </row>
    <row r="551" spans="1:68" ht="27.75" customHeight="1" x14ac:dyDescent="0.2">
      <c r="A551" s="868" t="s">
        <v>859</v>
      </c>
      <c r="B551" s="869"/>
      <c r="C551" s="869"/>
      <c r="D551" s="869"/>
      <c r="E551" s="869"/>
      <c r="F551" s="869"/>
      <c r="G551" s="869"/>
      <c r="H551" s="869"/>
      <c r="I551" s="869"/>
      <c r="J551" s="869"/>
      <c r="K551" s="869"/>
      <c r="L551" s="869"/>
      <c r="M551" s="869"/>
      <c r="N551" s="869"/>
      <c r="O551" s="869"/>
      <c r="P551" s="869"/>
      <c r="Q551" s="869"/>
      <c r="R551" s="869"/>
      <c r="S551" s="869"/>
      <c r="T551" s="869"/>
      <c r="U551" s="869"/>
      <c r="V551" s="869"/>
      <c r="W551" s="869"/>
      <c r="X551" s="869"/>
      <c r="Y551" s="869"/>
      <c r="Z551" s="869"/>
      <c r="AA551" s="48"/>
      <c r="AB551" s="48"/>
      <c r="AC551" s="48"/>
    </row>
    <row r="552" spans="1:68" ht="16.5" customHeight="1" x14ac:dyDescent="0.25">
      <c r="A552" s="799" t="s">
        <v>859</v>
      </c>
      <c r="B552" s="786"/>
      <c r="C552" s="786"/>
      <c r="D552" s="786"/>
      <c r="E552" s="786"/>
      <c r="F552" s="786"/>
      <c r="G552" s="786"/>
      <c r="H552" s="786"/>
      <c r="I552" s="786"/>
      <c r="J552" s="786"/>
      <c r="K552" s="786"/>
      <c r="L552" s="786"/>
      <c r="M552" s="786"/>
      <c r="N552" s="786"/>
      <c r="O552" s="786"/>
      <c r="P552" s="786"/>
      <c r="Q552" s="786"/>
      <c r="R552" s="786"/>
      <c r="S552" s="786"/>
      <c r="T552" s="786"/>
      <c r="U552" s="786"/>
      <c r="V552" s="786"/>
      <c r="W552" s="786"/>
      <c r="X552" s="786"/>
      <c r="Y552" s="786"/>
      <c r="Z552" s="786"/>
      <c r="AA552" s="768"/>
      <c r="AB552" s="768"/>
      <c r="AC552" s="768"/>
    </row>
    <row r="553" spans="1:68" ht="14.25" customHeight="1" x14ac:dyDescent="0.25">
      <c r="A553" s="785" t="s">
        <v>118</v>
      </c>
      <c r="B553" s="786"/>
      <c r="C553" s="786"/>
      <c r="D553" s="786"/>
      <c r="E553" s="786"/>
      <c r="F553" s="786"/>
      <c r="G553" s="786"/>
      <c r="H553" s="786"/>
      <c r="I553" s="786"/>
      <c r="J553" s="786"/>
      <c r="K553" s="786"/>
      <c r="L553" s="786"/>
      <c r="M553" s="786"/>
      <c r="N553" s="786"/>
      <c r="O553" s="786"/>
      <c r="P553" s="786"/>
      <c r="Q553" s="786"/>
      <c r="R553" s="786"/>
      <c r="S553" s="786"/>
      <c r="T553" s="786"/>
      <c r="U553" s="786"/>
      <c r="V553" s="786"/>
      <c r="W553" s="786"/>
      <c r="X553" s="786"/>
      <c r="Y553" s="786"/>
      <c r="Z553" s="786"/>
      <c r="AA553" s="769"/>
      <c r="AB553" s="769"/>
      <c r="AC553" s="769"/>
    </row>
    <row r="554" spans="1:68" ht="27" customHeight="1" x14ac:dyDescent="0.25">
      <c r="A554" s="54" t="s">
        <v>860</v>
      </c>
      <c r="B554" s="54" t="s">
        <v>861</v>
      </c>
      <c r="C554" s="31">
        <v>4301011795</v>
      </c>
      <c r="D554" s="777">
        <v>4607091389067</v>
      </c>
      <c r="E554" s="778"/>
      <c r="F554" s="772">
        <v>0.88</v>
      </c>
      <c r="G554" s="32">
        <v>6</v>
      </c>
      <c r="H554" s="772">
        <v>5.28</v>
      </c>
      <c r="I554" s="772">
        <v>5.64</v>
      </c>
      <c r="J554" s="32">
        <v>104</v>
      </c>
      <c r="K554" s="32" t="s">
        <v>121</v>
      </c>
      <c r="L554" s="32"/>
      <c r="M554" s="33" t="s">
        <v>122</v>
      </c>
      <c r="N554" s="33"/>
      <c r="O554" s="32">
        <v>60</v>
      </c>
      <c r="P554" s="10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0"/>
      <c r="R554" s="780"/>
      <c r="S554" s="780"/>
      <c r="T554" s="781"/>
      <c r="U554" s="34"/>
      <c r="V554" s="34"/>
      <c r="W554" s="35" t="s">
        <v>69</v>
      </c>
      <c r="X554" s="773">
        <v>0</v>
      </c>
      <c r="Y554" s="774">
        <f t="shared" ref="Y554:Y564" si="103">IFERROR(IF(X554="",0,CEILING((X554/$H554),1)*$H554),"")</f>
        <v>0</v>
      </c>
      <c r="Z554" s="36" t="str">
        <f t="shared" ref="Z554:Z559" si="104">IFERROR(IF(Y554=0,"",ROUNDUP(Y554/H554,0)*0.01196),"")</f>
        <v/>
      </c>
      <c r="AA554" s="56"/>
      <c r="AB554" s="57"/>
      <c r="AC554" s="639" t="s">
        <v>125</v>
      </c>
      <c r="AG554" s="64"/>
      <c r="AJ554" s="68"/>
      <c r="AK554" s="68">
        <v>0</v>
      </c>
      <c r="BB554" s="640" t="s">
        <v>1</v>
      </c>
      <c r="BM554" s="64">
        <f t="shared" ref="BM554:BM564" si="105">IFERROR(X554*I554/H554,"0")</f>
        <v>0</v>
      </c>
      <c r="BN554" s="64">
        <f t="shared" ref="BN554:BN564" si="106">IFERROR(Y554*I554/H554,"0")</f>
        <v>0</v>
      </c>
      <c r="BO554" s="64">
        <f t="shared" ref="BO554:BO564" si="107">IFERROR(1/J554*(X554/H554),"0")</f>
        <v>0</v>
      </c>
      <c r="BP554" s="64">
        <f t="shared" ref="BP554:BP564" si="108">IFERROR(1/J554*(Y554/H554),"0")</f>
        <v>0</v>
      </c>
    </row>
    <row r="555" spans="1:68" ht="27" customHeight="1" x14ac:dyDescent="0.25">
      <c r="A555" s="54" t="s">
        <v>862</v>
      </c>
      <c r="B555" s="54" t="s">
        <v>863</v>
      </c>
      <c r="C555" s="31">
        <v>4301011961</v>
      </c>
      <c r="D555" s="777">
        <v>4680115885271</v>
      </c>
      <c r="E555" s="778"/>
      <c r="F555" s="772">
        <v>0.88</v>
      </c>
      <c r="G555" s="32">
        <v>6</v>
      </c>
      <c r="H555" s="772">
        <v>5.28</v>
      </c>
      <c r="I555" s="772">
        <v>5.64</v>
      </c>
      <c r="J555" s="32">
        <v>104</v>
      </c>
      <c r="K555" s="32" t="s">
        <v>121</v>
      </c>
      <c r="L555" s="32"/>
      <c r="M555" s="33" t="s">
        <v>122</v>
      </c>
      <c r="N555" s="33"/>
      <c r="O555" s="32">
        <v>60</v>
      </c>
      <c r="P555" s="11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0"/>
      <c r="R555" s="780"/>
      <c r="S555" s="780"/>
      <c r="T555" s="781"/>
      <c r="U555" s="34"/>
      <c r="V555" s="34"/>
      <c r="W555" s="35" t="s">
        <v>69</v>
      </c>
      <c r="X555" s="773">
        <v>0</v>
      </c>
      <c r="Y555" s="774">
        <f t="shared" si="103"/>
        <v>0</v>
      </c>
      <c r="Z555" s="36" t="str">
        <f t="shared" si="104"/>
        <v/>
      </c>
      <c r="AA555" s="56"/>
      <c r="AB555" s="57"/>
      <c r="AC555" s="641" t="s">
        <v>864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16.5" customHeight="1" x14ac:dyDescent="0.25">
      <c r="A556" s="54" t="s">
        <v>865</v>
      </c>
      <c r="B556" s="54" t="s">
        <v>866</v>
      </c>
      <c r="C556" s="31">
        <v>4301011774</v>
      </c>
      <c r="D556" s="777">
        <v>4680115884502</v>
      </c>
      <c r="E556" s="778"/>
      <c r="F556" s="772">
        <v>0.88</v>
      </c>
      <c r="G556" s="32">
        <v>6</v>
      </c>
      <c r="H556" s="772">
        <v>5.28</v>
      </c>
      <c r="I556" s="772">
        <v>5.64</v>
      </c>
      <c r="J556" s="32">
        <v>104</v>
      </c>
      <c r="K556" s="32" t="s">
        <v>121</v>
      </c>
      <c r="L556" s="32"/>
      <c r="M556" s="33" t="s">
        <v>122</v>
      </c>
      <c r="N556" s="33"/>
      <c r="O556" s="32">
        <v>60</v>
      </c>
      <c r="P556" s="8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0"/>
      <c r="R556" s="780"/>
      <c r="S556" s="780"/>
      <c r="T556" s="781"/>
      <c r="U556" s="34"/>
      <c r="V556" s="34"/>
      <c r="W556" s="35" t="s">
        <v>69</v>
      </c>
      <c r="X556" s="773">
        <v>0</v>
      </c>
      <c r="Y556" s="774">
        <f t="shared" si="103"/>
        <v>0</v>
      </c>
      <c r="Z556" s="36" t="str">
        <f t="shared" si="104"/>
        <v/>
      </c>
      <c r="AA556" s="56"/>
      <c r="AB556" s="57"/>
      <c r="AC556" s="643" t="s">
        <v>867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27" customHeight="1" x14ac:dyDescent="0.25">
      <c r="A557" s="54" t="s">
        <v>868</v>
      </c>
      <c r="B557" s="54" t="s">
        <v>869</v>
      </c>
      <c r="C557" s="31">
        <v>4301011771</v>
      </c>
      <c r="D557" s="777">
        <v>4607091389104</v>
      </c>
      <c r="E557" s="778"/>
      <c r="F557" s="772">
        <v>0.88</v>
      </c>
      <c r="G557" s="32">
        <v>6</v>
      </c>
      <c r="H557" s="772">
        <v>5.28</v>
      </c>
      <c r="I557" s="772">
        <v>5.64</v>
      </c>
      <c r="J557" s="32">
        <v>104</v>
      </c>
      <c r="K557" s="32" t="s">
        <v>121</v>
      </c>
      <c r="L557" s="32"/>
      <c r="M557" s="33" t="s">
        <v>122</v>
      </c>
      <c r="N557" s="33"/>
      <c r="O557" s="32">
        <v>60</v>
      </c>
      <c r="P557" s="110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0"/>
      <c r="R557" s="780"/>
      <c r="S557" s="780"/>
      <c r="T557" s="781"/>
      <c r="U557" s="34"/>
      <c r="V557" s="34"/>
      <c r="W557" s="35" t="s">
        <v>69</v>
      </c>
      <c r="X557" s="773">
        <v>0</v>
      </c>
      <c r="Y557" s="774">
        <f t="shared" si="103"/>
        <v>0</v>
      </c>
      <c r="Z557" s="36" t="str">
        <f t="shared" si="104"/>
        <v/>
      </c>
      <c r="AA557" s="56"/>
      <c r="AB557" s="57"/>
      <c r="AC557" s="645" t="s">
        <v>870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16.5" customHeight="1" x14ac:dyDescent="0.25">
      <c r="A558" s="54" t="s">
        <v>871</v>
      </c>
      <c r="B558" s="54" t="s">
        <v>872</v>
      </c>
      <c r="C558" s="31">
        <v>4301011799</v>
      </c>
      <c r="D558" s="777">
        <v>4680115884519</v>
      </c>
      <c r="E558" s="778"/>
      <c r="F558" s="772">
        <v>0.88</v>
      </c>
      <c r="G558" s="32">
        <v>6</v>
      </c>
      <c r="H558" s="772">
        <v>5.28</v>
      </c>
      <c r="I558" s="772">
        <v>5.64</v>
      </c>
      <c r="J558" s="32">
        <v>104</v>
      </c>
      <c r="K558" s="32" t="s">
        <v>121</v>
      </c>
      <c r="L558" s="32"/>
      <c r="M558" s="33" t="s">
        <v>77</v>
      </c>
      <c r="N558" s="33"/>
      <c r="O558" s="32">
        <v>60</v>
      </c>
      <c r="P558" s="9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0"/>
      <c r="R558" s="780"/>
      <c r="S558" s="780"/>
      <c r="T558" s="781"/>
      <c r="U558" s="34"/>
      <c r="V558" s="34"/>
      <c r="W558" s="35" t="s">
        <v>69</v>
      </c>
      <c r="X558" s="773">
        <v>0</v>
      </c>
      <c r="Y558" s="774">
        <f t="shared" si="103"/>
        <v>0</v>
      </c>
      <c r="Z558" s="36" t="str">
        <f t="shared" si="104"/>
        <v/>
      </c>
      <c r="AA558" s="56"/>
      <c r="AB558" s="57"/>
      <c r="AC558" s="647" t="s">
        <v>873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874</v>
      </c>
      <c r="B559" s="54" t="s">
        <v>875</v>
      </c>
      <c r="C559" s="31">
        <v>4301011376</v>
      </c>
      <c r="D559" s="777">
        <v>4680115885226</v>
      </c>
      <c r="E559" s="778"/>
      <c r="F559" s="772">
        <v>0.88</v>
      </c>
      <c r="G559" s="32">
        <v>6</v>
      </c>
      <c r="H559" s="772">
        <v>5.28</v>
      </c>
      <c r="I559" s="772">
        <v>5.64</v>
      </c>
      <c r="J559" s="32">
        <v>104</v>
      </c>
      <c r="K559" s="32" t="s">
        <v>121</v>
      </c>
      <c r="L559" s="32"/>
      <c r="M559" s="33" t="s">
        <v>77</v>
      </c>
      <c r="N559" s="33"/>
      <c r="O559" s="32">
        <v>60</v>
      </c>
      <c r="P559" s="103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0"/>
      <c r="R559" s="780"/>
      <c r="S559" s="780"/>
      <c r="T559" s="781"/>
      <c r="U559" s="34"/>
      <c r="V559" s="34"/>
      <c r="W559" s="35" t="s">
        <v>69</v>
      </c>
      <c r="X559" s="773">
        <v>0</v>
      </c>
      <c r="Y559" s="774">
        <f t="shared" si="103"/>
        <v>0</v>
      </c>
      <c r="Z559" s="36" t="str">
        <f t="shared" si="104"/>
        <v/>
      </c>
      <c r="AA559" s="56"/>
      <c r="AB559" s="57"/>
      <c r="AC559" s="649" t="s">
        <v>876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877</v>
      </c>
      <c r="B560" s="54" t="s">
        <v>878</v>
      </c>
      <c r="C560" s="31">
        <v>4301011778</v>
      </c>
      <c r="D560" s="777">
        <v>4680115880603</v>
      </c>
      <c r="E560" s="778"/>
      <c r="F560" s="772">
        <v>0.6</v>
      </c>
      <c r="G560" s="32">
        <v>6</v>
      </c>
      <c r="H560" s="772">
        <v>3.6</v>
      </c>
      <c r="I560" s="772">
        <v>3.81</v>
      </c>
      <c r="J560" s="32">
        <v>132</v>
      </c>
      <c r="K560" s="32" t="s">
        <v>76</v>
      </c>
      <c r="L560" s="32"/>
      <c r="M560" s="33" t="s">
        <v>122</v>
      </c>
      <c r="N560" s="33"/>
      <c r="O560" s="32">
        <v>60</v>
      </c>
      <c r="P560" s="111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0"/>
      <c r="R560" s="780"/>
      <c r="S560" s="780"/>
      <c r="T560" s="781"/>
      <c r="U560" s="34"/>
      <c r="V560" s="34"/>
      <c r="W560" s="35" t="s">
        <v>69</v>
      </c>
      <c r="X560" s="773">
        <v>0</v>
      </c>
      <c r="Y560" s="774">
        <f t="shared" si="103"/>
        <v>0</v>
      </c>
      <c r="Z560" s="36" t="str">
        <f>IFERROR(IF(Y560=0,"",ROUNDUP(Y560/H560,0)*0.00902),"")</f>
        <v/>
      </c>
      <c r="AA560" s="56"/>
      <c r="AB560" s="57"/>
      <c r="AC560" s="651" t="s">
        <v>125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877</v>
      </c>
      <c r="B561" s="54" t="s">
        <v>879</v>
      </c>
      <c r="C561" s="31">
        <v>4301012035</v>
      </c>
      <c r="D561" s="777">
        <v>4680115880603</v>
      </c>
      <c r="E561" s="778"/>
      <c r="F561" s="772">
        <v>0.6</v>
      </c>
      <c r="G561" s="32">
        <v>8</v>
      </c>
      <c r="H561" s="772">
        <v>4.8</v>
      </c>
      <c r="I561" s="772">
        <v>6.96</v>
      </c>
      <c r="J561" s="32">
        <v>120</v>
      </c>
      <c r="K561" s="32" t="s">
        <v>76</v>
      </c>
      <c r="L561" s="32"/>
      <c r="M561" s="33" t="s">
        <v>122</v>
      </c>
      <c r="N561" s="33"/>
      <c r="O561" s="32">
        <v>60</v>
      </c>
      <c r="P561" s="104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0"/>
      <c r="R561" s="780"/>
      <c r="S561" s="780"/>
      <c r="T561" s="781"/>
      <c r="U561" s="34"/>
      <c r="V561" s="34"/>
      <c r="W561" s="35" t="s">
        <v>69</v>
      </c>
      <c r="X561" s="773">
        <v>0</v>
      </c>
      <c r="Y561" s="774">
        <f t="shared" si="103"/>
        <v>0</v>
      </c>
      <c r="Z561" s="36" t="str">
        <f>IFERROR(IF(Y561=0,"",ROUNDUP(Y561/H561,0)*0.00937),"")</f>
        <v/>
      </c>
      <c r="AA561" s="56"/>
      <c r="AB561" s="57"/>
      <c r="AC561" s="653" t="s">
        <v>125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880</v>
      </c>
      <c r="B562" s="54" t="s">
        <v>881</v>
      </c>
      <c r="C562" s="31">
        <v>4301012036</v>
      </c>
      <c r="D562" s="777">
        <v>4680115882782</v>
      </c>
      <c r="E562" s="778"/>
      <c r="F562" s="772">
        <v>0.6</v>
      </c>
      <c r="G562" s="32">
        <v>8</v>
      </c>
      <c r="H562" s="772">
        <v>4.8</v>
      </c>
      <c r="I562" s="772">
        <v>6.96</v>
      </c>
      <c r="J562" s="32">
        <v>120</v>
      </c>
      <c r="K562" s="32" t="s">
        <v>76</v>
      </c>
      <c r="L562" s="32"/>
      <c r="M562" s="33" t="s">
        <v>122</v>
      </c>
      <c r="N562" s="33"/>
      <c r="O562" s="32">
        <v>60</v>
      </c>
      <c r="P562" s="80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0"/>
      <c r="R562" s="780"/>
      <c r="S562" s="780"/>
      <c r="T562" s="781"/>
      <c r="U562" s="34"/>
      <c r="V562" s="34"/>
      <c r="W562" s="35" t="s">
        <v>69</v>
      </c>
      <c r="X562" s="773">
        <v>0</v>
      </c>
      <c r="Y562" s="774">
        <f t="shared" si="103"/>
        <v>0</v>
      </c>
      <c r="Z562" s="36" t="str">
        <f>IFERROR(IF(Y562=0,"",ROUNDUP(Y562/H562,0)*0.00937),"")</f>
        <v/>
      </c>
      <c r="AA562" s="56"/>
      <c r="AB562" s="57"/>
      <c r="AC562" s="655" t="s">
        <v>864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882</v>
      </c>
      <c r="B563" s="54" t="s">
        <v>883</v>
      </c>
      <c r="C563" s="31">
        <v>4301011784</v>
      </c>
      <c r="D563" s="777">
        <v>4607091389982</v>
      </c>
      <c r="E563" s="778"/>
      <c r="F563" s="772">
        <v>0.6</v>
      </c>
      <c r="G563" s="32">
        <v>6</v>
      </c>
      <c r="H563" s="772">
        <v>3.6</v>
      </c>
      <c r="I563" s="772">
        <v>3.81</v>
      </c>
      <c r="J563" s="32">
        <v>132</v>
      </c>
      <c r="K563" s="32" t="s">
        <v>76</v>
      </c>
      <c r="L563" s="32"/>
      <c r="M563" s="33" t="s">
        <v>122</v>
      </c>
      <c r="N563" s="33"/>
      <c r="O563" s="32">
        <v>60</v>
      </c>
      <c r="P563" s="8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0"/>
      <c r="R563" s="780"/>
      <c r="S563" s="780"/>
      <c r="T563" s="781"/>
      <c r="U563" s="34"/>
      <c r="V563" s="34"/>
      <c r="W563" s="35" t="s">
        <v>69</v>
      </c>
      <c r="X563" s="773">
        <v>0</v>
      </c>
      <c r="Y563" s="774">
        <f t="shared" si="103"/>
        <v>0</v>
      </c>
      <c r="Z563" s="36" t="str">
        <f>IFERROR(IF(Y563=0,"",ROUNDUP(Y563/H563,0)*0.00902),"")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882</v>
      </c>
      <c r="B564" s="54" t="s">
        <v>884</v>
      </c>
      <c r="C564" s="31">
        <v>4301012034</v>
      </c>
      <c r="D564" s="777">
        <v>4607091389982</v>
      </c>
      <c r="E564" s="778"/>
      <c r="F564" s="772">
        <v>0.6</v>
      </c>
      <c r="G564" s="32">
        <v>8</v>
      </c>
      <c r="H564" s="772">
        <v>4.8</v>
      </c>
      <c r="I564" s="772">
        <v>6.96</v>
      </c>
      <c r="J564" s="32">
        <v>120</v>
      </c>
      <c r="K564" s="32" t="s">
        <v>76</v>
      </c>
      <c r="L564" s="32"/>
      <c r="M564" s="33" t="s">
        <v>122</v>
      </c>
      <c r="N564" s="33"/>
      <c r="O564" s="32">
        <v>60</v>
      </c>
      <c r="P564" s="10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0"/>
      <c r="R564" s="780"/>
      <c r="S564" s="780"/>
      <c r="T564" s="781"/>
      <c r="U564" s="34"/>
      <c r="V564" s="34"/>
      <c r="W564" s="35" t="s">
        <v>69</v>
      </c>
      <c r="X564" s="773">
        <v>0</v>
      </c>
      <c r="Y564" s="774">
        <f t="shared" si="103"/>
        <v>0</v>
      </c>
      <c r="Z564" s="36" t="str">
        <f>IFERROR(IF(Y564=0,"",ROUNDUP(Y564/H564,0)*0.00937),"")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x14ac:dyDescent="0.2">
      <c r="A565" s="787"/>
      <c r="B565" s="786"/>
      <c r="C565" s="786"/>
      <c r="D565" s="786"/>
      <c r="E565" s="786"/>
      <c r="F565" s="786"/>
      <c r="G565" s="786"/>
      <c r="H565" s="786"/>
      <c r="I565" s="786"/>
      <c r="J565" s="786"/>
      <c r="K565" s="786"/>
      <c r="L565" s="786"/>
      <c r="M565" s="786"/>
      <c r="N565" s="786"/>
      <c r="O565" s="788"/>
      <c r="P565" s="782" t="s">
        <v>71</v>
      </c>
      <c r="Q565" s="783"/>
      <c r="R565" s="783"/>
      <c r="S565" s="783"/>
      <c r="T565" s="783"/>
      <c r="U565" s="783"/>
      <c r="V565" s="784"/>
      <c r="W565" s="37" t="s">
        <v>72</v>
      </c>
      <c r="X565" s="775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0</v>
      </c>
      <c r="Y565" s="775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0</v>
      </c>
      <c r="Z565" s="775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0</v>
      </c>
      <c r="AA565" s="776"/>
      <c r="AB565" s="776"/>
      <c r="AC565" s="776"/>
    </row>
    <row r="566" spans="1:68" x14ac:dyDescent="0.2">
      <c r="A566" s="786"/>
      <c r="B566" s="786"/>
      <c r="C566" s="786"/>
      <c r="D566" s="786"/>
      <c r="E566" s="786"/>
      <c r="F566" s="786"/>
      <c r="G566" s="786"/>
      <c r="H566" s="786"/>
      <c r="I566" s="786"/>
      <c r="J566" s="786"/>
      <c r="K566" s="786"/>
      <c r="L566" s="786"/>
      <c r="M566" s="786"/>
      <c r="N566" s="786"/>
      <c r="O566" s="788"/>
      <c r="P566" s="782" t="s">
        <v>71</v>
      </c>
      <c r="Q566" s="783"/>
      <c r="R566" s="783"/>
      <c r="S566" s="783"/>
      <c r="T566" s="783"/>
      <c r="U566" s="783"/>
      <c r="V566" s="784"/>
      <c r="W566" s="37" t="s">
        <v>69</v>
      </c>
      <c r="X566" s="775">
        <f>IFERROR(SUM(X554:X564),"0")</f>
        <v>0</v>
      </c>
      <c r="Y566" s="775">
        <f>IFERROR(SUM(Y554:Y564),"0")</f>
        <v>0</v>
      </c>
      <c r="Z566" s="37"/>
      <c r="AA566" s="776"/>
      <c r="AB566" s="776"/>
      <c r="AC566" s="776"/>
    </row>
    <row r="567" spans="1:68" ht="14.25" customHeight="1" x14ac:dyDescent="0.25">
      <c r="A567" s="785" t="s">
        <v>175</v>
      </c>
      <c r="B567" s="786"/>
      <c r="C567" s="786"/>
      <c r="D567" s="786"/>
      <c r="E567" s="786"/>
      <c r="F567" s="786"/>
      <c r="G567" s="786"/>
      <c r="H567" s="786"/>
      <c r="I567" s="786"/>
      <c r="J567" s="786"/>
      <c r="K567" s="786"/>
      <c r="L567" s="786"/>
      <c r="M567" s="786"/>
      <c r="N567" s="786"/>
      <c r="O567" s="786"/>
      <c r="P567" s="786"/>
      <c r="Q567" s="786"/>
      <c r="R567" s="786"/>
      <c r="S567" s="786"/>
      <c r="T567" s="786"/>
      <c r="U567" s="786"/>
      <c r="V567" s="786"/>
      <c r="W567" s="786"/>
      <c r="X567" s="786"/>
      <c r="Y567" s="786"/>
      <c r="Z567" s="786"/>
      <c r="AA567" s="769"/>
      <c r="AB567" s="769"/>
      <c r="AC567" s="769"/>
    </row>
    <row r="568" spans="1:68" ht="16.5" customHeight="1" x14ac:dyDescent="0.25">
      <c r="A568" s="54" t="s">
        <v>885</v>
      </c>
      <c r="B568" s="54" t="s">
        <v>886</v>
      </c>
      <c r="C568" s="31">
        <v>4301020222</v>
      </c>
      <c r="D568" s="777">
        <v>4607091388930</v>
      </c>
      <c r="E568" s="778"/>
      <c r="F568" s="772">
        <v>0.88</v>
      </c>
      <c r="G568" s="32">
        <v>6</v>
      </c>
      <c r="H568" s="772">
        <v>5.28</v>
      </c>
      <c r="I568" s="772">
        <v>5.64</v>
      </c>
      <c r="J568" s="32">
        <v>104</v>
      </c>
      <c r="K568" s="32" t="s">
        <v>121</v>
      </c>
      <c r="L568" s="32"/>
      <c r="M568" s="33" t="s">
        <v>122</v>
      </c>
      <c r="N568" s="33"/>
      <c r="O568" s="32">
        <v>55</v>
      </c>
      <c r="P568" s="11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0"/>
      <c r="R568" s="780"/>
      <c r="S568" s="780"/>
      <c r="T568" s="781"/>
      <c r="U568" s="34"/>
      <c r="V568" s="34"/>
      <c r="W568" s="35" t="s">
        <v>69</v>
      </c>
      <c r="X568" s="773">
        <v>0</v>
      </c>
      <c r="Y568" s="774">
        <f>IFERROR(IF(X568="",0,CEILING((X568/$H568),1)*$H568),"")</f>
        <v>0</v>
      </c>
      <c r="Z568" s="36" t="str">
        <f>IFERROR(IF(Y568=0,"",ROUNDUP(Y568/H568,0)*0.01196),"")</f>
        <v/>
      </c>
      <c r="AA568" s="56"/>
      <c r="AB568" s="57"/>
      <c r="AC568" s="661" t="s">
        <v>887</v>
      </c>
      <c r="AG568" s="64"/>
      <c r="AJ568" s="68"/>
      <c r="AK568" s="68">
        <v>0</v>
      </c>
      <c r="BB568" s="6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888</v>
      </c>
      <c r="B569" s="54" t="s">
        <v>889</v>
      </c>
      <c r="C569" s="31">
        <v>4301020206</v>
      </c>
      <c r="D569" s="777">
        <v>4680115880054</v>
      </c>
      <c r="E569" s="778"/>
      <c r="F569" s="772">
        <v>0.6</v>
      </c>
      <c r="G569" s="32">
        <v>6</v>
      </c>
      <c r="H569" s="772">
        <v>3.6</v>
      </c>
      <c r="I569" s="772">
        <v>3.81</v>
      </c>
      <c r="J569" s="32">
        <v>132</v>
      </c>
      <c r="K569" s="32" t="s">
        <v>76</v>
      </c>
      <c r="L569" s="32"/>
      <c r="M569" s="33" t="s">
        <v>122</v>
      </c>
      <c r="N569" s="33"/>
      <c r="O569" s="32">
        <v>55</v>
      </c>
      <c r="P569" s="108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0"/>
      <c r="R569" s="780"/>
      <c r="S569" s="780"/>
      <c r="T569" s="781"/>
      <c r="U569" s="34"/>
      <c r="V569" s="34"/>
      <c r="W569" s="35" t="s">
        <v>69</v>
      </c>
      <c r="X569" s="773">
        <v>0</v>
      </c>
      <c r="Y569" s="774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3" t="s">
        <v>887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888</v>
      </c>
      <c r="B570" s="54" t="s">
        <v>890</v>
      </c>
      <c r="C570" s="31">
        <v>4301020364</v>
      </c>
      <c r="D570" s="777">
        <v>4680115880054</v>
      </c>
      <c r="E570" s="778"/>
      <c r="F570" s="772">
        <v>0.6</v>
      </c>
      <c r="G570" s="32">
        <v>8</v>
      </c>
      <c r="H570" s="772">
        <v>4.8</v>
      </c>
      <c r="I570" s="772">
        <v>6.96</v>
      </c>
      <c r="J570" s="32">
        <v>120</v>
      </c>
      <c r="K570" s="32" t="s">
        <v>76</v>
      </c>
      <c r="L570" s="32"/>
      <c r="M570" s="33" t="s">
        <v>122</v>
      </c>
      <c r="N570" s="33"/>
      <c r="O570" s="32">
        <v>55</v>
      </c>
      <c r="P570" s="84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780"/>
      <c r="R570" s="780"/>
      <c r="S570" s="780"/>
      <c r="T570" s="781"/>
      <c r="U570" s="34"/>
      <c r="V570" s="34"/>
      <c r="W570" s="35" t="s">
        <v>69</v>
      </c>
      <c r="X570" s="773">
        <v>0</v>
      </c>
      <c r="Y570" s="774">
        <f>IFERROR(IF(X570="",0,CEILING((X570/$H570),1)*$H570),"")</f>
        <v>0</v>
      </c>
      <c r="Z570" s="36" t="str">
        <f>IFERROR(IF(Y570=0,"",ROUNDUP(Y570/H570,0)*0.00937),"")</f>
        <v/>
      </c>
      <c r="AA570" s="56"/>
      <c r="AB570" s="57"/>
      <c r="AC570" s="665" t="s">
        <v>887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87"/>
      <c r="B571" s="786"/>
      <c r="C571" s="786"/>
      <c r="D571" s="786"/>
      <c r="E571" s="786"/>
      <c r="F571" s="786"/>
      <c r="G571" s="786"/>
      <c r="H571" s="786"/>
      <c r="I571" s="786"/>
      <c r="J571" s="786"/>
      <c r="K571" s="786"/>
      <c r="L571" s="786"/>
      <c r="M571" s="786"/>
      <c r="N571" s="786"/>
      <c r="O571" s="788"/>
      <c r="P571" s="782" t="s">
        <v>71</v>
      </c>
      <c r="Q571" s="783"/>
      <c r="R571" s="783"/>
      <c r="S571" s="783"/>
      <c r="T571" s="783"/>
      <c r="U571" s="783"/>
      <c r="V571" s="784"/>
      <c r="W571" s="37" t="s">
        <v>72</v>
      </c>
      <c r="X571" s="775">
        <f>IFERROR(X568/H568,"0")+IFERROR(X569/H569,"0")+IFERROR(X570/H570,"0")</f>
        <v>0</v>
      </c>
      <c r="Y571" s="775">
        <f>IFERROR(Y568/H568,"0")+IFERROR(Y569/H569,"0")+IFERROR(Y570/H570,"0")</f>
        <v>0</v>
      </c>
      <c r="Z571" s="775">
        <f>IFERROR(IF(Z568="",0,Z568),"0")+IFERROR(IF(Z569="",0,Z569),"0")+IFERROR(IF(Z570="",0,Z570),"0")</f>
        <v>0</v>
      </c>
      <c r="AA571" s="776"/>
      <c r="AB571" s="776"/>
      <c r="AC571" s="776"/>
    </row>
    <row r="572" spans="1:68" x14ac:dyDescent="0.2">
      <c r="A572" s="786"/>
      <c r="B572" s="786"/>
      <c r="C572" s="786"/>
      <c r="D572" s="786"/>
      <c r="E572" s="786"/>
      <c r="F572" s="786"/>
      <c r="G572" s="786"/>
      <c r="H572" s="786"/>
      <c r="I572" s="786"/>
      <c r="J572" s="786"/>
      <c r="K572" s="786"/>
      <c r="L572" s="786"/>
      <c r="M572" s="786"/>
      <c r="N572" s="786"/>
      <c r="O572" s="788"/>
      <c r="P572" s="782" t="s">
        <v>71</v>
      </c>
      <c r="Q572" s="783"/>
      <c r="R572" s="783"/>
      <c r="S572" s="783"/>
      <c r="T572" s="783"/>
      <c r="U572" s="783"/>
      <c r="V572" s="784"/>
      <c r="W572" s="37" t="s">
        <v>69</v>
      </c>
      <c r="X572" s="775">
        <f>IFERROR(SUM(X568:X570),"0")</f>
        <v>0</v>
      </c>
      <c r="Y572" s="775">
        <f>IFERROR(SUM(Y568:Y570),"0")</f>
        <v>0</v>
      </c>
      <c r="Z572" s="37"/>
      <c r="AA572" s="776"/>
      <c r="AB572" s="776"/>
      <c r="AC572" s="776"/>
    </row>
    <row r="573" spans="1:68" ht="14.25" customHeight="1" x14ac:dyDescent="0.25">
      <c r="A573" s="785" t="s">
        <v>64</v>
      </c>
      <c r="B573" s="786"/>
      <c r="C573" s="786"/>
      <c r="D573" s="786"/>
      <c r="E573" s="786"/>
      <c r="F573" s="786"/>
      <c r="G573" s="786"/>
      <c r="H573" s="786"/>
      <c r="I573" s="786"/>
      <c r="J573" s="786"/>
      <c r="K573" s="786"/>
      <c r="L573" s="786"/>
      <c r="M573" s="786"/>
      <c r="N573" s="786"/>
      <c r="O573" s="786"/>
      <c r="P573" s="786"/>
      <c r="Q573" s="786"/>
      <c r="R573" s="786"/>
      <c r="S573" s="786"/>
      <c r="T573" s="786"/>
      <c r="U573" s="786"/>
      <c r="V573" s="786"/>
      <c r="W573" s="786"/>
      <c r="X573" s="786"/>
      <c r="Y573" s="786"/>
      <c r="Z573" s="786"/>
      <c r="AA573" s="769"/>
      <c r="AB573" s="769"/>
      <c r="AC573" s="769"/>
    </row>
    <row r="574" spans="1:68" ht="27" customHeight="1" x14ac:dyDescent="0.25">
      <c r="A574" s="54" t="s">
        <v>891</v>
      </c>
      <c r="B574" s="54" t="s">
        <v>892</v>
      </c>
      <c r="C574" s="31">
        <v>4301031252</v>
      </c>
      <c r="D574" s="777">
        <v>4680115883116</v>
      </c>
      <c r="E574" s="778"/>
      <c r="F574" s="772">
        <v>0.88</v>
      </c>
      <c r="G574" s="32">
        <v>6</v>
      </c>
      <c r="H574" s="772">
        <v>5.28</v>
      </c>
      <c r="I574" s="772">
        <v>5.64</v>
      </c>
      <c r="J574" s="32">
        <v>104</v>
      </c>
      <c r="K574" s="32" t="s">
        <v>121</v>
      </c>
      <c r="L574" s="32"/>
      <c r="M574" s="33" t="s">
        <v>122</v>
      </c>
      <c r="N574" s="33"/>
      <c r="O574" s="32">
        <v>60</v>
      </c>
      <c r="P574" s="9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0"/>
      <c r="R574" s="780"/>
      <c r="S574" s="780"/>
      <c r="T574" s="781"/>
      <c r="U574" s="34"/>
      <c r="V574" s="34"/>
      <c r="W574" s="35" t="s">
        <v>69</v>
      </c>
      <c r="X574" s="773">
        <v>0</v>
      </c>
      <c r="Y574" s="774">
        <f t="shared" ref="Y574:Y582" si="109">IFERROR(IF(X574="",0,CEILING((X574/$H574),1)*$H574),"")</f>
        <v>0</v>
      </c>
      <c r="Z574" s="36" t="str">
        <f>IFERROR(IF(Y574=0,"",ROUNDUP(Y574/H574,0)*0.01196),"")</f>
        <v/>
      </c>
      <c r="AA574" s="56"/>
      <c r="AB574" s="57"/>
      <c r="AC574" s="667" t="s">
        <v>893</v>
      </c>
      <c r="AG574" s="64"/>
      <c r="AJ574" s="68"/>
      <c r="AK574" s="68">
        <v>0</v>
      </c>
      <c r="BB574" s="668" t="s">
        <v>1</v>
      </c>
      <c r="BM574" s="64">
        <f t="shared" ref="BM574:BM582" si="110">IFERROR(X574*I574/H574,"0")</f>
        <v>0</v>
      </c>
      <c r="BN574" s="64">
        <f t="shared" ref="BN574:BN582" si="111">IFERROR(Y574*I574/H574,"0")</f>
        <v>0</v>
      </c>
      <c r="BO574" s="64">
        <f t="shared" ref="BO574:BO582" si="112">IFERROR(1/J574*(X574/H574),"0")</f>
        <v>0</v>
      </c>
      <c r="BP574" s="64">
        <f t="shared" ref="BP574:BP582" si="113">IFERROR(1/J574*(Y574/H574),"0")</f>
        <v>0</v>
      </c>
    </row>
    <row r="575" spans="1:68" ht="27" customHeight="1" x14ac:dyDescent="0.25">
      <c r="A575" s="54" t="s">
        <v>894</v>
      </c>
      <c r="B575" s="54" t="s">
        <v>895</v>
      </c>
      <c r="C575" s="31">
        <v>4301031248</v>
      </c>
      <c r="D575" s="777">
        <v>4680115883093</v>
      </c>
      <c r="E575" s="778"/>
      <c r="F575" s="772">
        <v>0.88</v>
      </c>
      <c r="G575" s="32">
        <v>6</v>
      </c>
      <c r="H575" s="772">
        <v>5.28</v>
      </c>
      <c r="I575" s="772">
        <v>5.64</v>
      </c>
      <c r="J575" s="32">
        <v>104</v>
      </c>
      <c r="K575" s="32" t="s">
        <v>121</v>
      </c>
      <c r="L575" s="32"/>
      <c r="M575" s="33" t="s">
        <v>68</v>
      </c>
      <c r="N575" s="33"/>
      <c r="O575" s="32">
        <v>60</v>
      </c>
      <c r="P575" s="11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0"/>
      <c r="R575" s="780"/>
      <c r="S575" s="780"/>
      <c r="T575" s="781"/>
      <c r="U575" s="34"/>
      <c r="V575" s="34"/>
      <c r="W575" s="35" t="s">
        <v>69</v>
      </c>
      <c r="X575" s="773">
        <v>0</v>
      </c>
      <c r="Y575" s="774">
        <f t="shared" si="109"/>
        <v>0</v>
      </c>
      <c r="Z575" s="36" t="str">
        <f>IFERROR(IF(Y575=0,"",ROUNDUP(Y575/H575,0)*0.01196),"")</f>
        <v/>
      </c>
      <c r="AA575" s="56"/>
      <c r="AB575" s="57"/>
      <c r="AC575" s="669" t="s">
        <v>896</v>
      </c>
      <c r="AG575" s="64"/>
      <c r="AJ575" s="68"/>
      <c r="AK575" s="68">
        <v>0</v>
      </c>
      <c r="BB575" s="67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897</v>
      </c>
      <c r="B576" s="54" t="s">
        <v>898</v>
      </c>
      <c r="C576" s="31">
        <v>4301031250</v>
      </c>
      <c r="D576" s="777">
        <v>4680115883109</v>
      </c>
      <c r="E576" s="778"/>
      <c r="F576" s="772">
        <v>0.88</v>
      </c>
      <c r="G576" s="32">
        <v>6</v>
      </c>
      <c r="H576" s="772">
        <v>5.28</v>
      </c>
      <c r="I576" s="772">
        <v>5.64</v>
      </c>
      <c r="J576" s="32">
        <v>104</v>
      </c>
      <c r="K576" s="32" t="s">
        <v>121</v>
      </c>
      <c r="L576" s="32"/>
      <c r="M576" s="33" t="s">
        <v>68</v>
      </c>
      <c r="N576" s="33"/>
      <c r="O576" s="32">
        <v>60</v>
      </c>
      <c r="P576" s="112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0"/>
      <c r="R576" s="780"/>
      <c r="S576" s="780"/>
      <c r="T576" s="781"/>
      <c r="U576" s="34"/>
      <c r="V576" s="34"/>
      <c r="W576" s="35" t="s">
        <v>69</v>
      </c>
      <c r="X576" s="773">
        <v>0</v>
      </c>
      <c r="Y576" s="774">
        <f t="shared" si="109"/>
        <v>0</v>
      </c>
      <c r="Z576" s="36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customHeight="1" x14ac:dyDescent="0.25">
      <c r="A577" s="54" t="s">
        <v>900</v>
      </c>
      <c r="B577" s="54" t="s">
        <v>901</v>
      </c>
      <c r="C577" s="31">
        <v>4301031249</v>
      </c>
      <c r="D577" s="777">
        <v>4680115882072</v>
      </c>
      <c r="E577" s="778"/>
      <c r="F577" s="772">
        <v>0.6</v>
      </c>
      <c r="G577" s="32">
        <v>6</v>
      </c>
      <c r="H577" s="772">
        <v>3.6</v>
      </c>
      <c r="I577" s="772">
        <v>3.81</v>
      </c>
      <c r="J577" s="32">
        <v>132</v>
      </c>
      <c r="K577" s="32" t="s">
        <v>76</v>
      </c>
      <c r="L577" s="32"/>
      <c r="M577" s="33" t="s">
        <v>122</v>
      </c>
      <c r="N577" s="33"/>
      <c r="O577" s="32">
        <v>60</v>
      </c>
      <c r="P577" s="11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0"/>
      <c r="R577" s="780"/>
      <c r="S577" s="780"/>
      <c r="T577" s="781"/>
      <c r="U577" s="34"/>
      <c r="V577" s="34"/>
      <c r="W577" s="35" t="s">
        <v>69</v>
      </c>
      <c r="X577" s="773">
        <v>0</v>
      </c>
      <c r="Y577" s="774">
        <f t="shared" si="109"/>
        <v>0</v>
      </c>
      <c r="Z577" s="36" t="str">
        <f>IFERROR(IF(Y577=0,"",ROUNDUP(Y577/H577,0)*0.00902),"")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customHeight="1" x14ac:dyDescent="0.25">
      <c r="A578" s="54" t="s">
        <v>900</v>
      </c>
      <c r="B578" s="54" t="s">
        <v>903</v>
      </c>
      <c r="C578" s="31">
        <v>4301031383</v>
      </c>
      <c r="D578" s="777">
        <v>4680115882072</v>
      </c>
      <c r="E578" s="778"/>
      <c r="F578" s="772">
        <v>0.6</v>
      </c>
      <c r="G578" s="32">
        <v>8</v>
      </c>
      <c r="H578" s="772">
        <v>4.8</v>
      </c>
      <c r="I578" s="772">
        <v>6.96</v>
      </c>
      <c r="J578" s="32">
        <v>120</v>
      </c>
      <c r="K578" s="32" t="s">
        <v>76</v>
      </c>
      <c r="L578" s="32"/>
      <c r="M578" s="33" t="s">
        <v>122</v>
      </c>
      <c r="N578" s="33"/>
      <c r="O578" s="32">
        <v>60</v>
      </c>
      <c r="P578" s="116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0"/>
      <c r="R578" s="780"/>
      <c r="S578" s="780"/>
      <c r="T578" s="781"/>
      <c r="U578" s="34"/>
      <c r="V578" s="34"/>
      <c r="W578" s="35" t="s">
        <v>69</v>
      </c>
      <c r="X578" s="773">
        <v>0</v>
      </c>
      <c r="Y578" s="774">
        <f t="shared" si="109"/>
        <v>0</v>
      </c>
      <c r="Z578" s="36" t="str">
        <f>IFERROR(IF(Y578=0,"",ROUNDUP(Y578/H578,0)*0.00937),"")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904</v>
      </c>
      <c r="B579" s="54" t="s">
        <v>905</v>
      </c>
      <c r="C579" s="31">
        <v>4301031251</v>
      </c>
      <c r="D579" s="777">
        <v>4680115882102</v>
      </c>
      <c r="E579" s="778"/>
      <c r="F579" s="772">
        <v>0.6</v>
      </c>
      <c r="G579" s="32">
        <v>6</v>
      </c>
      <c r="H579" s="772">
        <v>3.6</v>
      </c>
      <c r="I579" s="772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116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0"/>
      <c r="R579" s="780"/>
      <c r="S579" s="780"/>
      <c r="T579" s="781"/>
      <c r="U579" s="34"/>
      <c r="V579" s="34"/>
      <c r="W579" s="35" t="s">
        <v>69</v>
      </c>
      <c r="X579" s="773">
        <v>0</v>
      </c>
      <c r="Y579" s="774">
        <f t="shared" si="109"/>
        <v>0</v>
      </c>
      <c r="Z579" s="36" t="str">
        <f>IFERROR(IF(Y579=0,"",ROUNDUP(Y579/H579,0)*0.00902),"")</f>
        <v/>
      </c>
      <c r="AA579" s="56"/>
      <c r="AB579" s="57"/>
      <c r="AC579" s="677" t="s">
        <v>896</v>
      </c>
      <c r="AG579" s="64"/>
      <c r="AJ579" s="68"/>
      <c r="AK579" s="68">
        <v>0</v>
      </c>
      <c r="BB579" s="678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customHeight="1" x14ac:dyDescent="0.25">
      <c r="A580" s="54" t="s">
        <v>904</v>
      </c>
      <c r="B580" s="54" t="s">
        <v>906</v>
      </c>
      <c r="C580" s="31">
        <v>4301031385</v>
      </c>
      <c r="D580" s="777">
        <v>4680115882102</v>
      </c>
      <c r="E580" s="778"/>
      <c r="F580" s="772">
        <v>0.6</v>
      </c>
      <c r="G580" s="32">
        <v>8</v>
      </c>
      <c r="H580" s="772">
        <v>4.8</v>
      </c>
      <c r="I580" s="772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109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0" s="780"/>
      <c r="R580" s="780"/>
      <c r="S580" s="780"/>
      <c r="T580" s="781"/>
      <c r="U580" s="34"/>
      <c r="V580" s="34"/>
      <c r="W580" s="35" t="s">
        <v>69</v>
      </c>
      <c r="X580" s="773">
        <v>0</v>
      </c>
      <c r="Y580" s="774">
        <f t="shared" si="109"/>
        <v>0</v>
      </c>
      <c r="Z580" s="36" t="str">
        <f>IFERROR(IF(Y580=0,"",ROUNDUP(Y580/H580,0)*0.00937),"")</f>
        <v/>
      </c>
      <c r="AA580" s="56"/>
      <c r="AB580" s="57"/>
      <c r="AC580" s="679" t="s">
        <v>907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908</v>
      </c>
      <c r="B581" s="54" t="s">
        <v>909</v>
      </c>
      <c r="C581" s="31">
        <v>4301031253</v>
      </c>
      <c r="D581" s="777">
        <v>4680115882096</v>
      </c>
      <c r="E581" s="778"/>
      <c r="F581" s="772">
        <v>0.6</v>
      </c>
      <c r="G581" s="32">
        <v>6</v>
      </c>
      <c r="H581" s="772">
        <v>3.6</v>
      </c>
      <c r="I581" s="772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6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0"/>
      <c r="R581" s="780"/>
      <c r="S581" s="780"/>
      <c r="T581" s="781"/>
      <c r="U581" s="34"/>
      <c r="V581" s="34"/>
      <c r="W581" s="35" t="s">
        <v>69</v>
      </c>
      <c r="X581" s="773">
        <v>0</v>
      </c>
      <c r="Y581" s="774">
        <f t="shared" si="109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customHeight="1" x14ac:dyDescent="0.25">
      <c r="A582" s="54" t="s">
        <v>908</v>
      </c>
      <c r="B582" s="54" t="s">
        <v>910</v>
      </c>
      <c r="C582" s="31">
        <v>4301031384</v>
      </c>
      <c r="D582" s="777">
        <v>4680115882096</v>
      </c>
      <c r="E582" s="778"/>
      <c r="F582" s="772">
        <v>0.6</v>
      </c>
      <c r="G582" s="32">
        <v>8</v>
      </c>
      <c r="H582" s="772">
        <v>4.8</v>
      </c>
      <c r="I582" s="772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0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2" s="780"/>
      <c r="R582" s="780"/>
      <c r="S582" s="780"/>
      <c r="T582" s="781"/>
      <c r="U582" s="34"/>
      <c r="V582" s="34"/>
      <c r="W582" s="35" t="s">
        <v>69</v>
      </c>
      <c r="X582" s="773">
        <v>0</v>
      </c>
      <c r="Y582" s="774">
        <f t="shared" si="109"/>
        <v>0</v>
      </c>
      <c r="Z582" s="36" t="str">
        <f>IFERROR(IF(Y582=0,"",ROUNDUP(Y582/H582,0)*0.00937),"")</f>
        <v/>
      </c>
      <c r="AA582" s="56"/>
      <c r="AB582" s="57"/>
      <c r="AC582" s="683" t="s">
        <v>911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x14ac:dyDescent="0.2">
      <c r="A583" s="787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788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5">
        <f>IFERROR(X574/H574,"0")+IFERROR(X575/H575,"0")+IFERROR(X576/H576,"0")+IFERROR(X577/H577,"0")+IFERROR(X578/H578,"0")+IFERROR(X579/H579,"0")+IFERROR(X580/H580,"0")+IFERROR(X581/H581,"0")+IFERROR(X582/H582,"0")</f>
        <v>0</v>
      </c>
      <c r="Y583" s="775">
        <f>IFERROR(Y574/H574,"0")+IFERROR(Y575/H575,"0")+IFERROR(Y576/H576,"0")+IFERROR(Y577/H577,"0")+IFERROR(Y578/H578,"0")+IFERROR(Y579/H579,"0")+IFERROR(Y580/H580,"0")+IFERROR(Y581/H581,"0")+IFERROR(Y582/H582,"0")</f>
        <v>0</v>
      </c>
      <c r="Z583" s="775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0</v>
      </c>
      <c r="AA583" s="776"/>
      <c r="AB583" s="776"/>
      <c r="AC583" s="776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788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5">
        <f>IFERROR(SUM(X574:X582),"0")</f>
        <v>0</v>
      </c>
      <c r="Y584" s="775">
        <f>IFERROR(SUM(Y574:Y582),"0")</f>
        <v>0</v>
      </c>
      <c r="Z584" s="37"/>
      <c r="AA584" s="776"/>
      <c r="AB584" s="776"/>
      <c r="AC584" s="776"/>
    </row>
    <row r="585" spans="1:68" ht="14.25" customHeight="1" x14ac:dyDescent="0.25">
      <c r="A585" s="785" t="s">
        <v>73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9"/>
      <c r="AB585" s="769"/>
      <c r="AC585" s="769"/>
    </row>
    <row r="586" spans="1:68" ht="27" customHeight="1" x14ac:dyDescent="0.25">
      <c r="A586" s="54" t="s">
        <v>912</v>
      </c>
      <c r="B586" s="54" t="s">
        <v>913</v>
      </c>
      <c r="C586" s="31">
        <v>4301051230</v>
      </c>
      <c r="D586" s="777">
        <v>4607091383409</v>
      </c>
      <c r="E586" s="778"/>
      <c r="F586" s="772">
        <v>1.3</v>
      </c>
      <c r="G586" s="32">
        <v>6</v>
      </c>
      <c r="H586" s="772">
        <v>7.8</v>
      </c>
      <c r="I586" s="772">
        <v>8.3460000000000001</v>
      </c>
      <c r="J586" s="32">
        <v>56</v>
      </c>
      <c r="K586" s="32" t="s">
        <v>121</v>
      </c>
      <c r="L586" s="32"/>
      <c r="M586" s="33" t="s">
        <v>68</v>
      </c>
      <c r="N586" s="33"/>
      <c r="O586" s="32">
        <v>45</v>
      </c>
      <c r="P586" s="10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0"/>
      <c r="R586" s="780"/>
      <c r="S586" s="780"/>
      <c r="T586" s="781"/>
      <c r="U586" s="34"/>
      <c r="V586" s="34"/>
      <c r="W586" s="35" t="s">
        <v>69</v>
      </c>
      <c r="X586" s="773">
        <v>0</v>
      </c>
      <c r="Y586" s="77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5" t="s">
        <v>914</v>
      </c>
      <c r="AG586" s="64"/>
      <c r="AJ586" s="68"/>
      <c r="AK586" s="68">
        <v>0</v>
      </c>
      <c r="BB586" s="686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915</v>
      </c>
      <c r="B587" s="54" t="s">
        <v>916</v>
      </c>
      <c r="C587" s="31">
        <v>4301051231</v>
      </c>
      <c r="D587" s="777">
        <v>4607091383416</v>
      </c>
      <c r="E587" s="778"/>
      <c r="F587" s="772">
        <v>1.3</v>
      </c>
      <c r="G587" s="32">
        <v>6</v>
      </c>
      <c r="H587" s="772">
        <v>7.8</v>
      </c>
      <c r="I587" s="772">
        <v>8.3460000000000001</v>
      </c>
      <c r="J587" s="32">
        <v>56</v>
      </c>
      <c r="K587" s="32" t="s">
        <v>121</v>
      </c>
      <c r="L587" s="32"/>
      <c r="M587" s="33" t="s">
        <v>68</v>
      </c>
      <c r="N587" s="33"/>
      <c r="O587" s="32">
        <v>45</v>
      </c>
      <c r="P587" s="9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0"/>
      <c r="R587" s="780"/>
      <c r="S587" s="780"/>
      <c r="T587" s="781"/>
      <c r="U587" s="34"/>
      <c r="V587" s="34"/>
      <c r="W587" s="35" t="s">
        <v>69</v>
      </c>
      <c r="X587" s="773">
        <v>0</v>
      </c>
      <c r="Y587" s="77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917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37.5" customHeight="1" x14ac:dyDescent="0.25">
      <c r="A588" s="54" t="s">
        <v>918</v>
      </c>
      <c r="B588" s="54" t="s">
        <v>919</v>
      </c>
      <c r="C588" s="31">
        <v>4301051058</v>
      </c>
      <c r="D588" s="777">
        <v>4680115883536</v>
      </c>
      <c r="E588" s="778"/>
      <c r="F588" s="772">
        <v>0.3</v>
      </c>
      <c r="G588" s="32">
        <v>6</v>
      </c>
      <c r="H588" s="772">
        <v>1.8</v>
      </c>
      <c r="I588" s="772">
        <v>2.0659999999999998</v>
      </c>
      <c r="J588" s="32">
        <v>156</v>
      </c>
      <c r="K588" s="32" t="s">
        <v>76</v>
      </c>
      <c r="L588" s="32"/>
      <c r="M588" s="33" t="s">
        <v>68</v>
      </c>
      <c r="N588" s="33"/>
      <c r="O588" s="32">
        <v>45</v>
      </c>
      <c r="P588" s="11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0"/>
      <c r="R588" s="780"/>
      <c r="S588" s="780"/>
      <c r="T588" s="781"/>
      <c r="U588" s="34"/>
      <c r="V588" s="34"/>
      <c r="W588" s="35" t="s">
        <v>69</v>
      </c>
      <c r="X588" s="773">
        <v>0</v>
      </c>
      <c r="Y588" s="77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787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788"/>
      <c r="P589" s="782" t="s">
        <v>71</v>
      </c>
      <c r="Q589" s="783"/>
      <c r="R589" s="783"/>
      <c r="S589" s="783"/>
      <c r="T589" s="783"/>
      <c r="U589" s="783"/>
      <c r="V589" s="784"/>
      <c r="W589" s="37" t="s">
        <v>72</v>
      </c>
      <c r="X589" s="775">
        <f>IFERROR(X586/H586,"0")+IFERROR(X587/H587,"0")+IFERROR(X588/H588,"0")</f>
        <v>0</v>
      </c>
      <c r="Y589" s="775">
        <f>IFERROR(Y586/H586,"0")+IFERROR(Y587/H587,"0")+IFERROR(Y588/H588,"0")</f>
        <v>0</v>
      </c>
      <c r="Z589" s="775">
        <f>IFERROR(IF(Z586="",0,Z586),"0")+IFERROR(IF(Z587="",0,Z587),"0")+IFERROR(IF(Z588="",0,Z588),"0")</f>
        <v>0</v>
      </c>
      <c r="AA589" s="776"/>
      <c r="AB589" s="776"/>
      <c r="AC589" s="776"/>
    </row>
    <row r="590" spans="1:68" x14ac:dyDescent="0.2">
      <c r="A590" s="786"/>
      <c r="B590" s="786"/>
      <c r="C590" s="786"/>
      <c r="D590" s="786"/>
      <c r="E590" s="786"/>
      <c r="F590" s="786"/>
      <c r="G590" s="786"/>
      <c r="H590" s="786"/>
      <c r="I590" s="786"/>
      <c r="J590" s="786"/>
      <c r="K590" s="786"/>
      <c r="L590" s="786"/>
      <c r="M590" s="786"/>
      <c r="N590" s="786"/>
      <c r="O590" s="788"/>
      <c r="P590" s="782" t="s">
        <v>71</v>
      </c>
      <c r="Q590" s="783"/>
      <c r="R590" s="783"/>
      <c r="S590" s="783"/>
      <c r="T590" s="783"/>
      <c r="U590" s="783"/>
      <c r="V590" s="784"/>
      <c r="W590" s="37" t="s">
        <v>69</v>
      </c>
      <c r="X590" s="775">
        <f>IFERROR(SUM(X586:X588),"0")</f>
        <v>0</v>
      </c>
      <c r="Y590" s="775">
        <f>IFERROR(SUM(Y586:Y588),"0")</f>
        <v>0</v>
      </c>
      <c r="Z590" s="37"/>
      <c r="AA590" s="776"/>
      <c r="AB590" s="776"/>
      <c r="AC590" s="776"/>
    </row>
    <row r="591" spans="1:68" ht="14.25" customHeight="1" x14ac:dyDescent="0.25">
      <c r="A591" s="785" t="s">
        <v>217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9"/>
      <c r="AB591" s="769"/>
      <c r="AC591" s="769"/>
    </row>
    <row r="592" spans="1:68" ht="27" customHeight="1" x14ac:dyDescent="0.25">
      <c r="A592" s="54" t="s">
        <v>921</v>
      </c>
      <c r="B592" s="54" t="s">
        <v>922</v>
      </c>
      <c r="C592" s="31">
        <v>4301060363</v>
      </c>
      <c r="D592" s="777">
        <v>4680115885035</v>
      </c>
      <c r="E592" s="778"/>
      <c r="F592" s="772">
        <v>1</v>
      </c>
      <c r="G592" s="32">
        <v>4</v>
      </c>
      <c r="H592" s="772">
        <v>4</v>
      </c>
      <c r="I592" s="772">
        <v>4.4160000000000004</v>
      </c>
      <c r="J592" s="32">
        <v>104</v>
      </c>
      <c r="K592" s="32" t="s">
        <v>121</v>
      </c>
      <c r="L592" s="32"/>
      <c r="M592" s="33" t="s">
        <v>68</v>
      </c>
      <c r="N592" s="33"/>
      <c r="O592" s="32">
        <v>35</v>
      </c>
      <c r="P592" s="9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0"/>
      <c r="R592" s="780"/>
      <c r="S592" s="780"/>
      <c r="T592" s="781"/>
      <c r="U592" s="34"/>
      <c r="V592" s="34"/>
      <c r="W592" s="35" t="s">
        <v>69</v>
      </c>
      <c r="X592" s="773">
        <v>0</v>
      </c>
      <c r="Y592" s="774">
        <f>IFERROR(IF(X592="",0,CEILING((X592/$H592),1)*$H592),"")</f>
        <v>0</v>
      </c>
      <c r="Z592" s="36" t="str">
        <f>IFERROR(IF(Y592=0,"",ROUNDUP(Y592/H592,0)*0.01196),"")</f>
        <v/>
      </c>
      <c r="AA592" s="56"/>
      <c r="AB592" s="57"/>
      <c r="AC592" s="691" t="s">
        <v>923</v>
      </c>
      <c r="AG592" s="64"/>
      <c r="AJ592" s="68"/>
      <c r="AK592" s="68">
        <v>0</v>
      </c>
      <c r="BB592" s="69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924</v>
      </c>
      <c r="B593" s="54" t="s">
        <v>925</v>
      </c>
      <c r="C593" s="31">
        <v>4301060436</v>
      </c>
      <c r="D593" s="777">
        <v>4680115885936</v>
      </c>
      <c r="E593" s="778"/>
      <c r="F593" s="772">
        <v>1.3</v>
      </c>
      <c r="G593" s="32">
        <v>6</v>
      </c>
      <c r="H593" s="772">
        <v>7.8</v>
      </c>
      <c r="I593" s="772">
        <v>8.2799999999999994</v>
      </c>
      <c r="J593" s="32">
        <v>56</v>
      </c>
      <c r="K593" s="32" t="s">
        <v>121</v>
      </c>
      <c r="L593" s="32"/>
      <c r="M593" s="33" t="s">
        <v>68</v>
      </c>
      <c r="N593" s="33"/>
      <c r="O593" s="32">
        <v>35</v>
      </c>
      <c r="P593" s="944" t="s">
        <v>926</v>
      </c>
      <c r="Q593" s="780"/>
      <c r="R593" s="780"/>
      <c r="S593" s="780"/>
      <c r="T593" s="781"/>
      <c r="U593" s="34"/>
      <c r="V593" s="34"/>
      <c r="W593" s="35" t="s">
        <v>69</v>
      </c>
      <c r="X593" s="773">
        <v>0</v>
      </c>
      <c r="Y593" s="77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3" t="s">
        <v>923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87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788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5">
        <f>IFERROR(X592/H592,"0")+IFERROR(X593/H593,"0")</f>
        <v>0</v>
      </c>
      <c r="Y594" s="775">
        <f>IFERROR(Y592/H592,"0")+IFERROR(Y593/H593,"0")</f>
        <v>0</v>
      </c>
      <c r="Z594" s="775">
        <f>IFERROR(IF(Z592="",0,Z592),"0")+IFERROR(IF(Z593="",0,Z593),"0")</f>
        <v>0</v>
      </c>
      <c r="AA594" s="776"/>
      <c r="AB594" s="776"/>
      <c r="AC594" s="776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788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5">
        <f>IFERROR(SUM(X592:X593),"0")</f>
        <v>0</v>
      </c>
      <c r="Y595" s="775">
        <f>IFERROR(SUM(Y592:Y593),"0")</f>
        <v>0</v>
      </c>
      <c r="Z595" s="37"/>
      <c r="AA595" s="776"/>
      <c r="AB595" s="776"/>
      <c r="AC595" s="776"/>
    </row>
    <row r="596" spans="1:68" ht="27.75" customHeight="1" x14ac:dyDescent="0.2">
      <c r="A596" s="868" t="s">
        <v>927</v>
      </c>
      <c r="B596" s="869"/>
      <c r="C596" s="869"/>
      <c r="D596" s="869"/>
      <c r="E596" s="869"/>
      <c r="F596" s="869"/>
      <c r="G596" s="869"/>
      <c r="H596" s="869"/>
      <c r="I596" s="869"/>
      <c r="J596" s="869"/>
      <c r="K596" s="869"/>
      <c r="L596" s="869"/>
      <c r="M596" s="869"/>
      <c r="N596" s="869"/>
      <c r="O596" s="869"/>
      <c r="P596" s="869"/>
      <c r="Q596" s="869"/>
      <c r="R596" s="869"/>
      <c r="S596" s="869"/>
      <c r="T596" s="869"/>
      <c r="U596" s="869"/>
      <c r="V596" s="869"/>
      <c r="W596" s="869"/>
      <c r="X596" s="869"/>
      <c r="Y596" s="869"/>
      <c r="Z596" s="869"/>
      <c r="AA596" s="48"/>
      <c r="AB596" s="48"/>
      <c r="AC596" s="48"/>
    </row>
    <row r="597" spans="1:68" ht="16.5" customHeight="1" x14ac:dyDescent="0.25">
      <c r="A597" s="799" t="s">
        <v>927</v>
      </c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786"/>
      <c r="P597" s="786"/>
      <c r="Q597" s="786"/>
      <c r="R597" s="786"/>
      <c r="S597" s="786"/>
      <c r="T597" s="786"/>
      <c r="U597" s="786"/>
      <c r="V597" s="786"/>
      <c r="W597" s="786"/>
      <c r="X597" s="786"/>
      <c r="Y597" s="786"/>
      <c r="Z597" s="786"/>
      <c r="AA597" s="768"/>
      <c r="AB597" s="768"/>
      <c r="AC597" s="768"/>
    </row>
    <row r="598" spans="1:68" ht="14.25" customHeight="1" x14ac:dyDescent="0.25">
      <c r="A598" s="785" t="s">
        <v>118</v>
      </c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786"/>
      <c r="P598" s="786"/>
      <c r="Q598" s="786"/>
      <c r="R598" s="786"/>
      <c r="S598" s="786"/>
      <c r="T598" s="786"/>
      <c r="U598" s="786"/>
      <c r="V598" s="786"/>
      <c r="W598" s="786"/>
      <c r="X598" s="786"/>
      <c r="Y598" s="786"/>
      <c r="Z598" s="786"/>
      <c r="AA598" s="769"/>
      <c r="AB598" s="769"/>
      <c r="AC598" s="769"/>
    </row>
    <row r="599" spans="1:68" ht="27" customHeight="1" x14ac:dyDescent="0.25">
      <c r="A599" s="54" t="s">
        <v>928</v>
      </c>
      <c r="B599" s="54" t="s">
        <v>929</v>
      </c>
      <c r="C599" s="31">
        <v>4301011763</v>
      </c>
      <c r="D599" s="777">
        <v>4640242181011</v>
      </c>
      <c r="E599" s="778"/>
      <c r="F599" s="772">
        <v>1.35</v>
      </c>
      <c r="G599" s="32">
        <v>8</v>
      </c>
      <c r="H599" s="772">
        <v>10.8</v>
      </c>
      <c r="I599" s="772">
        <v>11.28</v>
      </c>
      <c r="J599" s="32">
        <v>56</v>
      </c>
      <c r="K599" s="32" t="s">
        <v>121</v>
      </c>
      <c r="L599" s="32"/>
      <c r="M599" s="33" t="s">
        <v>77</v>
      </c>
      <c r="N599" s="33"/>
      <c r="O599" s="32">
        <v>55</v>
      </c>
      <c r="P599" s="1213" t="s">
        <v>930</v>
      </c>
      <c r="Q599" s="780"/>
      <c r="R599" s="780"/>
      <c r="S599" s="780"/>
      <c r="T599" s="781"/>
      <c r="U599" s="34"/>
      <c r="V599" s="34"/>
      <c r="W599" s="35" t="s">
        <v>69</v>
      </c>
      <c r="X599" s="773">
        <v>0</v>
      </c>
      <c r="Y599" s="774">
        <f t="shared" ref="Y599:Y605" si="114"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95" t="s">
        <v>931</v>
      </c>
      <c r="AG599" s="64"/>
      <c r="AJ599" s="68"/>
      <c r="AK599" s="68">
        <v>0</v>
      </c>
      <c r="BB599" s="696" t="s">
        <v>1</v>
      </c>
      <c r="BM599" s="64">
        <f t="shared" ref="BM599:BM605" si="115">IFERROR(X599*I599/H599,"0")</f>
        <v>0</v>
      </c>
      <c r="BN599" s="64">
        <f t="shared" ref="BN599:BN605" si="116">IFERROR(Y599*I599/H599,"0")</f>
        <v>0</v>
      </c>
      <c r="BO599" s="64">
        <f t="shared" ref="BO599:BO605" si="117">IFERROR(1/J599*(X599/H599),"0")</f>
        <v>0</v>
      </c>
      <c r="BP599" s="64">
        <f t="shared" ref="BP599:BP605" si="118">IFERROR(1/J599*(Y599/H599),"0")</f>
        <v>0</v>
      </c>
    </row>
    <row r="600" spans="1:68" ht="27" customHeight="1" x14ac:dyDescent="0.25">
      <c r="A600" s="54" t="s">
        <v>932</v>
      </c>
      <c r="B600" s="54" t="s">
        <v>933</v>
      </c>
      <c r="C600" s="31">
        <v>4301011585</v>
      </c>
      <c r="D600" s="777">
        <v>4640242180441</v>
      </c>
      <c r="E600" s="778"/>
      <c r="F600" s="772">
        <v>1.5</v>
      </c>
      <c r="G600" s="32">
        <v>8</v>
      </c>
      <c r="H600" s="772">
        <v>12</v>
      </c>
      <c r="I600" s="772">
        <v>12.48</v>
      </c>
      <c r="J600" s="32">
        <v>56</v>
      </c>
      <c r="K600" s="32" t="s">
        <v>121</v>
      </c>
      <c r="L600" s="32"/>
      <c r="M600" s="33" t="s">
        <v>122</v>
      </c>
      <c r="N600" s="33"/>
      <c r="O600" s="32">
        <v>50</v>
      </c>
      <c r="P600" s="793" t="s">
        <v>934</v>
      </c>
      <c r="Q600" s="780"/>
      <c r="R600" s="780"/>
      <c r="S600" s="780"/>
      <c r="T600" s="781"/>
      <c r="U600" s="34"/>
      <c r="V600" s="34"/>
      <c r="W600" s="35" t="s">
        <v>69</v>
      </c>
      <c r="X600" s="773">
        <v>0</v>
      </c>
      <c r="Y600" s="774">
        <f t="shared" si="114"/>
        <v>0</v>
      </c>
      <c r="Z600" s="36" t="str">
        <f>IFERROR(IF(Y600=0,"",ROUNDUP(Y600/H600,0)*0.02175),"")</f>
        <v/>
      </c>
      <c r="AA600" s="56"/>
      <c r="AB600" s="57"/>
      <c r="AC600" s="697" t="s">
        <v>935</v>
      </c>
      <c r="AG600" s="64"/>
      <c r="AJ600" s="68"/>
      <c r="AK600" s="68">
        <v>0</v>
      </c>
      <c r="BB600" s="698" t="s">
        <v>1</v>
      </c>
      <c r="BM600" s="64">
        <f t="shared" si="115"/>
        <v>0</v>
      </c>
      <c r="BN600" s="64">
        <f t="shared" si="116"/>
        <v>0</v>
      </c>
      <c r="BO600" s="64">
        <f t="shared" si="117"/>
        <v>0</v>
      </c>
      <c r="BP600" s="64">
        <f t="shared" si="118"/>
        <v>0</v>
      </c>
    </row>
    <row r="601" spans="1:68" ht="27" customHeight="1" x14ac:dyDescent="0.25">
      <c r="A601" s="54" t="s">
        <v>936</v>
      </c>
      <c r="B601" s="54" t="s">
        <v>937</v>
      </c>
      <c r="C601" s="31">
        <v>4301011584</v>
      </c>
      <c r="D601" s="777">
        <v>4640242180564</v>
      </c>
      <c r="E601" s="778"/>
      <c r="F601" s="772">
        <v>1.5</v>
      </c>
      <c r="G601" s="32">
        <v>8</v>
      </c>
      <c r="H601" s="772">
        <v>12</v>
      </c>
      <c r="I601" s="772">
        <v>12.48</v>
      </c>
      <c r="J601" s="32">
        <v>56</v>
      </c>
      <c r="K601" s="32" t="s">
        <v>121</v>
      </c>
      <c r="L601" s="32"/>
      <c r="M601" s="33" t="s">
        <v>122</v>
      </c>
      <c r="N601" s="33"/>
      <c r="O601" s="32">
        <v>50</v>
      </c>
      <c r="P601" s="1159" t="s">
        <v>938</v>
      </c>
      <c r="Q601" s="780"/>
      <c r="R601" s="780"/>
      <c r="S601" s="780"/>
      <c r="T601" s="781"/>
      <c r="U601" s="34"/>
      <c r="V601" s="34"/>
      <c r="W601" s="35" t="s">
        <v>69</v>
      </c>
      <c r="X601" s="773">
        <v>0</v>
      </c>
      <c r="Y601" s="774">
        <f t="shared" si="114"/>
        <v>0</v>
      </c>
      <c r="Z601" s="36" t="str">
        <f>IFERROR(IF(Y601=0,"",ROUNDUP(Y601/H601,0)*0.02175),"")</f>
        <v/>
      </c>
      <c r="AA601" s="56"/>
      <c r="AB601" s="57"/>
      <c r="AC601" s="699" t="s">
        <v>939</v>
      </c>
      <c r="AG601" s="64"/>
      <c r="AJ601" s="68"/>
      <c r="AK601" s="68">
        <v>0</v>
      </c>
      <c r="BB601" s="700" t="s">
        <v>1</v>
      </c>
      <c r="BM601" s="64">
        <f t="shared" si="115"/>
        <v>0</v>
      </c>
      <c r="BN601" s="64">
        <f t="shared" si="116"/>
        <v>0</v>
      </c>
      <c r="BO601" s="64">
        <f t="shared" si="117"/>
        <v>0</v>
      </c>
      <c r="BP601" s="64">
        <f t="shared" si="118"/>
        <v>0</v>
      </c>
    </row>
    <row r="602" spans="1:68" ht="27" customHeight="1" x14ac:dyDescent="0.25">
      <c r="A602" s="54" t="s">
        <v>940</v>
      </c>
      <c r="B602" s="54" t="s">
        <v>941</v>
      </c>
      <c r="C602" s="31">
        <v>4301011762</v>
      </c>
      <c r="D602" s="777">
        <v>4640242180922</v>
      </c>
      <c r="E602" s="778"/>
      <c r="F602" s="772">
        <v>1.35</v>
      </c>
      <c r="G602" s="32">
        <v>8</v>
      </c>
      <c r="H602" s="772">
        <v>10.8</v>
      </c>
      <c r="I602" s="772">
        <v>11.28</v>
      </c>
      <c r="J602" s="32">
        <v>56</v>
      </c>
      <c r="K602" s="32" t="s">
        <v>121</v>
      </c>
      <c r="L602" s="32"/>
      <c r="M602" s="33" t="s">
        <v>122</v>
      </c>
      <c r="N602" s="33"/>
      <c r="O602" s="32">
        <v>55</v>
      </c>
      <c r="P602" s="1017" t="s">
        <v>942</v>
      </c>
      <c r="Q602" s="780"/>
      <c r="R602" s="780"/>
      <c r="S602" s="780"/>
      <c r="T602" s="781"/>
      <c r="U602" s="34"/>
      <c r="V602" s="34"/>
      <c r="W602" s="35" t="s">
        <v>69</v>
      </c>
      <c r="X602" s="773">
        <v>0</v>
      </c>
      <c r="Y602" s="774">
        <f t="shared" si="114"/>
        <v>0</v>
      </c>
      <c r="Z602" s="36" t="str">
        <f>IFERROR(IF(Y602=0,"",ROUNDUP(Y602/H602,0)*0.02175),"")</f>
        <v/>
      </c>
      <c r="AA602" s="56"/>
      <c r="AB602" s="57"/>
      <c r="AC602" s="701" t="s">
        <v>943</v>
      </c>
      <c r="AG602" s="64"/>
      <c r="AJ602" s="68"/>
      <c r="AK602" s="68">
        <v>0</v>
      </c>
      <c r="BB602" s="702" t="s">
        <v>1</v>
      </c>
      <c r="BM602" s="64">
        <f t="shared" si="115"/>
        <v>0</v>
      </c>
      <c r="BN602" s="64">
        <f t="shared" si="116"/>
        <v>0</v>
      </c>
      <c r="BO602" s="64">
        <f t="shared" si="117"/>
        <v>0</v>
      </c>
      <c r="BP602" s="64">
        <f t="shared" si="118"/>
        <v>0</v>
      </c>
    </row>
    <row r="603" spans="1:68" ht="27" customHeight="1" x14ac:dyDescent="0.25">
      <c r="A603" s="54" t="s">
        <v>944</v>
      </c>
      <c r="B603" s="54" t="s">
        <v>945</v>
      </c>
      <c r="C603" s="31">
        <v>4301011764</v>
      </c>
      <c r="D603" s="777">
        <v>4640242181189</v>
      </c>
      <c r="E603" s="778"/>
      <c r="F603" s="772">
        <v>0.4</v>
      </c>
      <c r="G603" s="32">
        <v>10</v>
      </c>
      <c r="H603" s="772">
        <v>4</v>
      </c>
      <c r="I603" s="772">
        <v>4.21</v>
      </c>
      <c r="J603" s="32">
        <v>132</v>
      </c>
      <c r="K603" s="32" t="s">
        <v>76</v>
      </c>
      <c r="L603" s="32"/>
      <c r="M603" s="33" t="s">
        <v>77</v>
      </c>
      <c r="N603" s="33"/>
      <c r="O603" s="32">
        <v>55</v>
      </c>
      <c r="P603" s="1161" t="s">
        <v>946</v>
      </c>
      <c r="Q603" s="780"/>
      <c r="R603" s="780"/>
      <c r="S603" s="780"/>
      <c r="T603" s="781"/>
      <c r="U603" s="34"/>
      <c r="V603" s="34"/>
      <c r="W603" s="35" t="s">
        <v>69</v>
      </c>
      <c r="X603" s="773">
        <v>0</v>
      </c>
      <c r="Y603" s="774">
        <f t="shared" si="114"/>
        <v>0</v>
      </c>
      <c r="Z603" s="36" t="str">
        <f>IFERROR(IF(Y603=0,"",ROUNDUP(Y603/H603,0)*0.00902),"")</f>
        <v/>
      </c>
      <c r="AA603" s="56"/>
      <c r="AB603" s="57"/>
      <c r="AC603" s="703" t="s">
        <v>931</v>
      </c>
      <c r="AG603" s="64"/>
      <c r="AJ603" s="68"/>
      <c r="AK603" s="68">
        <v>0</v>
      </c>
      <c r="BB603" s="704" t="s">
        <v>1</v>
      </c>
      <c r="BM603" s="64">
        <f t="shared" si="115"/>
        <v>0</v>
      </c>
      <c r="BN603" s="64">
        <f t="shared" si="116"/>
        <v>0</v>
      </c>
      <c r="BO603" s="64">
        <f t="shared" si="117"/>
        <v>0</v>
      </c>
      <c r="BP603" s="64">
        <f t="shared" si="118"/>
        <v>0</v>
      </c>
    </row>
    <row r="604" spans="1:68" ht="27" customHeight="1" x14ac:dyDescent="0.25">
      <c r="A604" s="54" t="s">
        <v>947</v>
      </c>
      <c r="B604" s="54" t="s">
        <v>948</v>
      </c>
      <c r="C604" s="31">
        <v>4301011551</v>
      </c>
      <c r="D604" s="777">
        <v>4640242180038</v>
      </c>
      <c r="E604" s="778"/>
      <c r="F604" s="772">
        <v>0.4</v>
      </c>
      <c r="G604" s="32">
        <v>10</v>
      </c>
      <c r="H604" s="772">
        <v>4</v>
      </c>
      <c r="I604" s="772">
        <v>4.21</v>
      </c>
      <c r="J604" s="32">
        <v>132</v>
      </c>
      <c r="K604" s="32" t="s">
        <v>76</v>
      </c>
      <c r="L604" s="32"/>
      <c r="M604" s="33" t="s">
        <v>122</v>
      </c>
      <c r="N604" s="33"/>
      <c r="O604" s="32">
        <v>50</v>
      </c>
      <c r="P604" s="1025" t="s">
        <v>949</v>
      </c>
      <c r="Q604" s="780"/>
      <c r="R604" s="780"/>
      <c r="S604" s="780"/>
      <c r="T604" s="781"/>
      <c r="U604" s="34"/>
      <c r="V604" s="34"/>
      <c r="W604" s="35" t="s">
        <v>69</v>
      </c>
      <c r="X604" s="773">
        <v>0</v>
      </c>
      <c r="Y604" s="774">
        <f t="shared" si="114"/>
        <v>0</v>
      </c>
      <c r="Z604" s="36" t="str">
        <f>IFERROR(IF(Y604=0,"",ROUNDUP(Y604/H604,0)*0.00902),"")</f>
        <v/>
      </c>
      <c r="AA604" s="56"/>
      <c r="AB604" s="57"/>
      <c r="AC604" s="705" t="s">
        <v>939</v>
      </c>
      <c r="AG604" s="64"/>
      <c r="AJ604" s="68"/>
      <c r="AK604" s="68">
        <v>0</v>
      </c>
      <c r="BB604" s="706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950</v>
      </c>
      <c r="B605" s="54" t="s">
        <v>951</v>
      </c>
      <c r="C605" s="31">
        <v>4301011765</v>
      </c>
      <c r="D605" s="777">
        <v>4640242181172</v>
      </c>
      <c r="E605" s="778"/>
      <c r="F605" s="772">
        <v>0.4</v>
      </c>
      <c r="G605" s="32">
        <v>10</v>
      </c>
      <c r="H605" s="772">
        <v>4</v>
      </c>
      <c r="I605" s="772">
        <v>4.21</v>
      </c>
      <c r="J605" s="32">
        <v>132</v>
      </c>
      <c r="K605" s="32" t="s">
        <v>76</v>
      </c>
      <c r="L605" s="32"/>
      <c r="M605" s="33" t="s">
        <v>122</v>
      </c>
      <c r="N605" s="33"/>
      <c r="O605" s="32">
        <v>55</v>
      </c>
      <c r="P605" s="1071" t="s">
        <v>952</v>
      </c>
      <c r="Q605" s="780"/>
      <c r="R605" s="780"/>
      <c r="S605" s="780"/>
      <c r="T605" s="781"/>
      <c r="U605" s="34"/>
      <c r="V605" s="34"/>
      <c r="W605" s="35" t="s">
        <v>69</v>
      </c>
      <c r="X605" s="773">
        <v>0</v>
      </c>
      <c r="Y605" s="774">
        <f t="shared" si="114"/>
        <v>0</v>
      </c>
      <c r="Z605" s="36" t="str">
        <f>IFERROR(IF(Y605=0,"",ROUNDUP(Y605/H605,0)*0.00902),"")</f>
        <v/>
      </c>
      <c r="AA605" s="56"/>
      <c r="AB605" s="57"/>
      <c r="AC605" s="707" t="s">
        <v>943</v>
      </c>
      <c r="AG605" s="64"/>
      <c r="AJ605" s="68"/>
      <c r="AK605" s="68">
        <v>0</v>
      </c>
      <c r="BB605" s="708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x14ac:dyDescent="0.2">
      <c r="A606" s="787"/>
      <c r="B606" s="786"/>
      <c r="C606" s="786"/>
      <c r="D606" s="786"/>
      <c r="E606" s="786"/>
      <c r="F606" s="786"/>
      <c r="G606" s="786"/>
      <c r="H606" s="786"/>
      <c r="I606" s="786"/>
      <c r="J606" s="786"/>
      <c r="K606" s="786"/>
      <c r="L606" s="786"/>
      <c r="M606" s="786"/>
      <c r="N606" s="786"/>
      <c r="O606" s="788"/>
      <c r="P606" s="782" t="s">
        <v>71</v>
      </c>
      <c r="Q606" s="783"/>
      <c r="R606" s="783"/>
      <c r="S606" s="783"/>
      <c r="T606" s="783"/>
      <c r="U606" s="783"/>
      <c r="V606" s="784"/>
      <c r="W606" s="37" t="s">
        <v>72</v>
      </c>
      <c r="X606" s="775">
        <f>IFERROR(X599/H599,"0")+IFERROR(X600/H600,"0")+IFERROR(X601/H601,"0")+IFERROR(X602/H602,"0")+IFERROR(X603/H603,"0")+IFERROR(X604/H604,"0")+IFERROR(X605/H605,"0")</f>
        <v>0</v>
      </c>
      <c r="Y606" s="775">
        <f>IFERROR(Y599/H599,"0")+IFERROR(Y600/H600,"0")+IFERROR(Y601/H601,"0")+IFERROR(Y602/H602,"0")+IFERROR(Y603/H603,"0")+IFERROR(Y604/H604,"0")+IFERROR(Y605/H605,"0")</f>
        <v>0</v>
      </c>
      <c r="Z606" s="775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76"/>
      <c r="AB606" s="776"/>
      <c r="AC606" s="776"/>
    </row>
    <row r="607" spans="1:68" x14ac:dyDescent="0.2">
      <c r="A607" s="786"/>
      <c r="B607" s="786"/>
      <c r="C607" s="786"/>
      <c r="D607" s="786"/>
      <c r="E607" s="786"/>
      <c r="F607" s="786"/>
      <c r="G607" s="786"/>
      <c r="H607" s="786"/>
      <c r="I607" s="786"/>
      <c r="J607" s="786"/>
      <c r="K607" s="786"/>
      <c r="L607" s="786"/>
      <c r="M607" s="786"/>
      <c r="N607" s="786"/>
      <c r="O607" s="788"/>
      <c r="P607" s="782" t="s">
        <v>71</v>
      </c>
      <c r="Q607" s="783"/>
      <c r="R607" s="783"/>
      <c r="S607" s="783"/>
      <c r="T607" s="783"/>
      <c r="U607" s="783"/>
      <c r="V607" s="784"/>
      <c r="W607" s="37" t="s">
        <v>69</v>
      </c>
      <c r="X607" s="775">
        <f>IFERROR(SUM(X599:X605),"0")</f>
        <v>0</v>
      </c>
      <c r="Y607" s="775">
        <f>IFERROR(SUM(Y599:Y605),"0")</f>
        <v>0</v>
      </c>
      <c r="Z607" s="37"/>
      <c r="AA607" s="776"/>
      <c r="AB607" s="776"/>
      <c r="AC607" s="776"/>
    </row>
    <row r="608" spans="1:68" ht="14.25" customHeight="1" x14ac:dyDescent="0.25">
      <c r="A608" s="785" t="s">
        <v>175</v>
      </c>
      <c r="B608" s="786"/>
      <c r="C608" s="786"/>
      <c r="D608" s="786"/>
      <c r="E608" s="786"/>
      <c r="F608" s="786"/>
      <c r="G608" s="786"/>
      <c r="H608" s="786"/>
      <c r="I608" s="786"/>
      <c r="J608" s="786"/>
      <c r="K608" s="786"/>
      <c r="L608" s="786"/>
      <c r="M608" s="786"/>
      <c r="N608" s="786"/>
      <c r="O608" s="786"/>
      <c r="P608" s="786"/>
      <c r="Q608" s="786"/>
      <c r="R608" s="786"/>
      <c r="S608" s="786"/>
      <c r="T608" s="786"/>
      <c r="U608" s="786"/>
      <c r="V608" s="786"/>
      <c r="W608" s="786"/>
      <c r="X608" s="786"/>
      <c r="Y608" s="786"/>
      <c r="Z608" s="786"/>
      <c r="AA608" s="769"/>
      <c r="AB608" s="769"/>
      <c r="AC608" s="769"/>
    </row>
    <row r="609" spans="1:68" ht="16.5" customHeight="1" x14ac:dyDescent="0.25">
      <c r="A609" s="54" t="s">
        <v>953</v>
      </c>
      <c r="B609" s="54" t="s">
        <v>954</v>
      </c>
      <c r="C609" s="31">
        <v>4301020269</v>
      </c>
      <c r="D609" s="777">
        <v>4640242180519</v>
      </c>
      <c r="E609" s="778"/>
      <c r="F609" s="772">
        <v>1.35</v>
      </c>
      <c r="G609" s="32">
        <v>8</v>
      </c>
      <c r="H609" s="772">
        <v>10.8</v>
      </c>
      <c r="I609" s="772">
        <v>11.28</v>
      </c>
      <c r="J609" s="32">
        <v>56</v>
      </c>
      <c r="K609" s="32" t="s">
        <v>121</v>
      </c>
      <c r="L609" s="32"/>
      <c r="M609" s="33" t="s">
        <v>77</v>
      </c>
      <c r="N609" s="33"/>
      <c r="O609" s="32">
        <v>50</v>
      </c>
      <c r="P609" s="999" t="s">
        <v>955</v>
      </c>
      <c r="Q609" s="780"/>
      <c r="R609" s="780"/>
      <c r="S609" s="780"/>
      <c r="T609" s="781"/>
      <c r="U609" s="34"/>
      <c r="V609" s="34"/>
      <c r="W609" s="35" t="s">
        <v>69</v>
      </c>
      <c r="X609" s="773">
        <v>0</v>
      </c>
      <c r="Y609" s="774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956</v>
      </c>
      <c r="AG609" s="64"/>
      <c r="AJ609" s="68"/>
      <c r="AK609" s="68">
        <v>0</v>
      </c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957</v>
      </c>
      <c r="B610" s="54" t="s">
        <v>958</v>
      </c>
      <c r="C610" s="31">
        <v>4301020260</v>
      </c>
      <c r="D610" s="777">
        <v>4640242180526</v>
      </c>
      <c r="E610" s="778"/>
      <c r="F610" s="772">
        <v>1.8</v>
      </c>
      <c r="G610" s="32">
        <v>6</v>
      </c>
      <c r="H610" s="772">
        <v>10.8</v>
      </c>
      <c r="I610" s="772">
        <v>11.28</v>
      </c>
      <c r="J610" s="32">
        <v>56</v>
      </c>
      <c r="K610" s="32" t="s">
        <v>121</v>
      </c>
      <c r="L610" s="32"/>
      <c r="M610" s="33" t="s">
        <v>122</v>
      </c>
      <c r="N610" s="33"/>
      <c r="O610" s="32">
        <v>50</v>
      </c>
      <c r="P610" s="909" t="s">
        <v>959</v>
      </c>
      <c r="Q610" s="780"/>
      <c r="R610" s="780"/>
      <c r="S610" s="780"/>
      <c r="T610" s="781"/>
      <c r="U610" s="34"/>
      <c r="V610" s="34"/>
      <c r="W610" s="35" t="s">
        <v>69</v>
      </c>
      <c r="X610" s="773">
        <v>0</v>
      </c>
      <c r="Y610" s="774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956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960</v>
      </c>
      <c r="B611" s="54" t="s">
        <v>961</v>
      </c>
      <c r="C611" s="31">
        <v>4301020309</v>
      </c>
      <c r="D611" s="777">
        <v>4640242180090</v>
      </c>
      <c r="E611" s="778"/>
      <c r="F611" s="772">
        <v>1.35</v>
      </c>
      <c r="G611" s="32">
        <v>8</v>
      </c>
      <c r="H611" s="772">
        <v>10.8</v>
      </c>
      <c r="I611" s="772">
        <v>11.28</v>
      </c>
      <c r="J611" s="32">
        <v>56</v>
      </c>
      <c r="K611" s="32" t="s">
        <v>121</v>
      </c>
      <c r="L611" s="32"/>
      <c r="M611" s="33" t="s">
        <v>122</v>
      </c>
      <c r="N611" s="33"/>
      <c r="O611" s="32">
        <v>50</v>
      </c>
      <c r="P611" s="1010" t="s">
        <v>962</v>
      </c>
      <c r="Q611" s="780"/>
      <c r="R611" s="780"/>
      <c r="S611" s="780"/>
      <c r="T611" s="781"/>
      <c r="U611" s="34"/>
      <c r="V611" s="34"/>
      <c r="W611" s="35" t="s">
        <v>69</v>
      </c>
      <c r="X611" s="773">
        <v>0</v>
      </c>
      <c r="Y611" s="774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963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964</v>
      </c>
      <c r="B612" s="54" t="s">
        <v>965</v>
      </c>
      <c r="C612" s="31">
        <v>4301020295</v>
      </c>
      <c r="D612" s="777">
        <v>4640242181363</v>
      </c>
      <c r="E612" s="778"/>
      <c r="F612" s="772">
        <v>0.4</v>
      </c>
      <c r="G612" s="32">
        <v>10</v>
      </c>
      <c r="H612" s="772">
        <v>4</v>
      </c>
      <c r="I612" s="772">
        <v>4.21</v>
      </c>
      <c r="J612" s="32">
        <v>132</v>
      </c>
      <c r="K612" s="32" t="s">
        <v>76</v>
      </c>
      <c r="L612" s="32"/>
      <c r="M612" s="33" t="s">
        <v>122</v>
      </c>
      <c r="N612" s="33"/>
      <c r="O612" s="32">
        <v>50</v>
      </c>
      <c r="P612" s="1021" t="s">
        <v>966</v>
      </c>
      <c r="Q612" s="780"/>
      <c r="R612" s="780"/>
      <c r="S612" s="780"/>
      <c r="T612" s="781"/>
      <c r="U612" s="34"/>
      <c r="V612" s="34"/>
      <c r="W612" s="35" t="s">
        <v>69</v>
      </c>
      <c r="X612" s="773">
        <v>0</v>
      </c>
      <c r="Y612" s="774">
        <f>IFERROR(IF(X612="",0,CEILING((X612/$H612),1)*$H612),"")</f>
        <v>0</v>
      </c>
      <c r="Z612" s="36" t="str">
        <f>IFERROR(IF(Y612=0,"",ROUNDUP(Y612/H612,0)*0.00902),"")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787"/>
      <c r="B613" s="786"/>
      <c r="C613" s="786"/>
      <c r="D613" s="786"/>
      <c r="E613" s="786"/>
      <c r="F613" s="786"/>
      <c r="G613" s="786"/>
      <c r="H613" s="786"/>
      <c r="I613" s="786"/>
      <c r="J613" s="786"/>
      <c r="K613" s="786"/>
      <c r="L613" s="786"/>
      <c r="M613" s="786"/>
      <c r="N613" s="786"/>
      <c r="O613" s="788"/>
      <c r="P613" s="782" t="s">
        <v>71</v>
      </c>
      <c r="Q613" s="783"/>
      <c r="R613" s="783"/>
      <c r="S613" s="783"/>
      <c r="T613" s="783"/>
      <c r="U613" s="783"/>
      <c r="V613" s="784"/>
      <c r="W613" s="37" t="s">
        <v>72</v>
      </c>
      <c r="X613" s="775">
        <f>IFERROR(X609/H609,"0")+IFERROR(X610/H610,"0")+IFERROR(X611/H611,"0")+IFERROR(X612/H612,"0")</f>
        <v>0</v>
      </c>
      <c r="Y613" s="775">
        <f>IFERROR(Y609/H609,"0")+IFERROR(Y610/H610,"0")+IFERROR(Y611/H611,"0")+IFERROR(Y612/H612,"0")</f>
        <v>0</v>
      </c>
      <c r="Z613" s="775">
        <f>IFERROR(IF(Z609="",0,Z609),"0")+IFERROR(IF(Z610="",0,Z610),"0")+IFERROR(IF(Z611="",0,Z611),"0")+IFERROR(IF(Z612="",0,Z612),"0")</f>
        <v>0</v>
      </c>
      <c r="AA613" s="776"/>
      <c r="AB613" s="776"/>
      <c r="AC613" s="776"/>
    </row>
    <row r="614" spans="1:68" x14ac:dyDescent="0.2">
      <c r="A614" s="786"/>
      <c r="B614" s="786"/>
      <c r="C614" s="786"/>
      <c r="D614" s="786"/>
      <c r="E614" s="786"/>
      <c r="F614" s="786"/>
      <c r="G614" s="786"/>
      <c r="H614" s="786"/>
      <c r="I614" s="786"/>
      <c r="J614" s="786"/>
      <c r="K614" s="786"/>
      <c r="L614" s="786"/>
      <c r="M614" s="786"/>
      <c r="N614" s="786"/>
      <c r="O614" s="788"/>
      <c r="P614" s="782" t="s">
        <v>71</v>
      </c>
      <c r="Q614" s="783"/>
      <c r="R614" s="783"/>
      <c r="S614" s="783"/>
      <c r="T614" s="783"/>
      <c r="U614" s="783"/>
      <c r="V614" s="784"/>
      <c r="W614" s="37" t="s">
        <v>69</v>
      </c>
      <c r="X614" s="775">
        <f>IFERROR(SUM(X609:X612),"0")</f>
        <v>0</v>
      </c>
      <c r="Y614" s="775">
        <f>IFERROR(SUM(Y609:Y612),"0")</f>
        <v>0</v>
      </c>
      <c r="Z614" s="37"/>
      <c r="AA614" s="776"/>
      <c r="AB614" s="776"/>
      <c r="AC614" s="776"/>
    </row>
    <row r="615" spans="1:68" ht="14.25" customHeight="1" x14ac:dyDescent="0.25">
      <c r="A615" s="785" t="s">
        <v>64</v>
      </c>
      <c r="B615" s="786"/>
      <c r="C615" s="786"/>
      <c r="D615" s="786"/>
      <c r="E615" s="786"/>
      <c r="F615" s="786"/>
      <c r="G615" s="786"/>
      <c r="H615" s="786"/>
      <c r="I615" s="786"/>
      <c r="J615" s="786"/>
      <c r="K615" s="786"/>
      <c r="L615" s="786"/>
      <c r="M615" s="786"/>
      <c r="N615" s="786"/>
      <c r="O615" s="786"/>
      <c r="P615" s="786"/>
      <c r="Q615" s="786"/>
      <c r="R615" s="786"/>
      <c r="S615" s="786"/>
      <c r="T615" s="786"/>
      <c r="U615" s="786"/>
      <c r="V615" s="786"/>
      <c r="W615" s="786"/>
      <c r="X615" s="786"/>
      <c r="Y615" s="786"/>
      <c r="Z615" s="786"/>
      <c r="AA615" s="769"/>
      <c r="AB615" s="769"/>
      <c r="AC615" s="769"/>
    </row>
    <row r="616" spans="1:68" ht="27" customHeight="1" x14ac:dyDescent="0.25">
      <c r="A616" s="54" t="s">
        <v>967</v>
      </c>
      <c r="B616" s="54" t="s">
        <v>968</v>
      </c>
      <c r="C616" s="31">
        <v>4301031280</v>
      </c>
      <c r="D616" s="777">
        <v>4640242180816</v>
      </c>
      <c r="E616" s="778"/>
      <c r="F616" s="772">
        <v>0.7</v>
      </c>
      <c r="G616" s="32">
        <v>6</v>
      </c>
      <c r="H616" s="772">
        <v>4.2</v>
      </c>
      <c r="I616" s="772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33" t="s">
        <v>969</v>
      </c>
      <c r="Q616" s="780"/>
      <c r="R616" s="780"/>
      <c r="S616" s="780"/>
      <c r="T616" s="781"/>
      <c r="U616" s="34"/>
      <c r="V616" s="34"/>
      <c r="W616" s="35" t="s">
        <v>69</v>
      </c>
      <c r="X616" s="773">
        <v>0</v>
      </c>
      <c r="Y616" s="774">
        <f t="shared" ref="Y616:Y622" si="119">IFERROR(IF(X616="",0,CEILING((X616/$H616),1)*$H616),"")</f>
        <v>0</v>
      </c>
      <c r="Z616" s="36" t="str">
        <f>IFERROR(IF(Y616=0,"",ROUNDUP(Y616/H616,0)*0.00753),"")</f>
        <v/>
      </c>
      <c r="AA616" s="56"/>
      <c r="AB616" s="57"/>
      <c r="AC616" s="717" t="s">
        <v>970</v>
      </c>
      <c r="AG616" s="64"/>
      <c r="AJ616" s="68"/>
      <c r="AK616" s="68">
        <v>0</v>
      </c>
      <c r="BB616" s="718" t="s">
        <v>1</v>
      </c>
      <c r="BM616" s="64">
        <f t="shared" ref="BM616:BM622" si="120">IFERROR(X616*I616/H616,"0")</f>
        <v>0</v>
      </c>
      <c r="BN616" s="64">
        <f t="shared" ref="BN616:BN622" si="121">IFERROR(Y616*I616/H616,"0")</f>
        <v>0</v>
      </c>
      <c r="BO616" s="64">
        <f t="shared" ref="BO616:BO622" si="122">IFERROR(1/J616*(X616/H616),"0")</f>
        <v>0</v>
      </c>
      <c r="BP616" s="64">
        <f t="shared" ref="BP616:BP622" si="123">IFERROR(1/J616*(Y616/H616),"0")</f>
        <v>0</v>
      </c>
    </row>
    <row r="617" spans="1:68" ht="27" customHeight="1" x14ac:dyDescent="0.25">
      <c r="A617" s="54" t="s">
        <v>971</v>
      </c>
      <c r="B617" s="54" t="s">
        <v>972</v>
      </c>
      <c r="C617" s="31">
        <v>4301031244</v>
      </c>
      <c r="D617" s="777">
        <v>4640242180595</v>
      </c>
      <c r="E617" s="778"/>
      <c r="F617" s="772">
        <v>0.7</v>
      </c>
      <c r="G617" s="32">
        <v>6</v>
      </c>
      <c r="H617" s="772">
        <v>4.2</v>
      </c>
      <c r="I617" s="772">
        <v>4.46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40</v>
      </c>
      <c r="P617" s="1038" t="s">
        <v>973</v>
      </c>
      <c r="Q617" s="780"/>
      <c r="R617" s="780"/>
      <c r="S617" s="780"/>
      <c r="T617" s="781"/>
      <c r="U617" s="34"/>
      <c r="V617" s="34"/>
      <c r="W617" s="35" t="s">
        <v>69</v>
      </c>
      <c r="X617" s="773">
        <v>0</v>
      </c>
      <c r="Y617" s="774">
        <f t="shared" si="119"/>
        <v>0</v>
      </c>
      <c r="Z617" s="36" t="str">
        <f>IFERROR(IF(Y617=0,"",ROUNDUP(Y617/H617,0)*0.00753),"")</f>
        <v/>
      </c>
      <c r="AA617" s="56"/>
      <c r="AB617" s="57"/>
      <c r="AC617" s="719" t="s">
        <v>974</v>
      </c>
      <c r="AG617" s="64"/>
      <c r="AJ617" s="68"/>
      <c r="AK617" s="68">
        <v>0</v>
      </c>
      <c r="BB617" s="720" t="s">
        <v>1</v>
      </c>
      <c r="BM617" s="64">
        <f t="shared" si="120"/>
        <v>0</v>
      </c>
      <c r="BN617" s="64">
        <f t="shared" si="121"/>
        <v>0</v>
      </c>
      <c r="BO617" s="64">
        <f t="shared" si="122"/>
        <v>0</v>
      </c>
      <c r="BP617" s="64">
        <f t="shared" si="123"/>
        <v>0</v>
      </c>
    </row>
    <row r="618" spans="1:68" ht="27" customHeight="1" x14ac:dyDescent="0.25">
      <c r="A618" s="54" t="s">
        <v>975</v>
      </c>
      <c r="B618" s="54" t="s">
        <v>976</v>
      </c>
      <c r="C618" s="31">
        <v>4301031289</v>
      </c>
      <c r="D618" s="777">
        <v>4640242181615</v>
      </c>
      <c r="E618" s="778"/>
      <c r="F618" s="772">
        <v>0.7</v>
      </c>
      <c r="G618" s="32">
        <v>6</v>
      </c>
      <c r="H618" s="772">
        <v>4.2</v>
      </c>
      <c r="I618" s="772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0" t="s">
        <v>977</v>
      </c>
      <c r="Q618" s="780"/>
      <c r="R618" s="780"/>
      <c r="S618" s="780"/>
      <c r="T618" s="781"/>
      <c r="U618" s="34"/>
      <c r="V618" s="34"/>
      <c r="W618" s="35" t="s">
        <v>69</v>
      </c>
      <c r="X618" s="773">
        <v>0</v>
      </c>
      <c r="Y618" s="774">
        <f t="shared" si="119"/>
        <v>0</v>
      </c>
      <c r="Z618" s="36" t="str">
        <f>IFERROR(IF(Y618=0,"",ROUNDUP(Y618/H618,0)*0.00753),"")</f>
        <v/>
      </c>
      <c r="AA618" s="56"/>
      <c r="AB618" s="57"/>
      <c r="AC618" s="721" t="s">
        <v>978</v>
      </c>
      <c r="AG618" s="64"/>
      <c r="AJ618" s="68"/>
      <c r="AK618" s="68">
        <v>0</v>
      </c>
      <c r="BB618" s="722" t="s">
        <v>1</v>
      </c>
      <c r="BM618" s="64">
        <f t="shared" si="120"/>
        <v>0</v>
      </c>
      <c r="BN618" s="64">
        <f t="shared" si="121"/>
        <v>0</v>
      </c>
      <c r="BO618" s="64">
        <f t="shared" si="122"/>
        <v>0</v>
      </c>
      <c r="BP618" s="64">
        <f t="shared" si="123"/>
        <v>0</v>
      </c>
    </row>
    <row r="619" spans="1:68" ht="27" customHeight="1" x14ac:dyDescent="0.25">
      <c r="A619" s="54" t="s">
        <v>979</v>
      </c>
      <c r="B619" s="54" t="s">
        <v>980</v>
      </c>
      <c r="C619" s="31">
        <v>4301031285</v>
      </c>
      <c r="D619" s="777">
        <v>4640242181639</v>
      </c>
      <c r="E619" s="778"/>
      <c r="F619" s="772">
        <v>0.7</v>
      </c>
      <c r="G619" s="32">
        <v>6</v>
      </c>
      <c r="H619" s="772">
        <v>4.2</v>
      </c>
      <c r="I619" s="772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15" t="s">
        <v>981</v>
      </c>
      <c r="Q619" s="780"/>
      <c r="R619" s="780"/>
      <c r="S619" s="780"/>
      <c r="T619" s="781"/>
      <c r="U619" s="34"/>
      <c r="V619" s="34"/>
      <c r="W619" s="35" t="s">
        <v>69</v>
      </c>
      <c r="X619" s="773">
        <v>0</v>
      </c>
      <c r="Y619" s="774">
        <f t="shared" si="119"/>
        <v>0</v>
      </c>
      <c r="Z619" s="36" t="str">
        <f>IFERROR(IF(Y619=0,"",ROUNDUP(Y619/H619,0)*0.00753),"")</f>
        <v/>
      </c>
      <c r="AA619" s="56"/>
      <c r="AB619" s="57"/>
      <c r="AC619" s="723" t="s">
        <v>982</v>
      </c>
      <c r="AG619" s="64"/>
      <c r="AJ619" s="68"/>
      <c r="AK619" s="68">
        <v>0</v>
      </c>
      <c r="BB619" s="724" t="s">
        <v>1</v>
      </c>
      <c r="BM619" s="64">
        <f t="shared" si="120"/>
        <v>0</v>
      </c>
      <c r="BN619" s="64">
        <f t="shared" si="121"/>
        <v>0</v>
      </c>
      <c r="BO619" s="64">
        <f t="shared" si="122"/>
        <v>0</v>
      </c>
      <c r="BP619" s="64">
        <f t="shared" si="123"/>
        <v>0</v>
      </c>
    </row>
    <row r="620" spans="1:68" ht="27" customHeight="1" x14ac:dyDescent="0.25">
      <c r="A620" s="54" t="s">
        <v>983</v>
      </c>
      <c r="B620" s="54" t="s">
        <v>984</v>
      </c>
      <c r="C620" s="31">
        <v>4301031287</v>
      </c>
      <c r="D620" s="777">
        <v>4640242181622</v>
      </c>
      <c r="E620" s="778"/>
      <c r="F620" s="772">
        <v>0.7</v>
      </c>
      <c r="G620" s="32">
        <v>6</v>
      </c>
      <c r="H620" s="772">
        <v>4.2</v>
      </c>
      <c r="I620" s="772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75" t="s">
        <v>985</v>
      </c>
      <c r="Q620" s="780"/>
      <c r="R620" s="780"/>
      <c r="S620" s="780"/>
      <c r="T620" s="781"/>
      <c r="U620" s="34"/>
      <c r="V620" s="34"/>
      <c r="W620" s="35" t="s">
        <v>69</v>
      </c>
      <c r="X620" s="773">
        <v>0</v>
      </c>
      <c r="Y620" s="774">
        <f t="shared" si="119"/>
        <v>0</v>
      </c>
      <c r="Z620" s="36" t="str">
        <f>IFERROR(IF(Y620=0,"",ROUNDUP(Y620/H620,0)*0.00753),"")</f>
        <v/>
      </c>
      <c r="AA620" s="56"/>
      <c r="AB620" s="57"/>
      <c r="AC620" s="725" t="s">
        <v>986</v>
      </c>
      <c r="AG620" s="64"/>
      <c r="AJ620" s="68"/>
      <c r="AK620" s="68">
        <v>0</v>
      </c>
      <c r="BB620" s="726" t="s">
        <v>1</v>
      </c>
      <c r="BM620" s="64">
        <f t="shared" si="120"/>
        <v>0</v>
      </c>
      <c r="BN620" s="64">
        <f t="shared" si="121"/>
        <v>0</v>
      </c>
      <c r="BO620" s="64">
        <f t="shared" si="122"/>
        <v>0</v>
      </c>
      <c r="BP620" s="64">
        <f t="shared" si="123"/>
        <v>0</v>
      </c>
    </row>
    <row r="621" spans="1:68" ht="27" customHeight="1" x14ac:dyDescent="0.25">
      <c r="A621" s="54" t="s">
        <v>987</v>
      </c>
      <c r="B621" s="54" t="s">
        <v>988</v>
      </c>
      <c r="C621" s="31">
        <v>4301031203</v>
      </c>
      <c r="D621" s="777">
        <v>4640242180908</v>
      </c>
      <c r="E621" s="778"/>
      <c r="F621" s="772">
        <v>0.28000000000000003</v>
      </c>
      <c r="G621" s="32">
        <v>6</v>
      </c>
      <c r="H621" s="772">
        <v>1.68</v>
      </c>
      <c r="I621" s="772">
        <v>1.81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28" t="s">
        <v>989</v>
      </c>
      <c r="Q621" s="780"/>
      <c r="R621" s="780"/>
      <c r="S621" s="780"/>
      <c r="T621" s="781"/>
      <c r="U621" s="34"/>
      <c r="V621" s="34"/>
      <c r="W621" s="35" t="s">
        <v>69</v>
      </c>
      <c r="X621" s="773">
        <v>0</v>
      </c>
      <c r="Y621" s="774">
        <f t="shared" si="119"/>
        <v>0</v>
      </c>
      <c r="Z621" s="36" t="str">
        <f>IFERROR(IF(Y621=0,"",ROUNDUP(Y621/H621,0)*0.00502),"")</f>
        <v/>
      </c>
      <c r="AA621" s="56"/>
      <c r="AB621" s="57"/>
      <c r="AC621" s="727" t="s">
        <v>970</v>
      </c>
      <c r="AG621" s="64"/>
      <c r="AJ621" s="68"/>
      <c r="AK621" s="68">
        <v>0</v>
      </c>
      <c r="BB621" s="728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990</v>
      </c>
      <c r="B622" s="54" t="s">
        <v>991</v>
      </c>
      <c r="C622" s="31">
        <v>4301031200</v>
      </c>
      <c r="D622" s="777">
        <v>4640242180489</v>
      </c>
      <c r="E622" s="778"/>
      <c r="F622" s="772">
        <v>0.28000000000000003</v>
      </c>
      <c r="G622" s="32">
        <v>6</v>
      </c>
      <c r="H622" s="772">
        <v>1.68</v>
      </c>
      <c r="I622" s="772">
        <v>1.84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997" t="s">
        <v>992</v>
      </c>
      <c r="Q622" s="780"/>
      <c r="R622" s="780"/>
      <c r="S622" s="780"/>
      <c r="T622" s="781"/>
      <c r="U622" s="34"/>
      <c r="V622" s="34"/>
      <c r="W622" s="35" t="s">
        <v>69</v>
      </c>
      <c r="X622" s="773">
        <v>0</v>
      </c>
      <c r="Y622" s="774">
        <f t="shared" si="119"/>
        <v>0</v>
      </c>
      <c r="Z622" s="36" t="str">
        <f>IFERROR(IF(Y622=0,"",ROUNDUP(Y622/H622,0)*0.00502),"")</f>
        <v/>
      </c>
      <c r="AA622" s="56"/>
      <c r="AB622" s="57"/>
      <c r="AC622" s="729" t="s">
        <v>974</v>
      </c>
      <c r="AG622" s="64"/>
      <c r="AJ622" s="68"/>
      <c r="AK622" s="68">
        <v>0</v>
      </c>
      <c r="BB622" s="730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x14ac:dyDescent="0.2">
      <c r="A623" s="787"/>
      <c r="B623" s="786"/>
      <c r="C623" s="786"/>
      <c r="D623" s="786"/>
      <c r="E623" s="786"/>
      <c r="F623" s="786"/>
      <c r="G623" s="786"/>
      <c r="H623" s="786"/>
      <c r="I623" s="786"/>
      <c r="J623" s="786"/>
      <c r="K623" s="786"/>
      <c r="L623" s="786"/>
      <c r="M623" s="786"/>
      <c r="N623" s="786"/>
      <c r="O623" s="788"/>
      <c r="P623" s="782" t="s">
        <v>71</v>
      </c>
      <c r="Q623" s="783"/>
      <c r="R623" s="783"/>
      <c r="S623" s="783"/>
      <c r="T623" s="783"/>
      <c r="U623" s="783"/>
      <c r="V623" s="784"/>
      <c r="W623" s="37" t="s">
        <v>72</v>
      </c>
      <c r="X623" s="775">
        <f>IFERROR(X616/H616,"0")+IFERROR(X617/H617,"0")+IFERROR(X618/H618,"0")+IFERROR(X619/H619,"0")+IFERROR(X620/H620,"0")+IFERROR(X621/H621,"0")+IFERROR(X622/H622,"0")</f>
        <v>0</v>
      </c>
      <c r="Y623" s="775">
        <f>IFERROR(Y616/H616,"0")+IFERROR(Y617/H617,"0")+IFERROR(Y618/H618,"0")+IFERROR(Y619/H619,"0")+IFERROR(Y620/H620,"0")+IFERROR(Y621/H621,"0")+IFERROR(Y622/H622,"0")</f>
        <v>0</v>
      </c>
      <c r="Z623" s="775">
        <f>IFERROR(IF(Z616="",0,Z616),"0")+IFERROR(IF(Z617="",0,Z617),"0")+IFERROR(IF(Z618="",0,Z618),"0")+IFERROR(IF(Z619="",0,Z619),"0")+IFERROR(IF(Z620="",0,Z620),"0")+IFERROR(IF(Z621="",0,Z621),"0")+IFERROR(IF(Z622="",0,Z622),"0")</f>
        <v>0</v>
      </c>
      <c r="AA623" s="776"/>
      <c r="AB623" s="776"/>
      <c r="AC623" s="776"/>
    </row>
    <row r="624" spans="1:68" x14ac:dyDescent="0.2">
      <c r="A624" s="786"/>
      <c r="B624" s="786"/>
      <c r="C624" s="786"/>
      <c r="D624" s="786"/>
      <c r="E624" s="786"/>
      <c r="F624" s="786"/>
      <c r="G624" s="786"/>
      <c r="H624" s="786"/>
      <c r="I624" s="786"/>
      <c r="J624" s="786"/>
      <c r="K624" s="786"/>
      <c r="L624" s="786"/>
      <c r="M624" s="786"/>
      <c r="N624" s="786"/>
      <c r="O624" s="788"/>
      <c r="P624" s="782" t="s">
        <v>71</v>
      </c>
      <c r="Q624" s="783"/>
      <c r="R624" s="783"/>
      <c r="S624" s="783"/>
      <c r="T624" s="783"/>
      <c r="U624" s="783"/>
      <c r="V624" s="784"/>
      <c r="W624" s="37" t="s">
        <v>69</v>
      </c>
      <c r="X624" s="775">
        <f>IFERROR(SUM(X616:X622),"0")</f>
        <v>0</v>
      </c>
      <c r="Y624" s="775">
        <f>IFERROR(SUM(Y616:Y622),"0")</f>
        <v>0</v>
      </c>
      <c r="Z624" s="37"/>
      <c r="AA624" s="776"/>
      <c r="AB624" s="776"/>
      <c r="AC624" s="776"/>
    </row>
    <row r="625" spans="1:68" ht="14.25" customHeight="1" x14ac:dyDescent="0.25">
      <c r="A625" s="785" t="s">
        <v>73</v>
      </c>
      <c r="B625" s="786"/>
      <c r="C625" s="786"/>
      <c r="D625" s="786"/>
      <c r="E625" s="786"/>
      <c r="F625" s="786"/>
      <c r="G625" s="786"/>
      <c r="H625" s="786"/>
      <c r="I625" s="786"/>
      <c r="J625" s="786"/>
      <c r="K625" s="786"/>
      <c r="L625" s="786"/>
      <c r="M625" s="786"/>
      <c r="N625" s="786"/>
      <c r="O625" s="786"/>
      <c r="P625" s="786"/>
      <c r="Q625" s="786"/>
      <c r="R625" s="786"/>
      <c r="S625" s="786"/>
      <c r="T625" s="786"/>
      <c r="U625" s="786"/>
      <c r="V625" s="786"/>
      <c r="W625" s="786"/>
      <c r="X625" s="786"/>
      <c r="Y625" s="786"/>
      <c r="Z625" s="786"/>
      <c r="AA625" s="769"/>
      <c r="AB625" s="769"/>
      <c r="AC625" s="769"/>
    </row>
    <row r="626" spans="1:68" ht="27" customHeight="1" x14ac:dyDescent="0.25">
      <c r="A626" s="54" t="s">
        <v>993</v>
      </c>
      <c r="B626" s="54" t="s">
        <v>994</v>
      </c>
      <c r="C626" s="31">
        <v>4301051746</v>
      </c>
      <c r="D626" s="777">
        <v>4640242180533</v>
      </c>
      <c r="E626" s="778"/>
      <c r="F626" s="772">
        <v>1.3</v>
      </c>
      <c r="G626" s="32">
        <v>6</v>
      </c>
      <c r="H626" s="772">
        <v>7.8</v>
      </c>
      <c r="I626" s="772">
        <v>8.3640000000000008</v>
      </c>
      <c r="J626" s="32">
        <v>56</v>
      </c>
      <c r="K626" s="32" t="s">
        <v>121</v>
      </c>
      <c r="L626" s="32"/>
      <c r="M626" s="33" t="s">
        <v>77</v>
      </c>
      <c r="N626" s="33"/>
      <c r="O626" s="32">
        <v>40</v>
      </c>
      <c r="P626" s="806" t="s">
        <v>995</v>
      </c>
      <c r="Q626" s="780"/>
      <c r="R626" s="780"/>
      <c r="S626" s="780"/>
      <c r="T626" s="781"/>
      <c r="U626" s="34"/>
      <c r="V626" s="34"/>
      <c r="W626" s="35" t="s">
        <v>69</v>
      </c>
      <c r="X626" s="773">
        <v>0</v>
      </c>
      <c r="Y626" s="774">
        <f t="shared" ref="Y626:Y633" si="124">IFERROR(IF(X626="",0,CEILING((X626/$H626),1)*$H626),"")</f>
        <v>0</v>
      </c>
      <c r="Z626" s="36" t="str">
        <f>IFERROR(IF(Y626=0,"",ROUNDUP(Y626/H626,0)*0.02175),"")</f>
        <v/>
      </c>
      <c r="AA626" s="56"/>
      <c r="AB626" s="57"/>
      <c r="AC626" s="731" t="s">
        <v>996</v>
      </c>
      <c r="AG626" s="64"/>
      <c r="AJ626" s="68"/>
      <c r="AK626" s="68">
        <v>0</v>
      </c>
      <c r="BB626" s="732" t="s">
        <v>1</v>
      </c>
      <c r="BM626" s="64">
        <f t="shared" ref="BM626:BM633" si="125">IFERROR(X626*I626/H626,"0")</f>
        <v>0</v>
      </c>
      <c r="BN626" s="64">
        <f t="shared" ref="BN626:BN633" si="126">IFERROR(Y626*I626/H626,"0")</f>
        <v>0</v>
      </c>
      <c r="BO626" s="64">
        <f t="shared" ref="BO626:BO633" si="127">IFERROR(1/J626*(X626/H626),"0")</f>
        <v>0</v>
      </c>
      <c r="BP626" s="64">
        <f t="shared" ref="BP626:BP633" si="128">IFERROR(1/J626*(Y626/H626),"0")</f>
        <v>0</v>
      </c>
    </row>
    <row r="627" spans="1:68" ht="27" customHeight="1" x14ac:dyDescent="0.25">
      <c r="A627" s="54" t="s">
        <v>993</v>
      </c>
      <c r="B627" s="54" t="s">
        <v>997</v>
      </c>
      <c r="C627" s="31">
        <v>4301051887</v>
      </c>
      <c r="D627" s="777">
        <v>4640242180533</v>
      </c>
      <c r="E627" s="778"/>
      <c r="F627" s="772">
        <v>1.3</v>
      </c>
      <c r="G627" s="32">
        <v>6</v>
      </c>
      <c r="H627" s="772">
        <v>7.8</v>
      </c>
      <c r="I627" s="772">
        <v>8.3640000000000008</v>
      </c>
      <c r="J627" s="32">
        <v>56</v>
      </c>
      <c r="K627" s="32" t="s">
        <v>121</v>
      </c>
      <c r="L627" s="32"/>
      <c r="M627" s="33" t="s">
        <v>77</v>
      </c>
      <c r="N627" s="33"/>
      <c r="O627" s="32">
        <v>45</v>
      </c>
      <c r="P627" s="987" t="s">
        <v>998</v>
      </c>
      <c r="Q627" s="780"/>
      <c r="R627" s="780"/>
      <c r="S627" s="780"/>
      <c r="T627" s="781"/>
      <c r="U627" s="34"/>
      <c r="V627" s="34"/>
      <c r="W627" s="35" t="s">
        <v>69</v>
      </c>
      <c r="X627" s="773">
        <v>0</v>
      </c>
      <c r="Y627" s="774">
        <f t="shared" si="124"/>
        <v>0</v>
      </c>
      <c r="Z627" s="36" t="str">
        <f>IFERROR(IF(Y627=0,"",ROUNDUP(Y627/H627,0)*0.02175),"")</f>
        <v/>
      </c>
      <c r="AA627" s="56"/>
      <c r="AB627" s="57"/>
      <c r="AC627" s="733" t="s">
        <v>996</v>
      </c>
      <c r="AG627" s="64"/>
      <c r="AJ627" s="68"/>
      <c r="AK627" s="68">
        <v>0</v>
      </c>
      <c r="BB627" s="734" t="s">
        <v>1</v>
      </c>
      <c r="BM627" s="64">
        <f t="shared" si="125"/>
        <v>0</v>
      </c>
      <c r="BN627" s="64">
        <f t="shared" si="126"/>
        <v>0</v>
      </c>
      <c r="BO627" s="64">
        <f t="shared" si="127"/>
        <v>0</v>
      </c>
      <c r="BP627" s="64">
        <f t="shared" si="128"/>
        <v>0</v>
      </c>
    </row>
    <row r="628" spans="1:68" ht="27" customHeight="1" x14ac:dyDescent="0.25">
      <c r="A628" s="54" t="s">
        <v>999</v>
      </c>
      <c r="B628" s="54" t="s">
        <v>1000</v>
      </c>
      <c r="C628" s="31">
        <v>4301051510</v>
      </c>
      <c r="D628" s="777">
        <v>4640242180540</v>
      </c>
      <c r="E628" s="778"/>
      <c r="F628" s="772">
        <v>1.3</v>
      </c>
      <c r="G628" s="32">
        <v>6</v>
      </c>
      <c r="H628" s="772">
        <v>7.8</v>
      </c>
      <c r="I628" s="772">
        <v>8.3640000000000008</v>
      </c>
      <c r="J628" s="32">
        <v>56</v>
      </c>
      <c r="K628" s="32" t="s">
        <v>121</v>
      </c>
      <c r="L628" s="32"/>
      <c r="M628" s="33" t="s">
        <v>68</v>
      </c>
      <c r="N628" s="33"/>
      <c r="O628" s="32">
        <v>30</v>
      </c>
      <c r="P628" s="813" t="s">
        <v>1001</v>
      </c>
      <c r="Q628" s="780"/>
      <c r="R628" s="780"/>
      <c r="S628" s="780"/>
      <c r="T628" s="781"/>
      <c r="U628" s="34"/>
      <c r="V628" s="34"/>
      <c r="W628" s="35" t="s">
        <v>69</v>
      </c>
      <c r="X628" s="773">
        <v>0</v>
      </c>
      <c r="Y628" s="774">
        <f t="shared" si="124"/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si="125"/>
        <v>0</v>
      </c>
      <c r="BN628" s="64">
        <f t="shared" si="126"/>
        <v>0</v>
      </c>
      <c r="BO628" s="64">
        <f t="shared" si="127"/>
        <v>0</v>
      </c>
      <c r="BP628" s="64">
        <f t="shared" si="128"/>
        <v>0</v>
      </c>
    </row>
    <row r="629" spans="1:68" ht="27" customHeight="1" x14ac:dyDescent="0.25">
      <c r="A629" s="54" t="s">
        <v>999</v>
      </c>
      <c r="B629" s="54" t="s">
        <v>1003</v>
      </c>
      <c r="C629" s="31">
        <v>4301051933</v>
      </c>
      <c r="D629" s="777">
        <v>4640242180540</v>
      </c>
      <c r="E629" s="778"/>
      <c r="F629" s="772">
        <v>1.3</v>
      </c>
      <c r="G629" s="32">
        <v>6</v>
      </c>
      <c r="H629" s="772">
        <v>7.8</v>
      </c>
      <c r="I629" s="772">
        <v>8.3640000000000008</v>
      </c>
      <c r="J629" s="32">
        <v>56</v>
      </c>
      <c r="K629" s="32" t="s">
        <v>121</v>
      </c>
      <c r="L629" s="32"/>
      <c r="M629" s="33" t="s">
        <v>77</v>
      </c>
      <c r="N629" s="33"/>
      <c r="O629" s="32">
        <v>45</v>
      </c>
      <c r="P629" s="1030" t="s">
        <v>1004</v>
      </c>
      <c r="Q629" s="780"/>
      <c r="R629" s="780"/>
      <c r="S629" s="780"/>
      <c r="T629" s="781"/>
      <c r="U629" s="34"/>
      <c r="V629" s="34"/>
      <c r="W629" s="35" t="s">
        <v>69</v>
      </c>
      <c r="X629" s="773">
        <v>0</v>
      </c>
      <c r="Y629" s="774">
        <f t="shared" si="124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25"/>
        <v>0</v>
      </c>
      <c r="BN629" s="64">
        <f t="shared" si="126"/>
        <v>0</v>
      </c>
      <c r="BO629" s="64">
        <f t="shared" si="127"/>
        <v>0</v>
      </c>
      <c r="BP629" s="64">
        <f t="shared" si="128"/>
        <v>0</v>
      </c>
    </row>
    <row r="630" spans="1:68" ht="27" customHeight="1" x14ac:dyDescent="0.25">
      <c r="A630" s="54" t="s">
        <v>1005</v>
      </c>
      <c r="B630" s="54" t="s">
        <v>1006</v>
      </c>
      <c r="C630" s="31">
        <v>4301051390</v>
      </c>
      <c r="D630" s="777">
        <v>4640242181233</v>
      </c>
      <c r="E630" s="778"/>
      <c r="F630" s="772">
        <v>0.3</v>
      </c>
      <c r="G630" s="32">
        <v>6</v>
      </c>
      <c r="H630" s="772">
        <v>1.8</v>
      </c>
      <c r="I630" s="772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36" t="s">
        <v>1007</v>
      </c>
      <c r="Q630" s="780"/>
      <c r="R630" s="780"/>
      <c r="S630" s="780"/>
      <c r="T630" s="781"/>
      <c r="U630" s="34"/>
      <c r="V630" s="34"/>
      <c r="W630" s="35" t="s">
        <v>69</v>
      </c>
      <c r="X630" s="773">
        <v>0</v>
      </c>
      <c r="Y630" s="774">
        <f t="shared" si="124"/>
        <v>0</v>
      </c>
      <c r="Z630" s="36" t="str">
        <f>IFERROR(IF(Y630=0,"",ROUNDUP(Y630/H630,0)*0.00502),"")</f>
        <v/>
      </c>
      <c r="AA630" s="56"/>
      <c r="AB630" s="57"/>
      <c r="AC630" s="739" t="s">
        <v>996</v>
      </c>
      <c r="AG630" s="64"/>
      <c r="AJ630" s="68"/>
      <c r="AK630" s="68">
        <v>0</v>
      </c>
      <c r="BB630" s="740" t="s">
        <v>1</v>
      </c>
      <c r="BM630" s="64">
        <f t="shared" si="125"/>
        <v>0</v>
      </c>
      <c r="BN630" s="64">
        <f t="shared" si="126"/>
        <v>0</v>
      </c>
      <c r="BO630" s="64">
        <f t="shared" si="127"/>
        <v>0</v>
      </c>
      <c r="BP630" s="64">
        <f t="shared" si="128"/>
        <v>0</v>
      </c>
    </row>
    <row r="631" spans="1:68" ht="27" customHeight="1" x14ac:dyDescent="0.25">
      <c r="A631" s="54" t="s">
        <v>1005</v>
      </c>
      <c r="B631" s="54" t="s">
        <v>1008</v>
      </c>
      <c r="C631" s="31">
        <v>4301051920</v>
      </c>
      <c r="D631" s="777">
        <v>4640242181233</v>
      </c>
      <c r="E631" s="778"/>
      <c r="F631" s="772">
        <v>0.3</v>
      </c>
      <c r="G631" s="32">
        <v>6</v>
      </c>
      <c r="H631" s="772">
        <v>1.8</v>
      </c>
      <c r="I631" s="772">
        <v>2.0640000000000001</v>
      </c>
      <c r="J631" s="32">
        <v>182</v>
      </c>
      <c r="K631" s="32" t="s">
        <v>186</v>
      </c>
      <c r="L631" s="32"/>
      <c r="M631" s="33" t="s">
        <v>170</v>
      </c>
      <c r="N631" s="33"/>
      <c r="O631" s="32">
        <v>45</v>
      </c>
      <c r="P631" s="1081" t="s">
        <v>1009</v>
      </c>
      <c r="Q631" s="780"/>
      <c r="R631" s="780"/>
      <c r="S631" s="780"/>
      <c r="T631" s="781"/>
      <c r="U631" s="34"/>
      <c r="V631" s="34"/>
      <c r="W631" s="35" t="s">
        <v>69</v>
      </c>
      <c r="X631" s="773">
        <v>0</v>
      </c>
      <c r="Y631" s="774">
        <f t="shared" si="124"/>
        <v>0</v>
      </c>
      <c r="Z631" s="36" t="str">
        <f>IFERROR(IF(Y631=0,"",ROUNDUP(Y631/H631,0)*0.00651),"")</f>
        <v/>
      </c>
      <c r="AA631" s="56"/>
      <c r="AB631" s="57"/>
      <c r="AC631" s="741" t="s">
        <v>996</v>
      </c>
      <c r="AG631" s="64"/>
      <c r="AJ631" s="68"/>
      <c r="AK631" s="68">
        <v>0</v>
      </c>
      <c r="BB631" s="742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1010</v>
      </c>
      <c r="B632" s="54" t="s">
        <v>1011</v>
      </c>
      <c r="C632" s="31">
        <v>4301051448</v>
      </c>
      <c r="D632" s="777">
        <v>4640242181226</v>
      </c>
      <c r="E632" s="778"/>
      <c r="F632" s="772">
        <v>0.3</v>
      </c>
      <c r="G632" s="32">
        <v>6</v>
      </c>
      <c r="H632" s="772">
        <v>1.8</v>
      </c>
      <c r="I632" s="772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42" t="s">
        <v>1012</v>
      </c>
      <c r="Q632" s="780"/>
      <c r="R632" s="780"/>
      <c r="S632" s="780"/>
      <c r="T632" s="781"/>
      <c r="U632" s="34"/>
      <c r="V632" s="34"/>
      <c r="W632" s="35" t="s">
        <v>69</v>
      </c>
      <c r="X632" s="773">
        <v>0</v>
      </c>
      <c r="Y632" s="774">
        <f t="shared" si="124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1010</v>
      </c>
      <c r="B633" s="54" t="s">
        <v>1013</v>
      </c>
      <c r="C633" s="31">
        <v>4301051921</v>
      </c>
      <c r="D633" s="777">
        <v>4640242181226</v>
      </c>
      <c r="E633" s="778"/>
      <c r="F633" s="772">
        <v>0.3</v>
      </c>
      <c r="G633" s="32">
        <v>6</v>
      </c>
      <c r="H633" s="772">
        <v>1.8</v>
      </c>
      <c r="I633" s="772">
        <v>2.052</v>
      </c>
      <c r="J633" s="32">
        <v>182</v>
      </c>
      <c r="K633" s="32" t="s">
        <v>186</v>
      </c>
      <c r="L633" s="32"/>
      <c r="M633" s="33" t="s">
        <v>170</v>
      </c>
      <c r="N633" s="33"/>
      <c r="O633" s="32">
        <v>45</v>
      </c>
      <c r="P633" s="1090" t="s">
        <v>1014</v>
      </c>
      <c r="Q633" s="780"/>
      <c r="R633" s="780"/>
      <c r="S633" s="780"/>
      <c r="T633" s="781"/>
      <c r="U633" s="34"/>
      <c r="V633" s="34"/>
      <c r="W633" s="35" t="s">
        <v>69</v>
      </c>
      <c r="X633" s="773">
        <v>0</v>
      </c>
      <c r="Y633" s="774">
        <f t="shared" si="124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x14ac:dyDescent="0.2">
      <c r="A634" s="787"/>
      <c r="B634" s="786"/>
      <c r="C634" s="786"/>
      <c r="D634" s="786"/>
      <c r="E634" s="786"/>
      <c r="F634" s="786"/>
      <c r="G634" s="786"/>
      <c r="H634" s="786"/>
      <c r="I634" s="786"/>
      <c r="J634" s="786"/>
      <c r="K634" s="786"/>
      <c r="L634" s="786"/>
      <c r="M634" s="786"/>
      <c r="N634" s="786"/>
      <c r="O634" s="788"/>
      <c r="P634" s="782" t="s">
        <v>71</v>
      </c>
      <c r="Q634" s="783"/>
      <c r="R634" s="783"/>
      <c r="S634" s="783"/>
      <c r="T634" s="783"/>
      <c r="U634" s="783"/>
      <c r="V634" s="784"/>
      <c r="W634" s="37" t="s">
        <v>72</v>
      </c>
      <c r="X634" s="775">
        <f>IFERROR(X626/H626,"0")+IFERROR(X627/H627,"0")+IFERROR(X628/H628,"0")+IFERROR(X629/H629,"0")+IFERROR(X630/H630,"0")+IFERROR(X631/H631,"0")+IFERROR(X632/H632,"0")+IFERROR(X633/H633,"0")</f>
        <v>0</v>
      </c>
      <c r="Y634" s="775">
        <f>IFERROR(Y626/H626,"0")+IFERROR(Y627/H627,"0")+IFERROR(Y628/H628,"0")+IFERROR(Y629/H629,"0")+IFERROR(Y630/H630,"0")+IFERROR(Y631/H631,"0")+IFERROR(Y632/H632,"0")+IFERROR(Y633/H633,"0")</f>
        <v>0</v>
      </c>
      <c r="Z634" s="775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</v>
      </c>
      <c r="AA634" s="776"/>
      <c r="AB634" s="776"/>
      <c r="AC634" s="776"/>
    </row>
    <row r="635" spans="1:68" x14ac:dyDescent="0.2">
      <c r="A635" s="786"/>
      <c r="B635" s="786"/>
      <c r="C635" s="786"/>
      <c r="D635" s="786"/>
      <c r="E635" s="786"/>
      <c r="F635" s="786"/>
      <c r="G635" s="786"/>
      <c r="H635" s="786"/>
      <c r="I635" s="786"/>
      <c r="J635" s="786"/>
      <c r="K635" s="786"/>
      <c r="L635" s="786"/>
      <c r="M635" s="786"/>
      <c r="N635" s="786"/>
      <c r="O635" s="788"/>
      <c r="P635" s="782" t="s">
        <v>71</v>
      </c>
      <c r="Q635" s="783"/>
      <c r="R635" s="783"/>
      <c r="S635" s="783"/>
      <c r="T635" s="783"/>
      <c r="U635" s="783"/>
      <c r="V635" s="784"/>
      <c r="W635" s="37" t="s">
        <v>69</v>
      </c>
      <c r="X635" s="775">
        <f>IFERROR(SUM(X626:X633),"0")</f>
        <v>0</v>
      </c>
      <c r="Y635" s="775">
        <f>IFERROR(SUM(Y626:Y633),"0")</f>
        <v>0</v>
      </c>
      <c r="Z635" s="37"/>
      <c r="AA635" s="776"/>
      <c r="AB635" s="776"/>
      <c r="AC635" s="776"/>
    </row>
    <row r="636" spans="1:68" ht="14.25" customHeight="1" x14ac:dyDescent="0.25">
      <c r="A636" s="785" t="s">
        <v>217</v>
      </c>
      <c r="B636" s="786"/>
      <c r="C636" s="786"/>
      <c r="D636" s="786"/>
      <c r="E636" s="786"/>
      <c r="F636" s="786"/>
      <c r="G636" s="786"/>
      <c r="H636" s="786"/>
      <c r="I636" s="786"/>
      <c r="J636" s="786"/>
      <c r="K636" s="786"/>
      <c r="L636" s="786"/>
      <c r="M636" s="786"/>
      <c r="N636" s="786"/>
      <c r="O636" s="786"/>
      <c r="P636" s="786"/>
      <c r="Q636" s="786"/>
      <c r="R636" s="786"/>
      <c r="S636" s="786"/>
      <c r="T636" s="786"/>
      <c r="U636" s="786"/>
      <c r="V636" s="786"/>
      <c r="W636" s="786"/>
      <c r="X636" s="786"/>
      <c r="Y636" s="786"/>
      <c r="Z636" s="786"/>
      <c r="AA636" s="769"/>
      <c r="AB636" s="769"/>
      <c r="AC636" s="769"/>
    </row>
    <row r="637" spans="1:68" ht="27" customHeight="1" x14ac:dyDescent="0.25">
      <c r="A637" s="54" t="s">
        <v>1015</v>
      </c>
      <c r="B637" s="54" t="s">
        <v>1016</v>
      </c>
      <c r="C637" s="31">
        <v>4301060408</v>
      </c>
      <c r="D637" s="777">
        <v>4640242180120</v>
      </c>
      <c r="E637" s="778"/>
      <c r="F637" s="772">
        <v>1.3</v>
      </c>
      <c r="G637" s="32">
        <v>6</v>
      </c>
      <c r="H637" s="772">
        <v>7.8</v>
      </c>
      <c r="I637" s="772">
        <v>8.2799999999999994</v>
      </c>
      <c r="J637" s="32">
        <v>56</v>
      </c>
      <c r="K637" s="32" t="s">
        <v>121</v>
      </c>
      <c r="L637" s="32"/>
      <c r="M637" s="33" t="s">
        <v>68</v>
      </c>
      <c r="N637" s="33"/>
      <c r="O637" s="32">
        <v>40</v>
      </c>
      <c r="P637" s="879" t="s">
        <v>1017</v>
      </c>
      <c r="Q637" s="780"/>
      <c r="R637" s="780"/>
      <c r="S637" s="780"/>
      <c r="T637" s="781"/>
      <c r="U637" s="34"/>
      <c r="V637" s="34"/>
      <c r="W637" s="35" t="s">
        <v>69</v>
      </c>
      <c r="X637" s="773">
        <v>0</v>
      </c>
      <c r="Y637" s="774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7" t="s">
        <v>1018</v>
      </c>
      <c r="AG637" s="64"/>
      <c r="AJ637" s="68"/>
      <c r="AK637" s="68">
        <v>0</v>
      </c>
      <c r="BB637" s="748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customHeight="1" x14ac:dyDescent="0.25">
      <c r="A638" s="54" t="s">
        <v>1015</v>
      </c>
      <c r="B638" s="54" t="s">
        <v>1019</v>
      </c>
      <c r="C638" s="31">
        <v>4301060354</v>
      </c>
      <c r="D638" s="777">
        <v>4640242180120</v>
      </c>
      <c r="E638" s="778"/>
      <c r="F638" s="772">
        <v>1.3</v>
      </c>
      <c r="G638" s="32">
        <v>6</v>
      </c>
      <c r="H638" s="772">
        <v>7.8</v>
      </c>
      <c r="I638" s="772">
        <v>8.2799999999999994</v>
      </c>
      <c r="J638" s="32">
        <v>56</v>
      </c>
      <c r="K638" s="32" t="s">
        <v>121</v>
      </c>
      <c r="L638" s="32"/>
      <c r="M638" s="33" t="s">
        <v>68</v>
      </c>
      <c r="N638" s="33"/>
      <c r="O638" s="32">
        <v>40</v>
      </c>
      <c r="P638" s="925" t="s">
        <v>1020</v>
      </c>
      <c r="Q638" s="780"/>
      <c r="R638" s="780"/>
      <c r="S638" s="780"/>
      <c r="T638" s="781"/>
      <c r="U638" s="34"/>
      <c r="V638" s="34"/>
      <c r="W638" s="35" t="s">
        <v>69</v>
      </c>
      <c r="X638" s="773">
        <v>0</v>
      </c>
      <c r="Y638" s="774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1021</v>
      </c>
      <c r="B639" s="54" t="s">
        <v>1022</v>
      </c>
      <c r="C639" s="31">
        <v>4301060407</v>
      </c>
      <c r="D639" s="777">
        <v>4640242180137</v>
      </c>
      <c r="E639" s="778"/>
      <c r="F639" s="772">
        <v>1.3</v>
      </c>
      <c r="G639" s="32">
        <v>6</v>
      </c>
      <c r="H639" s="772">
        <v>7.8</v>
      </c>
      <c r="I639" s="772">
        <v>8.2799999999999994</v>
      </c>
      <c r="J639" s="32">
        <v>56</v>
      </c>
      <c r="K639" s="32" t="s">
        <v>121</v>
      </c>
      <c r="L639" s="32"/>
      <c r="M639" s="33" t="s">
        <v>68</v>
      </c>
      <c r="N639" s="33"/>
      <c r="O639" s="32">
        <v>40</v>
      </c>
      <c r="P639" s="1123" t="s">
        <v>1023</v>
      </c>
      <c r="Q639" s="780"/>
      <c r="R639" s="780"/>
      <c r="S639" s="780"/>
      <c r="T639" s="781"/>
      <c r="U639" s="34"/>
      <c r="V639" s="34"/>
      <c r="W639" s="35" t="s">
        <v>69</v>
      </c>
      <c r="X639" s="773">
        <v>0</v>
      </c>
      <c r="Y639" s="774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1021</v>
      </c>
      <c r="B640" s="54" t="s">
        <v>1025</v>
      </c>
      <c r="C640" s="31">
        <v>4301060355</v>
      </c>
      <c r="D640" s="777">
        <v>4640242180137</v>
      </c>
      <c r="E640" s="778"/>
      <c r="F640" s="772">
        <v>1.3</v>
      </c>
      <c r="G640" s="32">
        <v>6</v>
      </c>
      <c r="H640" s="772">
        <v>7.8</v>
      </c>
      <c r="I640" s="772">
        <v>8.2799999999999994</v>
      </c>
      <c r="J640" s="32">
        <v>56</v>
      </c>
      <c r="K640" s="32" t="s">
        <v>121</v>
      </c>
      <c r="L640" s="32"/>
      <c r="M640" s="33" t="s">
        <v>68</v>
      </c>
      <c r="N640" s="33"/>
      <c r="O640" s="32">
        <v>40</v>
      </c>
      <c r="P640" s="927" t="s">
        <v>1026</v>
      </c>
      <c r="Q640" s="780"/>
      <c r="R640" s="780"/>
      <c r="S640" s="780"/>
      <c r="T640" s="781"/>
      <c r="U640" s="34"/>
      <c r="V640" s="34"/>
      <c r="W640" s="35" t="s">
        <v>69</v>
      </c>
      <c r="X640" s="773">
        <v>0</v>
      </c>
      <c r="Y640" s="774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x14ac:dyDescent="0.2">
      <c r="A641" s="787"/>
      <c r="B641" s="786"/>
      <c r="C641" s="786"/>
      <c r="D641" s="786"/>
      <c r="E641" s="786"/>
      <c r="F641" s="786"/>
      <c r="G641" s="786"/>
      <c r="H641" s="786"/>
      <c r="I641" s="786"/>
      <c r="J641" s="786"/>
      <c r="K641" s="786"/>
      <c r="L641" s="786"/>
      <c r="M641" s="786"/>
      <c r="N641" s="786"/>
      <c r="O641" s="788"/>
      <c r="P641" s="782" t="s">
        <v>71</v>
      </c>
      <c r="Q641" s="783"/>
      <c r="R641" s="783"/>
      <c r="S641" s="783"/>
      <c r="T641" s="783"/>
      <c r="U641" s="783"/>
      <c r="V641" s="784"/>
      <c r="W641" s="37" t="s">
        <v>72</v>
      </c>
      <c r="X641" s="775">
        <f>IFERROR(X637/H637,"0")+IFERROR(X638/H638,"0")+IFERROR(X639/H639,"0")+IFERROR(X640/H640,"0")</f>
        <v>0</v>
      </c>
      <c r="Y641" s="775">
        <f>IFERROR(Y637/H637,"0")+IFERROR(Y638/H638,"0")+IFERROR(Y639/H639,"0")+IFERROR(Y640/H640,"0")</f>
        <v>0</v>
      </c>
      <c r="Z641" s="775">
        <f>IFERROR(IF(Z637="",0,Z637),"0")+IFERROR(IF(Z638="",0,Z638),"0")+IFERROR(IF(Z639="",0,Z639),"0")+IFERROR(IF(Z640="",0,Z640),"0")</f>
        <v>0</v>
      </c>
      <c r="AA641" s="776"/>
      <c r="AB641" s="776"/>
      <c r="AC641" s="776"/>
    </row>
    <row r="642" spans="1:68" x14ac:dyDescent="0.2">
      <c r="A642" s="786"/>
      <c r="B642" s="786"/>
      <c r="C642" s="786"/>
      <c r="D642" s="786"/>
      <c r="E642" s="786"/>
      <c r="F642" s="786"/>
      <c r="G642" s="786"/>
      <c r="H642" s="786"/>
      <c r="I642" s="786"/>
      <c r="J642" s="786"/>
      <c r="K642" s="786"/>
      <c r="L642" s="786"/>
      <c r="M642" s="786"/>
      <c r="N642" s="786"/>
      <c r="O642" s="788"/>
      <c r="P642" s="782" t="s">
        <v>71</v>
      </c>
      <c r="Q642" s="783"/>
      <c r="R642" s="783"/>
      <c r="S642" s="783"/>
      <c r="T642" s="783"/>
      <c r="U642" s="783"/>
      <c r="V642" s="784"/>
      <c r="W642" s="37" t="s">
        <v>69</v>
      </c>
      <c r="X642" s="775">
        <f>IFERROR(SUM(X637:X640),"0")</f>
        <v>0</v>
      </c>
      <c r="Y642" s="775">
        <f>IFERROR(SUM(Y637:Y640),"0")</f>
        <v>0</v>
      </c>
      <c r="Z642" s="37"/>
      <c r="AA642" s="776"/>
      <c r="AB642" s="776"/>
      <c r="AC642" s="776"/>
    </row>
    <row r="643" spans="1:68" ht="16.5" customHeight="1" x14ac:dyDescent="0.25">
      <c r="A643" s="799" t="s">
        <v>1027</v>
      </c>
      <c r="B643" s="786"/>
      <c r="C643" s="786"/>
      <c r="D643" s="786"/>
      <c r="E643" s="786"/>
      <c r="F643" s="786"/>
      <c r="G643" s="786"/>
      <c r="H643" s="786"/>
      <c r="I643" s="786"/>
      <c r="J643" s="786"/>
      <c r="K643" s="786"/>
      <c r="L643" s="786"/>
      <c r="M643" s="786"/>
      <c r="N643" s="786"/>
      <c r="O643" s="786"/>
      <c r="P643" s="786"/>
      <c r="Q643" s="786"/>
      <c r="R643" s="786"/>
      <c r="S643" s="786"/>
      <c r="T643" s="786"/>
      <c r="U643" s="786"/>
      <c r="V643" s="786"/>
      <c r="W643" s="786"/>
      <c r="X643" s="786"/>
      <c r="Y643" s="786"/>
      <c r="Z643" s="786"/>
      <c r="AA643" s="768"/>
      <c r="AB643" s="768"/>
      <c r="AC643" s="768"/>
    </row>
    <row r="644" spans="1:68" ht="14.25" customHeight="1" x14ac:dyDescent="0.25">
      <c r="A644" s="785" t="s">
        <v>118</v>
      </c>
      <c r="B644" s="786"/>
      <c r="C644" s="786"/>
      <c r="D644" s="786"/>
      <c r="E644" s="786"/>
      <c r="F644" s="786"/>
      <c r="G644" s="786"/>
      <c r="H644" s="786"/>
      <c r="I644" s="786"/>
      <c r="J644" s="786"/>
      <c r="K644" s="786"/>
      <c r="L644" s="786"/>
      <c r="M644" s="786"/>
      <c r="N644" s="786"/>
      <c r="O644" s="786"/>
      <c r="P644" s="786"/>
      <c r="Q644" s="786"/>
      <c r="R644" s="786"/>
      <c r="S644" s="786"/>
      <c r="T644" s="786"/>
      <c r="U644" s="786"/>
      <c r="V644" s="786"/>
      <c r="W644" s="786"/>
      <c r="X644" s="786"/>
      <c r="Y644" s="786"/>
      <c r="Z644" s="786"/>
      <c r="AA644" s="769"/>
      <c r="AB644" s="769"/>
      <c r="AC644" s="769"/>
    </row>
    <row r="645" spans="1:68" ht="27" customHeight="1" x14ac:dyDescent="0.25">
      <c r="A645" s="54" t="s">
        <v>1028</v>
      </c>
      <c r="B645" s="54" t="s">
        <v>1029</v>
      </c>
      <c r="C645" s="31">
        <v>4301011951</v>
      </c>
      <c r="D645" s="777">
        <v>4640242180045</v>
      </c>
      <c r="E645" s="778"/>
      <c r="F645" s="772">
        <v>1.5</v>
      </c>
      <c r="G645" s="32">
        <v>8</v>
      </c>
      <c r="H645" s="772">
        <v>12</v>
      </c>
      <c r="I645" s="772">
        <v>12.48</v>
      </c>
      <c r="J645" s="32">
        <v>56</v>
      </c>
      <c r="K645" s="32" t="s">
        <v>121</v>
      </c>
      <c r="L645" s="32"/>
      <c r="M645" s="33" t="s">
        <v>122</v>
      </c>
      <c r="N645" s="33"/>
      <c r="O645" s="32">
        <v>55</v>
      </c>
      <c r="P645" s="920" t="s">
        <v>1030</v>
      </c>
      <c r="Q645" s="780"/>
      <c r="R645" s="780"/>
      <c r="S645" s="780"/>
      <c r="T645" s="781"/>
      <c r="U645" s="34"/>
      <c r="V645" s="34"/>
      <c r="W645" s="35" t="s">
        <v>69</v>
      </c>
      <c r="X645" s="773">
        <v>0</v>
      </c>
      <c r="Y645" s="77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5" t="s">
        <v>1031</v>
      </c>
      <c r="AG645" s="64"/>
      <c r="AJ645" s="68"/>
      <c r="AK645" s="68">
        <v>0</v>
      </c>
      <c r="BB645" s="756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customHeight="1" x14ac:dyDescent="0.25">
      <c r="A646" s="54" t="s">
        <v>1032</v>
      </c>
      <c r="B646" s="54" t="s">
        <v>1033</v>
      </c>
      <c r="C646" s="31">
        <v>4301011950</v>
      </c>
      <c r="D646" s="777">
        <v>4640242180601</v>
      </c>
      <c r="E646" s="778"/>
      <c r="F646" s="772">
        <v>1.5</v>
      </c>
      <c r="G646" s="32">
        <v>8</v>
      </c>
      <c r="H646" s="772">
        <v>12</v>
      </c>
      <c r="I646" s="772">
        <v>12.48</v>
      </c>
      <c r="J646" s="32">
        <v>56</v>
      </c>
      <c r="K646" s="32" t="s">
        <v>121</v>
      </c>
      <c r="L646" s="32"/>
      <c r="M646" s="33" t="s">
        <v>122</v>
      </c>
      <c r="N646" s="33"/>
      <c r="O646" s="32">
        <v>55</v>
      </c>
      <c r="P646" s="1108" t="s">
        <v>1034</v>
      </c>
      <c r="Q646" s="780"/>
      <c r="R646" s="780"/>
      <c r="S646" s="780"/>
      <c r="T646" s="781"/>
      <c r="U646" s="34"/>
      <c r="V646" s="34"/>
      <c r="W646" s="35" t="s">
        <v>69</v>
      </c>
      <c r="X646" s="773">
        <v>0</v>
      </c>
      <c r="Y646" s="774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1035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x14ac:dyDescent="0.2">
      <c r="A647" s="787"/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8"/>
      <c r="P647" s="782" t="s">
        <v>71</v>
      </c>
      <c r="Q647" s="783"/>
      <c r="R647" s="783"/>
      <c r="S647" s="783"/>
      <c r="T647" s="783"/>
      <c r="U647" s="783"/>
      <c r="V647" s="784"/>
      <c r="W647" s="37" t="s">
        <v>72</v>
      </c>
      <c r="X647" s="775">
        <f>IFERROR(X645/H645,"0")+IFERROR(X646/H646,"0")</f>
        <v>0</v>
      </c>
      <c r="Y647" s="775">
        <f>IFERROR(Y645/H645,"0")+IFERROR(Y646/H646,"0")</f>
        <v>0</v>
      </c>
      <c r="Z647" s="775">
        <f>IFERROR(IF(Z645="",0,Z645),"0")+IFERROR(IF(Z646="",0,Z646),"0")</f>
        <v>0</v>
      </c>
      <c r="AA647" s="776"/>
      <c r="AB647" s="776"/>
      <c r="AC647" s="776"/>
    </row>
    <row r="648" spans="1:68" x14ac:dyDescent="0.2">
      <c r="A648" s="786"/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8"/>
      <c r="P648" s="782" t="s">
        <v>71</v>
      </c>
      <c r="Q648" s="783"/>
      <c r="R648" s="783"/>
      <c r="S648" s="783"/>
      <c r="T648" s="783"/>
      <c r="U648" s="783"/>
      <c r="V648" s="784"/>
      <c r="W648" s="37" t="s">
        <v>69</v>
      </c>
      <c r="X648" s="775">
        <f>IFERROR(SUM(X645:X646),"0")</f>
        <v>0</v>
      </c>
      <c r="Y648" s="775">
        <f>IFERROR(SUM(Y645:Y646),"0")</f>
        <v>0</v>
      </c>
      <c r="Z648" s="37"/>
      <c r="AA648" s="776"/>
      <c r="AB648" s="776"/>
      <c r="AC648" s="776"/>
    </row>
    <row r="649" spans="1:68" ht="14.25" customHeight="1" x14ac:dyDescent="0.25">
      <c r="A649" s="785" t="s">
        <v>175</v>
      </c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786"/>
      <c r="P649" s="786"/>
      <c r="Q649" s="786"/>
      <c r="R649" s="786"/>
      <c r="S649" s="786"/>
      <c r="T649" s="786"/>
      <c r="U649" s="786"/>
      <c r="V649" s="786"/>
      <c r="W649" s="786"/>
      <c r="X649" s="786"/>
      <c r="Y649" s="786"/>
      <c r="Z649" s="786"/>
      <c r="AA649" s="769"/>
      <c r="AB649" s="769"/>
      <c r="AC649" s="769"/>
    </row>
    <row r="650" spans="1:68" ht="27" customHeight="1" x14ac:dyDescent="0.25">
      <c r="A650" s="54" t="s">
        <v>1036</v>
      </c>
      <c r="B650" s="54" t="s">
        <v>1037</v>
      </c>
      <c r="C650" s="31">
        <v>4301020314</v>
      </c>
      <c r="D650" s="777">
        <v>4640242180090</v>
      </c>
      <c r="E650" s="778"/>
      <c r="F650" s="772">
        <v>1.5</v>
      </c>
      <c r="G650" s="32">
        <v>8</v>
      </c>
      <c r="H650" s="772">
        <v>12</v>
      </c>
      <c r="I650" s="772">
        <v>12.48</v>
      </c>
      <c r="J650" s="32">
        <v>56</v>
      </c>
      <c r="K650" s="32" t="s">
        <v>121</v>
      </c>
      <c r="L650" s="32"/>
      <c r="M650" s="33" t="s">
        <v>122</v>
      </c>
      <c r="N650" s="33"/>
      <c r="O650" s="32">
        <v>50</v>
      </c>
      <c r="P650" s="1196" t="s">
        <v>1038</v>
      </c>
      <c r="Q650" s="780"/>
      <c r="R650" s="780"/>
      <c r="S650" s="780"/>
      <c r="T650" s="781"/>
      <c r="U650" s="34"/>
      <c r="V650" s="34"/>
      <c r="W650" s="35" t="s">
        <v>69</v>
      </c>
      <c r="X650" s="773">
        <v>0</v>
      </c>
      <c r="Y650" s="77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9" t="s">
        <v>1039</v>
      </c>
      <c r="AG650" s="64"/>
      <c r="AJ650" s="68"/>
      <c r="AK650" s="68">
        <v>0</v>
      </c>
      <c r="BB650" s="76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87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788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5">
        <f>IFERROR(X650/H650,"0")</f>
        <v>0</v>
      </c>
      <c r="Y651" s="775">
        <f>IFERROR(Y650/H650,"0")</f>
        <v>0</v>
      </c>
      <c r="Z651" s="775">
        <f>IFERROR(IF(Z650="",0,Z650),"0")</f>
        <v>0</v>
      </c>
      <c r="AA651" s="776"/>
      <c r="AB651" s="776"/>
      <c r="AC651" s="776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788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5">
        <f>IFERROR(SUM(X650:X650),"0")</f>
        <v>0</v>
      </c>
      <c r="Y652" s="775">
        <f>IFERROR(SUM(Y650:Y650),"0")</f>
        <v>0</v>
      </c>
      <c r="Z652" s="37"/>
      <c r="AA652" s="776"/>
      <c r="AB652" s="776"/>
      <c r="AC652" s="776"/>
    </row>
    <row r="653" spans="1:68" ht="14.25" customHeight="1" x14ac:dyDescent="0.25">
      <c r="A653" s="785" t="s">
        <v>64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9"/>
      <c r="AB653" s="769"/>
      <c r="AC653" s="769"/>
    </row>
    <row r="654" spans="1:68" ht="27" customHeight="1" x14ac:dyDescent="0.25">
      <c r="A654" s="54" t="s">
        <v>1040</v>
      </c>
      <c r="B654" s="54" t="s">
        <v>1041</v>
      </c>
      <c r="C654" s="31">
        <v>4301031321</v>
      </c>
      <c r="D654" s="777">
        <v>4640242180076</v>
      </c>
      <c r="E654" s="778"/>
      <c r="F654" s="772">
        <v>0.7</v>
      </c>
      <c r="G654" s="32">
        <v>6</v>
      </c>
      <c r="H654" s="772">
        <v>4.2</v>
      </c>
      <c r="I654" s="772">
        <v>4.4000000000000004</v>
      </c>
      <c r="J654" s="32">
        <v>156</v>
      </c>
      <c r="K654" s="32" t="s">
        <v>76</v>
      </c>
      <c r="L654" s="32"/>
      <c r="M654" s="33" t="s">
        <v>68</v>
      </c>
      <c r="N654" s="33"/>
      <c r="O654" s="32">
        <v>40</v>
      </c>
      <c r="P654" s="1145" t="s">
        <v>1042</v>
      </c>
      <c r="Q654" s="780"/>
      <c r="R654" s="780"/>
      <c r="S654" s="780"/>
      <c r="T654" s="781"/>
      <c r="U654" s="34"/>
      <c r="V654" s="34"/>
      <c r="W654" s="35" t="s">
        <v>69</v>
      </c>
      <c r="X654" s="773">
        <v>0</v>
      </c>
      <c r="Y654" s="774">
        <f>IFERROR(IF(X654="",0,CEILING((X654/$H654),1)*$H654),"")</f>
        <v>0</v>
      </c>
      <c r="Z654" s="36" t="str">
        <f>IFERROR(IF(Y654=0,"",ROUNDUP(Y654/H654,0)*0.00753),"")</f>
        <v/>
      </c>
      <c r="AA654" s="56"/>
      <c r="AB654" s="57"/>
      <c r="AC654" s="761" t="s">
        <v>1043</v>
      </c>
      <c r="AG654" s="64"/>
      <c r="AJ654" s="68"/>
      <c r="AK654" s="68">
        <v>0</v>
      </c>
      <c r="BB654" s="762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87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8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5">
        <f>IFERROR(X654/H654,"0")</f>
        <v>0</v>
      </c>
      <c r="Y655" s="775">
        <f>IFERROR(Y654/H654,"0")</f>
        <v>0</v>
      </c>
      <c r="Z655" s="775">
        <f>IFERROR(IF(Z654="",0,Z654),"0")</f>
        <v>0</v>
      </c>
      <c r="AA655" s="776"/>
      <c r="AB655" s="776"/>
      <c r="AC655" s="776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788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5">
        <f>IFERROR(SUM(X654:X654),"0")</f>
        <v>0</v>
      </c>
      <c r="Y656" s="775">
        <f>IFERROR(SUM(Y654:Y654),"0")</f>
        <v>0</v>
      </c>
      <c r="Z656" s="37"/>
      <c r="AA656" s="776"/>
      <c r="AB656" s="776"/>
      <c r="AC656" s="776"/>
    </row>
    <row r="657" spans="1:68" ht="14.25" customHeight="1" x14ac:dyDescent="0.25">
      <c r="A657" s="785" t="s">
        <v>73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9"/>
      <c r="AB657" s="769"/>
      <c r="AC657" s="769"/>
    </row>
    <row r="658" spans="1:68" ht="27" customHeight="1" x14ac:dyDescent="0.25">
      <c r="A658" s="54" t="s">
        <v>1044</v>
      </c>
      <c r="B658" s="54" t="s">
        <v>1045</v>
      </c>
      <c r="C658" s="31">
        <v>4301051780</v>
      </c>
      <c r="D658" s="777">
        <v>4640242180106</v>
      </c>
      <c r="E658" s="778"/>
      <c r="F658" s="772">
        <v>1.3</v>
      </c>
      <c r="G658" s="32">
        <v>6</v>
      </c>
      <c r="H658" s="772">
        <v>7.8</v>
      </c>
      <c r="I658" s="772">
        <v>8.2799999999999994</v>
      </c>
      <c r="J658" s="32">
        <v>56</v>
      </c>
      <c r="K658" s="32" t="s">
        <v>121</v>
      </c>
      <c r="L658" s="32"/>
      <c r="M658" s="33" t="s">
        <v>68</v>
      </c>
      <c r="N658" s="33"/>
      <c r="O658" s="32">
        <v>45</v>
      </c>
      <c r="P658" s="947" t="s">
        <v>1046</v>
      </c>
      <c r="Q658" s="780"/>
      <c r="R658" s="780"/>
      <c r="S658" s="780"/>
      <c r="T658" s="781"/>
      <c r="U658" s="34"/>
      <c r="V658" s="34"/>
      <c r="W658" s="35" t="s">
        <v>69</v>
      </c>
      <c r="X658" s="773">
        <v>0</v>
      </c>
      <c r="Y658" s="77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3" t="s">
        <v>1047</v>
      </c>
      <c r="AG658" s="64"/>
      <c r="AJ658" s="68"/>
      <c r="AK658" s="68">
        <v>0</v>
      </c>
      <c r="BB658" s="764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87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8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5">
        <f>IFERROR(X658/H658,"0")</f>
        <v>0</v>
      </c>
      <c r="Y659" s="775">
        <f>IFERROR(Y658/H658,"0")</f>
        <v>0</v>
      </c>
      <c r="Z659" s="775">
        <f>IFERROR(IF(Z658="",0,Z658),"0")</f>
        <v>0</v>
      </c>
      <c r="AA659" s="776"/>
      <c r="AB659" s="776"/>
      <c r="AC659" s="776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788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5">
        <f>IFERROR(SUM(X658:X658),"0")</f>
        <v>0</v>
      </c>
      <c r="Y660" s="775">
        <f>IFERROR(SUM(Y658:Y658),"0")</f>
        <v>0</v>
      </c>
      <c r="Z660" s="37"/>
      <c r="AA660" s="776"/>
      <c r="AB660" s="776"/>
      <c r="AC660" s="776"/>
    </row>
    <row r="661" spans="1:68" ht="15" customHeight="1" x14ac:dyDescent="0.2">
      <c r="A661" s="1001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969"/>
      <c r="P661" s="820" t="s">
        <v>1048</v>
      </c>
      <c r="Q661" s="821"/>
      <c r="R661" s="821"/>
      <c r="S661" s="821"/>
      <c r="T661" s="821"/>
      <c r="U661" s="821"/>
      <c r="V661" s="822"/>
      <c r="W661" s="37" t="s">
        <v>69</v>
      </c>
      <c r="X661" s="775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2436.96</v>
      </c>
      <c r="Y661" s="775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2455.8000000000002</v>
      </c>
      <c r="Z661" s="37"/>
      <c r="AA661" s="776"/>
      <c r="AB661" s="776"/>
      <c r="AC661" s="776"/>
    </row>
    <row r="662" spans="1:68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969"/>
      <c r="P662" s="820" t="s">
        <v>1049</v>
      </c>
      <c r="Q662" s="821"/>
      <c r="R662" s="821"/>
      <c r="S662" s="821"/>
      <c r="T662" s="821"/>
      <c r="U662" s="821"/>
      <c r="V662" s="822"/>
      <c r="W662" s="37" t="s">
        <v>69</v>
      </c>
      <c r="X662" s="775">
        <f>IFERROR(SUM(BM22:BM658),"0")</f>
        <v>2515.6601230769229</v>
      </c>
      <c r="Y662" s="775">
        <f>IFERROR(SUM(BN22:BN658),"0")</f>
        <v>2535.5100000000002</v>
      </c>
      <c r="Z662" s="37"/>
      <c r="AA662" s="776"/>
      <c r="AB662" s="776"/>
      <c r="AC662" s="776"/>
    </row>
    <row r="663" spans="1:68" x14ac:dyDescent="0.2">
      <c r="A663" s="786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969"/>
      <c r="P663" s="820" t="s">
        <v>1050</v>
      </c>
      <c r="Q663" s="821"/>
      <c r="R663" s="821"/>
      <c r="S663" s="821"/>
      <c r="T663" s="821"/>
      <c r="U663" s="821"/>
      <c r="V663" s="822"/>
      <c r="W663" s="37" t="s">
        <v>1051</v>
      </c>
      <c r="X663" s="38">
        <f>ROUNDUP(SUM(BO22:BO658),0)</f>
        <v>4</v>
      </c>
      <c r="Y663" s="38">
        <f>ROUNDUP(SUM(BP22:BP658),0)</f>
        <v>4</v>
      </c>
      <c r="Z663" s="37"/>
      <c r="AA663" s="776"/>
      <c r="AB663" s="776"/>
      <c r="AC663" s="776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969"/>
      <c r="P664" s="820" t="s">
        <v>1052</v>
      </c>
      <c r="Q664" s="821"/>
      <c r="R664" s="821"/>
      <c r="S664" s="821"/>
      <c r="T664" s="821"/>
      <c r="U664" s="821"/>
      <c r="V664" s="822"/>
      <c r="W664" s="37" t="s">
        <v>69</v>
      </c>
      <c r="X664" s="775">
        <f>GrossWeightTotal+PalletQtyTotal*25</f>
        <v>2615.6601230769229</v>
      </c>
      <c r="Y664" s="775">
        <f>GrossWeightTotalR+PalletQtyTotalR*25</f>
        <v>2635.51</v>
      </c>
      <c r="Z664" s="37"/>
      <c r="AA664" s="776"/>
      <c r="AB664" s="776"/>
      <c r="AC664" s="776"/>
    </row>
    <row r="665" spans="1:68" x14ac:dyDescent="0.2">
      <c r="A665" s="786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969"/>
      <c r="P665" s="820" t="s">
        <v>1053</v>
      </c>
      <c r="Q665" s="821"/>
      <c r="R665" s="821"/>
      <c r="S665" s="821"/>
      <c r="T665" s="821"/>
      <c r="U665" s="821"/>
      <c r="V665" s="822"/>
      <c r="W665" s="37" t="s">
        <v>1051</v>
      </c>
      <c r="X665" s="775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163.78461538461539</v>
      </c>
      <c r="Y665" s="775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166</v>
      </c>
      <c r="Z665" s="37"/>
      <c r="AA665" s="776"/>
      <c r="AB665" s="776"/>
      <c r="AC665" s="776"/>
    </row>
    <row r="666" spans="1:68" ht="14.25" customHeight="1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969"/>
      <c r="P666" s="820" t="s">
        <v>1054</v>
      </c>
      <c r="Q666" s="821"/>
      <c r="R666" s="821"/>
      <c r="S666" s="821"/>
      <c r="T666" s="821"/>
      <c r="U666" s="821"/>
      <c r="V666" s="822"/>
      <c r="W666" s="39" t="s">
        <v>1055</v>
      </c>
      <c r="X666" s="37"/>
      <c r="Y666" s="37"/>
      <c r="Z666" s="37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3.5952599999999997</v>
      </c>
      <c r="AA666" s="776"/>
      <c r="AB666" s="776"/>
      <c r="AC666" s="776"/>
    </row>
    <row r="667" spans="1:68" ht="13.5" customHeight="1" thickBot="1" x14ac:dyDescent="0.25"/>
    <row r="668" spans="1:68" ht="27" customHeight="1" thickTop="1" thickBot="1" x14ac:dyDescent="0.25">
      <c r="A668" s="40" t="s">
        <v>1056</v>
      </c>
      <c r="B668" s="770" t="s">
        <v>63</v>
      </c>
      <c r="C668" s="796" t="s">
        <v>116</v>
      </c>
      <c r="D668" s="881"/>
      <c r="E668" s="881"/>
      <c r="F668" s="881"/>
      <c r="G668" s="881"/>
      <c r="H668" s="818"/>
      <c r="I668" s="796" t="s">
        <v>329</v>
      </c>
      <c r="J668" s="881"/>
      <c r="K668" s="881"/>
      <c r="L668" s="881"/>
      <c r="M668" s="881"/>
      <c r="N668" s="881"/>
      <c r="O668" s="881"/>
      <c r="P668" s="881"/>
      <c r="Q668" s="881"/>
      <c r="R668" s="881"/>
      <c r="S668" s="881"/>
      <c r="T668" s="881"/>
      <c r="U668" s="881"/>
      <c r="V668" s="818"/>
      <c r="W668" s="796" t="s">
        <v>660</v>
      </c>
      <c r="X668" s="818"/>
      <c r="Y668" s="796" t="s">
        <v>749</v>
      </c>
      <c r="Z668" s="881"/>
      <c r="AA668" s="881"/>
      <c r="AB668" s="818"/>
      <c r="AC668" s="770" t="s">
        <v>859</v>
      </c>
      <c r="AD668" s="796" t="s">
        <v>927</v>
      </c>
      <c r="AE668" s="818"/>
      <c r="AF668" s="771"/>
    </row>
    <row r="669" spans="1:68" ht="14.25" customHeight="1" thickTop="1" x14ac:dyDescent="0.2">
      <c r="A669" s="844" t="s">
        <v>1057</v>
      </c>
      <c r="B669" s="796" t="s">
        <v>63</v>
      </c>
      <c r="C669" s="796" t="s">
        <v>117</v>
      </c>
      <c r="D669" s="796" t="s">
        <v>143</v>
      </c>
      <c r="E669" s="796" t="s">
        <v>225</v>
      </c>
      <c r="F669" s="796" t="s">
        <v>249</v>
      </c>
      <c r="G669" s="796" t="s">
        <v>295</v>
      </c>
      <c r="H669" s="796" t="s">
        <v>116</v>
      </c>
      <c r="I669" s="796" t="s">
        <v>330</v>
      </c>
      <c r="J669" s="796" t="s">
        <v>354</v>
      </c>
      <c r="K669" s="796" t="s">
        <v>429</v>
      </c>
      <c r="L669" s="796" t="s">
        <v>450</v>
      </c>
      <c r="M669" s="796" t="s">
        <v>474</v>
      </c>
      <c r="N669" s="771"/>
      <c r="O669" s="796" t="s">
        <v>501</v>
      </c>
      <c r="P669" s="796" t="s">
        <v>504</v>
      </c>
      <c r="Q669" s="796" t="s">
        <v>513</v>
      </c>
      <c r="R669" s="796" t="s">
        <v>529</v>
      </c>
      <c r="S669" s="796" t="s">
        <v>539</v>
      </c>
      <c r="T669" s="796" t="s">
        <v>552</v>
      </c>
      <c r="U669" s="796" t="s">
        <v>563</v>
      </c>
      <c r="V669" s="796" t="s">
        <v>647</v>
      </c>
      <c r="W669" s="796" t="s">
        <v>661</v>
      </c>
      <c r="X669" s="796" t="s">
        <v>705</v>
      </c>
      <c r="Y669" s="796" t="s">
        <v>750</v>
      </c>
      <c r="Z669" s="796" t="s">
        <v>817</v>
      </c>
      <c r="AA669" s="796" t="s">
        <v>843</v>
      </c>
      <c r="AB669" s="796" t="s">
        <v>855</v>
      </c>
      <c r="AC669" s="796" t="s">
        <v>859</v>
      </c>
      <c r="AD669" s="796" t="s">
        <v>927</v>
      </c>
      <c r="AE669" s="796" t="s">
        <v>1027</v>
      </c>
      <c r="AF669" s="771"/>
    </row>
    <row r="670" spans="1:68" ht="13.5" customHeight="1" thickBot="1" x14ac:dyDescent="0.25">
      <c r="A670" s="845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71"/>
      <c r="O670" s="797"/>
      <c r="P670" s="797"/>
      <c r="Q670" s="797"/>
      <c r="R670" s="797"/>
      <c r="S670" s="797"/>
      <c r="T670" s="797"/>
      <c r="U670" s="797"/>
      <c r="V670" s="797"/>
      <c r="W670" s="797"/>
      <c r="X670" s="797"/>
      <c r="Y670" s="797"/>
      <c r="Z670" s="797"/>
      <c r="AA670" s="797"/>
      <c r="AB670" s="797"/>
      <c r="AC670" s="797"/>
      <c r="AD670" s="797"/>
      <c r="AE670" s="797"/>
      <c r="AF670" s="771"/>
    </row>
    <row r="671" spans="1:68" ht="18" customHeight="1" thickTop="1" thickBot="1" x14ac:dyDescent="0.25">
      <c r="A671" s="40" t="s">
        <v>1058</v>
      </c>
      <c r="B671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46">
        <f>IFERROR(Y49*1,"0")+IFERROR(Y50*1,"0")+IFERROR(Y51*1,"0")+IFERROR(Y52*1,"0")+IFERROR(Y53*1,"0")+IFERROR(Y54*1,"0")+IFERROR(Y58*1,"0")+IFERROR(Y59*1,"0")</f>
        <v>0</v>
      </c>
      <c r="D671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0</v>
      </c>
      <c r="E671" s="46">
        <f>IFERROR(Y108*1,"0")+IFERROR(Y109*1,"0")+IFERROR(Y110*1,"0")+IFERROR(Y114*1,"0")+IFERROR(Y115*1,"0")+IFERROR(Y116*1,"0")+IFERROR(Y117*1,"0")+IFERROR(Y118*1,"0")+IFERROR(Y119*1,"0")</f>
        <v>0</v>
      </c>
      <c r="F671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71" s="46">
        <f>IFERROR(Y155*1,"0")+IFERROR(Y156*1,"0")+IFERROR(Y160*1,"0")+IFERROR(Y161*1,"0")+IFERROR(Y165*1,"0")+IFERROR(Y166*1,"0")</f>
        <v>0</v>
      </c>
      <c r="H671" s="46">
        <f>IFERROR(Y171*1,"0")+IFERROR(Y175*1,"0")+IFERROR(Y176*1,"0")+IFERROR(Y177*1,"0")+IFERROR(Y178*1,"0")+IFERROR(Y179*1,"0")+IFERROR(Y183*1,"0")+IFERROR(Y184*1,"0")</f>
        <v>0</v>
      </c>
      <c r="I671" s="46">
        <f>IFERROR(Y190*1,"0")+IFERROR(Y194*1,"0")+IFERROR(Y195*1,"0")+IFERROR(Y196*1,"0")+IFERROR(Y197*1,"0")+IFERROR(Y198*1,"0")+IFERROR(Y199*1,"0")+IFERROR(Y200*1,"0")+IFERROR(Y201*1,"0")</f>
        <v>0</v>
      </c>
      <c r="J67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25.799999999999997</v>
      </c>
      <c r="K671" s="46">
        <f>IFERROR(Y250*1,"0")+IFERROR(Y251*1,"0")+IFERROR(Y252*1,"0")+IFERROR(Y253*1,"0")+IFERROR(Y254*1,"0")+IFERROR(Y255*1,"0")+IFERROR(Y256*1,"0")+IFERROR(Y257*1,"0")</f>
        <v>0</v>
      </c>
      <c r="L671" s="46">
        <f>IFERROR(Y262*1,"0")+IFERROR(Y263*1,"0")+IFERROR(Y264*1,"0")+IFERROR(Y265*1,"0")+IFERROR(Y266*1,"0")+IFERROR(Y267*1,"0")+IFERROR(Y268*1,"0")+IFERROR(Y269*1,"0")+IFERROR(Y270*1,"0")+IFERROR(Y274*1,"0")</f>
        <v>0</v>
      </c>
      <c r="M671" s="46">
        <f>IFERROR(Y279*1,"0")+IFERROR(Y280*1,"0")+IFERROR(Y281*1,"0")+IFERROR(Y282*1,"0")+IFERROR(Y283*1,"0")+IFERROR(Y284*1,"0")+IFERROR(Y285*1,"0")+IFERROR(Y286*1,"0")+IFERROR(Y287*1,"0")+IFERROR(Y288*1,"0")</f>
        <v>0</v>
      </c>
      <c r="N671" s="771"/>
      <c r="O671" s="46">
        <f>IFERROR(Y293*1,"0")</f>
        <v>0</v>
      </c>
      <c r="P671" s="46">
        <f>IFERROR(Y298*1,"0")+IFERROR(Y299*1,"0")+IFERROR(Y300*1,"0")</f>
        <v>0</v>
      </c>
      <c r="Q671" s="46">
        <f>IFERROR(Y305*1,"0")+IFERROR(Y306*1,"0")+IFERROR(Y307*1,"0")+IFERROR(Y308*1,"0")+IFERROR(Y309*1,"0")+IFERROR(Y310*1,"0")</f>
        <v>0</v>
      </c>
      <c r="R671" s="46">
        <f>IFERROR(Y315*1,"0")+IFERROR(Y319*1,"0")+IFERROR(Y323*1,"0")</f>
        <v>0</v>
      </c>
      <c r="S671" s="46">
        <f>IFERROR(Y328*1,"0")+IFERROR(Y332*1,"0")+IFERROR(Y336*1,"0")+IFERROR(Y337*1,"0")</f>
        <v>0</v>
      </c>
      <c r="T671" s="46">
        <f>IFERROR(Y342*1,"0")+IFERROR(Y346*1,"0")+IFERROR(Y347*1,"0")+IFERROR(Y351*1,"0")</f>
        <v>0</v>
      </c>
      <c r="U671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0</v>
      </c>
      <c r="V671" s="46">
        <f>IFERROR(Y404*1,"0")+IFERROR(Y408*1,"0")+IFERROR(Y409*1,"0")+IFERROR(Y410*1,"0")</f>
        <v>0</v>
      </c>
      <c r="W671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2430</v>
      </c>
      <c r="X671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71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0</v>
      </c>
      <c r="Z671" s="46">
        <f>IFERROR(Y517*1,"0")+IFERROR(Y521*1,"0")+IFERROR(Y522*1,"0")+IFERROR(Y523*1,"0")+IFERROR(Y524*1,"0")+IFERROR(Y525*1,"0")+IFERROR(Y526*1,"0")+IFERROR(Y527*1,"0")+IFERROR(Y531*1,"0")+IFERROR(Y535*1,"0")</f>
        <v>0</v>
      </c>
      <c r="AA671" s="46">
        <f>IFERROR(Y540*1,"0")+IFERROR(Y541*1,"0")+IFERROR(Y542*1,"0")+IFERROR(Y543*1,"0")</f>
        <v>0</v>
      </c>
      <c r="AB671" s="46">
        <f>IFERROR(Y548*1,"0")</f>
        <v>0</v>
      </c>
      <c r="AC671" s="46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0</v>
      </c>
      <c r="AD671" s="46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0</v>
      </c>
      <c r="AE671" s="46">
        <f>IFERROR(Y645*1,"0")+IFERROR(Y646*1,"0")+IFERROR(Y650*1,"0")+IFERROR(Y654*1,"0")+IFERROR(Y658*1,"0")</f>
        <v>0</v>
      </c>
      <c r="AF671" s="771"/>
    </row>
  </sheetData>
  <sheetProtection algorithmName="SHA-512" hashValue="c6O8LtsZQO774MVyEwpgSnwy20/QEvebetNkdQt6s5zClJt0fWBCNIE0mHulaoMu/xaTC26DCIZuVk/LPsm/Fw==" saltValue="kB0Upue5NcJ3VC2H/l9t1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4">
    <mergeCell ref="L669:L670"/>
    <mergeCell ref="P307:T307"/>
    <mergeCell ref="D250:E250"/>
    <mergeCell ref="D50:E50"/>
    <mergeCell ref="P58:T58"/>
    <mergeCell ref="D110:E110"/>
    <mergeCell ref="D286:E286"/>
    <mergeCell ref="P387:V387"/>
    <mergeCell ref="A8:C8"/>
    <mergeCell ref="A73:O74"/>
    <mergeCell ref="P124:T124"/>
    <mergeCell ref="Y17:Y18"/>
    <mergeCell ref="U17:V17"/>
    <mergeCell ref="D293:E293"/>
    <mergeCell ref="P163:V163"/>
    <mergeCell ref="P360:T360"/>
    <mergeCell ref="D32:E32"/>
    <mergeCell ref="P595:V595"/>
    <mergeCell ref="A153:Z153"/>
    <mergeCell ref="D268:E268"/>
    <mergeCell ref="D97:E97"/>
    <mergeCell ref="P449:T449"/>
    <mergeCell ref="A10:C10"/>
    <mergeCell ref="P126:T126"/>
    <mergeCell ref="A413:Z413"/>
    <mergeCell ref="P161:T161"/>
    <mergeCell ref="P218:T218"/>
    <mergeCell ref="P311:V311"/>
    <mergeCell ref="A21:Z21"/>
    <mergeCell ref="P438:V438"/>
    <mergeCell ref="D184:E184"/>
    <mergeCell ref="A57:Z57"/>
    <mergeCell ref="P590:V590"/>
    <mergeCell ref="A415:Z415"/>
    <mergeCell ref="P507:T507"/>
    <mergeCell ref="P363:T363"/>
    <mergeCell ref="D17:E18"/>
    <mergeCell ref="A213:O214"/>
    <mergeCell ref="A151:O152"/>
    <mergeCell ref="D542:E542"/>
    <mergeCell ref="V12:W12"/>
    <mergeCell ref="P319:T319"/>
    <mergeCell ref="D262:E262"/>
    <mergeCell ref="P368:T368"/>
    <mergeCell ref="D237:E237"/>
    <mergeCell ref="A44:O45"/>
    <mergeCell ref="A608:Z608"/>
    <mergeCell ref="P85:T85"/>
    <mergeCell ref="P650:T650"/>
    <mergeCell ref="D522:E522"/>
    <mergeCell ref="A202:O203"/>
    <mergeCell ref="A329:O330"/>
    <mergeCell ref="C668:H668"/>
    <mergeCell ref="A565:O566"/>
    <mergeCell ref="D266:E266"/>
    <mergeCell ref="P149:T149"/>
    <mergeCell ref="D95:E95"/>
    <mergeCell ref="P74:V74"/>
    <mergeCell ref="P447:T447"/>
    <mergeCell ref="P410:T410"/>
    <mergeCell ref="P385:T385"/>
    <mergeCell ref="P372:V372"/>
    <mergeCell ref="P659:V659"/>
    <mergeCell ref="P661:V661"/>
    <mergeCell ref="A657:Z657"/>
    <mergeCell ref="P599:T599"/>
    <mergeCell ref="A131:Z131"/>
    <mergeCell ref="P71:T71"/>
    <mergeCell ref="X17:X18"/>
    <mergeCell ref="Q5:R5"/>
    <mergeCell ref="A589:O590"/>
    <mergeCell ref="D576:E576"/>
    <mergeCell ref="A649:Z649"/>
    <mergeCell ref="A478:Z478"/>
    <mergeCell ref="P484:T484"/>
    <mergeCell ref="P288:T288"/>
    <mergeCell ref="D234:E234"/>
    <mergeCell ref="P70:T70"/>
    <mergeCell ref="P65:T65"/>
    <mergeCell ref="P263:T263"/>
    <mergeCell ref="A60:O61"/>
    <mergeCell ref="D244:E244"/>
    <mergeCell ref="P228:T228"/>
    <mergeCell ref="P499:T499"/>
    <mergeCell ref="D342:E342"/>
    <mergeCell ref="D171:E171"/>
    <mergeCell ref="D336:E336"/>
    <mergeCell ref="P293:T293"/>
    <mergeCell ref="D578:E578"/>
    <mergeCell ref="Q6:R6"/>
    <mergeCell ref="P200:T200"/>
    <mergeCell ref="P513:V513"/>
    <mergeCell ref="P134:T134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M669:M670"/>
    <mergeCell ref="P432:V432"/>
    <mergeCell ref="O669:O670"/>
    <mergeCell ref="P262:T262"/>
    <mergeCell ref="A107:Z107"/>
    <mergeCell ref="P353:V353"/>
    <mergeCell ref="P93:T9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P199:T199"/>
    <mergeCell ref="P568:T568"/>
    <mergeCell ref="P435:T435"/>
    <mergeCell ref="F17:F18"/>
    <mergeCell ref="P23:V23"/>
    <mergeCell ref="P272:V272"/>
    <mergeCell ref="D133:E133"/>
    <mergeCell ref="P381:V381"/>
    <mergeCell ref="A62:Z62"/>
    <mergeCell ref="D54:E54"/>
    <mergeCell ref="P606:V606"/>
    <mergeCell ref="P185:V185"/>
    <mergeCell ref="P544:V544"/>
    <mergeCell ref="P427:V427"/>
    <mergeCell ref="D483:E483"/>
    <mergeCell ref="P83:T83"/>
    <mergeCell ref="A136:O137"/>
    <mergeCell ref="D127:E127"/>
    <mergeCell ref="P357:T357"/>
    <mergeCell ref="D29:E29"/>
    <mergeCell ref="D265:E265"/>
    <mergeCell ref="D216:E216"/>
    <mergeCell ref="A20:Z20"/>
    <mergeCell ref="D452:E452"/>
    <mergeCell ref="A318:Z318"/>
    <mergeCell ref="D252:E252"/>
    <mergeCell ref="P529:V529"/>
    <mergeCell ref="P421:T421"/>
    <mergeCell ref="P656:V656"/>
    <mergeCell ref="A411:O412"/>
    <mergeCell ref="P110:T110"/>
    <mergeCell ref="P579:T579"/>
    <mergeCell ref="P408:T408"/>
    <mergeCell ref="D218:E218"/>
    <mergeCell ref="P137:V137"/>
    <mergeCell ref="A258:O259"/>
    <mergeCell ref="A249:Z249"/>
    <mergeCell ref="A314:Z314"/>
    <mergeCell ref="P289:V289"/>
    <mergeCell ref="A534:Z534"/>
    <mergeCell ref="A539:Z539"/>
    <mergeCell ref="P239:V239"/>
    <mergeCell ref="P519:V519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P467:V467"/>
    <mergeCell ref="P442:V442"/>
    <mergeCell ref="A25:Z25"/>
    <mergeCell ref="D626:E626"/>
    <mergeCell ref="D430:E430"/>
    <mergeCell ref="P67:T67"/>
    <mergeCell ref="D175:E175"/>
    <mergeCell ref="P601:T601"/>
    <mergeCell ref="A36:O37"/>
    <mergeCell ref="P253:T253"/>
    <mergeCell ref="D392:E392"/>
    <mergeCell ref="D221:E221"/>
    <mergeCell ref="A636:Z636"/>
    <mergeCell ref="V11:W11"/>
    <mergeCell ref="D628:E628"/>
    <mergeCell ref="D457:E457"/>
    <mergeCell ref="D165:E165"/>
    <mergeCell ref="A655:O656"/>
    <mergeCell ref="P603:T603"/>
    <mergeCell ref="P486:T486"/>
    <mergeCell ref="D475:E475"/>
    <mergeCell ref="P2:W3"/>
    <mergeCell ref="D560:E560"/>
    <mergeCell ref="P133:T133"/>
    <mergeCell ref="P298:T298"/>
    <mergeCell ref="P127:T127"/>
    <mergeCell ref="P369:T369"/>
    <mergeCell ref="D241:E241"/>
    <mergeCell ref="P347:T347"/>
    <mergeCell ref="P198:T198"/>
    <mergeCell ref="D35:E35"/>
    <mergeCell ref="P418:T418"/>
    <mergeCell ref="A170:Z170"/>
    <mergeCell ref="D228:E228"/>
    <mergeCell ref="P54:T54"/>
    <mergeCell ref="A613:O614"/>
    <mergeCell ref="P654:T654"/>
    <mergeCell ref="D575:E575"/>
    <mergeCell ref="D10:E10"/>
    <mergeCell ref="D526:E526"/>
    <mergeCell ref="D404:E404"/>
    <mergeCell ref="P312:V312"/>
    <mergeCell ref="P64:T64"/>
    <mergeCell ref="D562:E562"/>
    <mergeCell ref="P362:T362"/>
    <mergeCell ref="P135:T135"/>
    <mergeCell ref="D305:E305"/>
    <mergeCell ref="D34:E34"/>
    <mergeCell ref="D243:E243"/>
    <mergeCell ref="D270:E270"/>
    <mergeCell ref="F10:G10"/>
    <mergeCell ref="P420:T420"/>
    <mergeCell ref="D397:E397"/>
    <mergeCell ref="A75:Z75"/>
    <mergeCell ref="P584:V584"/>
    <mergeCell ref="M17:M18"/>
    <mergeCell ref="O17:O18"/>
    <mergeCell ref="C669:C670"/>
    <mergeCell ref="P336:T336"/>
    <mergeCell ref="A596:Z596"/>
    <mergeCell ref="E669:E670"/>
    <mergeCell ref="P258:V258"/>
    <mergeCell ref="A453:O454"/>
    <mergeCell ref="A248:Z248"/>
    <mergeCell ref="P430:T430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183:T183"/>
    <mergeCell ref="P352:V352"/>
    <mergeCell ref="A106:Z106"/>
    <mergeCell ref="A597:Z597"/>
    <mergeCell ref="D462:E462"/>
    <mergeCell ref="D579:E579"/>
    <mergeCell ref="A544:O545"/>
    <mergeCell ref="P128:T128"/>
    <mergeCell ref="D310:E310"/>
    <mergeCell ref="P364:T364"/>
    <mergeCell ref="P406:V406"/>
    <mergeCell ref="P342:T342"/>
    <mergeCell ref="D22:E22"/>
    <mergeCell ref="A455:Z455"/>
    <mergeCell ref="A333:O334"/>
    <mergeCell ref="D149:E149"/>
    <mergeCell ref="D618:E618"/>
    <mergeCell ref="P575:T575"/>
    <mergeCell ref="A520:Z520"/>
    <mergeCell ref="D447:E447"/>
    <mergeCell ref="D385:E385"/>
    <mergeCell ref="A320:O321"/>
    <mergeCell ref="D605:E605"/>
    <mergeCell ref="P178:T178"/>
    <mergeCell ref="P34:T34"/>
    <mergeCell ref="D86:E86"/>
    <mergeCell ref="A400:O401"/>
    <mergeCell ref="P270:T270"/>
    <mergeCell ref="D257:E257"/>
    <mergeCell ref="P463:T463"/>
    <mergeCell ref="D384:E384"/>
    <mergeCell ref="P192:V192"/>
    <mergeCell ref="A387:O388"/>
    <mergeCell ref="P577:T577"/>
    <mergeCell ref="D449:E449"/>
    <mergeCell ref="P428:V428"/>
    <mergeCell ref="A191:O192"/>
    <mergeCell ref="P49:T49"/>
    <mergeCell ref="A551:Z551"/>
    <mergeCell ref="D150:E150"/>
    <mergeCell ref="P129:V129"/>
    <mergeCell ref="P576:T576"/>
    <mergeCell ref="P101:T101"/>
    <mergeCell ref="D557:E557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P660:V660"/>
    <mergeCell ref="D231:E231"/>
    <mergeCell ref="D358:E358"/>
    <mergeCell ref="P537:V537"/>
    <mergeCell ref="P508:V508"/>
    <mergeCell ref="D408:E408"/>
    <mergeCell ref="A389:Z389"/>
    <mergeCell ref="P635:V635"/>
    <mergeCell ref="A460:Z460"/>
    <mergeCell ref="A327:Z327"/>
    <mergeCell ref="A91:Z91"/>
    <mergeCell ref="D85:E85"/>
    <mergeCell ref="Q13:R13"/>
    <mergeCell ref="P572:V572"/>
    <mergeCell ref="P401:V401"/>
    <mergeCell ref="P339:V339"/>
    <mergeCell ref="P201:T201"/>
    <mergeCell ref="P139:T139"/>
    <mergeCell ref="P560:T560"/>
    <mergeCell ref="P176:T176"/>
    <mergeCell ref="P114:T114"/>
    <mergeCell ref="P241:T241"/>
    <mergeCell ref="Y669:Y670"/>
    <mergeCell ref="P488:T488"/>
    <mergeCell ref="AA669:AA670"/>
    <mergeCell ref="P282:T282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P490:T490"/>
    <mergeCell ref="A476:O477"/>
    <mergeCell ref="P346:T346"/>
    <mergeCell ref="D227:E227"/>
    <mergeCell ref="P582:T582"/>
    <mergeCell ref="D525:E525"/>
    <mergeCell ref="I668:V668"/>
    <mergeCell ref="P483:T483"/>
    <mergeCell ref="P639:T639"/>
    <mergeCell ref="D620:E620"/>
    <mergeCell ref="P465:T465"/>
    <mergeCell ref="D386:E386"/>
    <mergeCell ref="D323:E323"/>
    <mergeCell ref="D223:E223"/>
    <mergeCell ref="A634:O635"/>
    <mergeCell ref="P578:T578"/>
    <mergeCell ref="D521:E521"/>
    <mergeCell ref="D450:E450"/>
    <mergeCell ref="D279:E279"/>
    <mergeCell ref="D299:E299"/>
    <mergeCell ref="D207:E207"/>
    <mergeCell ref="D541:E541"/>
    <mergeCell ref="D370:E370"/>
    <mergeCell ref="P120:V120"/>
    <mergeCell ref="P405:V405"/>
    <mergeCell ref="P647:V647"/>
    <mergeCell ref="P476:V476"/>
    <mergeCell ref="D222:E222"/>
    <mergeCell ref="P35:T35"/>
    <mergeCell ref="P399:T399"/>
    <mergeCell ref="G17:G18"/>
    <mergeCell ref="P526:T526"/>
    <mergeCell ref="A594:O595"/>
    <mergeCell ref="A403:Z403"/>
    <mergeCell ref="A289:O290"/>
    <mergeCell ref="A530:Z530"/>
    <mergeCell ref="P121:V121"/>
    <mergeCell ref="D645:E645"/>
    <mergeCell ref="P382:V382"/>
    <mergeCell ref="P624:V624"/>
    <mergeCell ref="A182:Z182"/>
    <mergeCell ref="A623:O624"/>
    <mergeCell ref="A505:Z505"/>
    <mergeCell ref="A169:Z169"/>
    <mergeCell ref="P471:V471"/>
    <mergeCell ref="A296:Z296"/>
    <mergeCell ref="D288:E288"/>
    <mergeCell ref="P59:T59"/>
    <mergeCell ref="P190:T190"/>
    <mergeCell ref="D84:E84"/>
    <mergeCell ref="D155:E155"/>
    <mergeCell ref="Z17:Z18"/>
    <mergeCell ref="P173:V173"/>
    <mergeCell ref="P620:T620"/>
    <mergeCell ref="A172:O173"/>
    <mergeCell ref="AB17:AB18"/>
    <mergeCell ref="P271:V271"/>
    <mergeCell ref="P458:V458"/>
    <mergeCell ref="K17:K18"/>
    <mergeCell ref="P634:V634"/>
    <mergeCell ref="D446:E446"/>
    <mergeCell ref="A277:Z277"/>
    <mergeCell ref="P550:V550"/>
    <mergeCell ref="P44:V44"/>
    <mergeCell ref="H5:M5"/>
    <mergeCell ref="P329:V329"/>
    <mergeCell ref="A154:Z154"/>
    <mergeCell ref="P158:V158"/>
    <mergeCell ref="D212:E212"/>
    <mergeCell ref="P565:V565"/>
    <mergeCell ref="A341:Z341"/>
    <mergeCell ref="D6:M6"/>
    <mergeCell ref="P461:T461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P398:T398"/>
    <mergeCell ref="V6:W9"/>
    <mergeCell ref="D497:E497"/>
    <mergeCell ref="D364:E364"/>
    <mergeCell ref="D435:E435"/>
    <mergeCell ref="A348:O349"/>
    <mergeCell ref="P541:T541"/>
    <mergeCell ref="P274:T274"/>
    <mergeCell ref="D484:E484"/>
    <mergeCell ref="D217:E217"/>
    <mergeCell ref="P109:T109"/>
    <mergeCell ref="P222:T222"/>
    <mergeCell ref="P84:T84"/>
    <mergeCell ref="D65:E65"/>
    <mergeCell ref="P22:T22"/>
    <mergeCell ref="P618:T618"/>
    <mergeCell ref="A437:O438"/>
    <mergeCell ref="P605:T605"/>
    <mergeCell ref="D586:E586"/>
    <mergeCell ref="P394:V394"/>
    <mergeCell ref="P334:V334"/>
    <mergeCell ref="P257:T257"/>
    <mergeCell ref="D194:E194"/>
    <mergeCell ref="D512:E512"/>
    <mergeCell ref="P525:T525"/>
    <mergeCell ref="D368:E368"/>
    <mergeCell ref="D506:E506"/>
    <mergeCell ref="D319:E319"/>
    <mergeCell ref="P227:T227"/>
    <mergeCell ref="D604:E604"/>
    <mergeCell ref="P177:T177"/>
    <mergeCell ref="P33:T33"/>
    <mergeCell ref="D481:E481"/>
    <mergeCell ref="AB669:AB670"/>
    <mergeCell ref="A571:O572"/>
    <mergeCell ref="P366:V366"/>
    <mergeCell ref="P99:V99"/>
    <mergeCell ref="P664:V664"/>
    <mergeCell ref="D39:E39"/>
    <mergeCell ref="A598:Z598"/>
    <mergeCell ref="D627:E627"/>
    <mergeCell ref="P535:T535"/>
    <mergeCell ref="P316:V316"/>
    <mergeCell ref="A439:Z439"/>
    <mergeCell ref="P212:T212"/>
    <mergeCell ref="AA17:AA18"/>
    <mergeCell ref="AC17:AC18"/>
    <mergeCell ref="P485:T485"/>
    <mergeCell ref="H10:M10"/>
    <mergeCell ref="A122:Z122"/>
    <mergeCell ref="P108:T108"/>
    <mergeCell ref="P279:T279"/>
    <mergeCell ref="A591:Z591"/>
    <mergeCell ref="P666:V666"/>
    <mergeCell ref="P641:V641"/>
    <mergeCell ref="D418:E418"/>
    <mergeCell ref="D393:E393"/>
    <mergeCell ref="D654:E654"/>
    <mergeCell ref="P209:V209"/>
    <mergeCell ref="P254:T254"/>
    <mergeCell ref="P147:V147"/>
    <mergeCell ref="P251:T251"/>
    <mergeCell ref="A104:O105"/>
    <mergeCell ref="P512:T512"/>
    <mergeCell ref="P487:T487"/>
    <mergeCell ref="A157:O158"/>
    <mergeCell ref="P104:V104"/>
    <mergeCell ref="P27:T27"/>
    <mergeCell ref="P247:V247"/>
    <mergeCell ref="P561:T561"/>
    <mergeCell ref="P390:T390"/>
    <mergeCell ref="P632:T632"/>
    <mergeCell ref="A271:O272"/>
    <mergeCell ref="D206:E206"/>
    <mergeCell ref="P41:V41"/>
    <mergeCell ref="D298:E298"/>
    <mergeCell ref="P156:T156"/>
    <mergeCell ref="P56:V56"/>
    <mergeCell ref="A80:O81"/>
    <mergeCell ref="P500:T500"/>
    <mergeCell ref="Z669:Z670"/>
    <mergeCell ref="P105:V105"/>
    <mergeCell ref="D420:E420"/>
    <mergeCell ref="P256:T256"/>
    <mergeCell ref="D128:E128"/>
    <mergeCell ref="D199:E199"/>
    <mergeCell ref="P554:T554"/>
    <mergeCell ref="G669:G670"/>
    <mergeCell ref="D669:D670"/>
    <mergeCell ref="P475:T475"/>
    <mergeCell ref="F669:F670"/>
    <mergeCell ref="A294:O295"/>
    <mergeCell ref="P269:T269"/>
    <mergeCell ref="P633:T633"/>
    <mergeCell ref="P462:T462"/>
    <mergeCell ref="D256:E256"/>
    <mergeCell ref="A508:O509"/>
    <mergeCell ref="Q669:Q670"/>
    <mergeCell ref="P619:T619"/>
    <mergeCell ref="D491:E491"/>
    <mergeCell ref="P448:T448"/>
    <mergeCell ref="D347:E347"/>
    <mergeCell ref="D285:E285"/>
    <mergeCell ref="P602:T602"/>
    <mergeCell ref="P233:T233"/>
    <mergeCell ref="P540:T540"/>
    <mergeCell ref="D176:E176"/>
    <mergeCell ref="D114:E114"/>
    <mergeCell ref="P518:V518"/>
    <mergeCell ref="A583:O584"/>
    <mergeCell ref="P143:T143"/>
    <mergeCell ref="A129:O130"/>
    <mergeCell ref="P612:T612"/>
    <mergeCell ref="D362:E362"/>
    <mergeCell ref="A365:O366"/>
    <mergeCell ref="P235:T235"/>
    <mergeCell ref="P506:T506"/>
    <mergeCell ref="P306:T306"/>
    <mergeCell ref="P157:V157"/>
    <mergeCell ref="P604:T604"/>
    <mergeCell ref="P213:V213"/>
    <mergeCell ref="P207:T207"/>
    <mergeCell ref="P299:T299"/>
    <mergeCell ref="P172:V172"/>
    <mergeCell ref="P564:T564"/>
    <mergeCell ref="P393:T393"/>
    <mergeCell ref="P629:T629"/>
    <mergeCell ref="P549:V549"/>
    <mergeCell ref="P232:T232"/>
    <mergeCell ref="P665:V665"/>
    <mergeCell ref="P77:T77"/>
    <mergeCell ref="A193:Z193"/>
    <mergeCell ref="P375:T375"/>
    <mergeCell ref="P179:T179"/>
    <mergeCell ref="P446:T446"/>
    <mergeCell ref="D125:E125"/>
    <mergeCell ref="P611:T611"/>
    <mergeCell ref="P440:T440"/>
    <mergeCell ref="D554:E554"/>
    <mergeCell ref="D283:E283"/>
    <mergeCell ref="D581:E581"/>
    <mergeCell ref="J9:M9"/>
    <mergeCell ref="A532:O533"/>
    <mergeCell ref="D646:E646"/>
    <mergeCell ref="P141:T141"/>
    <mergeCell ref="P454:V454"/>
    <mergeCell ref="P206:T206"/>
    <mergeCell ref="P377:T377"/>
    <mergeCell ref="D64:E64"/>
    <mergeCell ref="D51:E51"/>
    <mergeCell ref="A38:Z38"/>
    <mergeCell ref="P152:V152"/>
    <mergeCell ref="A82:Z82"/>
    <mergeCell ref="D140:E140"/>
    <mergeCell ref="P517:T517"/>
    <mergeCell ref="D267:E267"/>
    <mergeCell ref="A340:Z340"/>
    <mergeCell ref="D425:E425"/>
    <mergeCell ref="D359:E359"/>
    <mergeCell ref="D601:E601"/>
    <mergeCell ref="P96:T96"/>
    <mergeCell ref="P669:P670"/>
    <mergeCell ref="P622:T622"/>
    <mergeCell ref="R669:R670"/>
    <mergeCell ref="P511:T511"/>
    <mergeCell ref="A441:O442"/>
    <mergeCell ref="D555:E555"/>
    <mergeCell ref="P609:T609"/>
    <mergeCell ref="A261:Z261"/>
    <mergeCell ref="P338:V338"/>
    <mergeCell ref="A546:Z546"/>
    <mergeCell ref="A350:Z350"/>
    <mergeCell ref="A138:Z138"/>
    <mergeCell ref="P373:V373"/>
    <mergeCell ref="P202:V202"/>
    <mergeCell ref="P380:T380"/>
    <mergeCell ref="A13:M13"/>
    <mergeCell ref="P536:V536"/>
    <mergeCell ref="A661:O666"/>
    <mergeCell ref="A653:Z653"/>
    <mergeCell ref="P586:T586"/>
    <mergeCell ref="P437:V437"/>
    <mergeCell ref="P73:V73"/>
    <mergeCell ref="A367:Z367"/>
    <mergeCell ref="P613:V613"/>
    <mergeCell ref="D254:E254"/>
    <mergeCell ref="P115:T115"/>
    <mergeCell ref="P302:V302"/>
    <mergeCell ref="A15:M15"/>
    <mergeCell ref="A354:Z354"/>
    <mergeCell ref="A625:Z625"/>
    <mergeCell ref="D490:E490"/>
    <mergeCell ref="D346:E346"/>
    <mergeCell ref="D658:E658"/>
    <mergeCell ref="P80:V80"/>
    <mergeCell ref="P151:V151"/>
    <mergeCell ref="P87:T87"/>
    <mergeCell ref="P451:T451"/>
    <mergeCell ref="D201:E201"/>
    <mergeCell ref="D68:E68"/>
    <mergeCell ref="P627:T627"/>
    <mergeCell ref="D633:E633"/>
    <mergeCell ref="P245:T245"/>
    <mergeCell ref="P543:T543"/>
    <mergeCell ref="D424:E424"/>
    <mergeCell ref="P491:T491"/>
    <mergeCell ref="P211:T211"/>
    <mergeCell ref="D399:E399"/>
    <mergeCell ref="D132:E132"/>
    <mergeCell ref="P558:T558"/>
    <mergeCell ref="P309:T309"/>
    <mergeCell ref="D178:E178"/>
    <mergeCell ref="P225:V225"/>
    <mergeCell ref="P88:T88"/>
    <mergeCell ref="D463:E463"/>
    <mergeCell ref="P594:V594"/>
    <mergeCell ref="P229:T229"/>
    <mergeCell ref="A518:O519"/>
    <mergeCell ref="P559:T559"/>
    <mergeCell ref="P332:T332"/>
    <mergeCell ref="P630:T630"/>
    <mergeCell ref="D465:E465"/>
    <mergeCell ref="D440:E440"/>
    <mergeCell ref="D269:E269"/>
    <mergeCell ref="P217:T217"/>
    <mergeCell ref="D419:E419"/>
    <mergeCell ref="D219:E219"/>
    <mergeCell ref="P425:T425"/>
    <mergeCell ref="A549:O550"/>
    <mergeCell ref="T6:U9"/>
    <mergeCell ref="D582:E582"/>
    <mergeCell ref="A647:O648"/>
    <mergeCell ref="Q10:R10"/>
    <mergeCell ref="A429:Z429"/>
    <mergeCell ref="P356:T356"/>
    <mergeCell ref="P50:T50"/>
    <mergeCell ref="D371:E371"/>
    <mergeCell ref="P60:V60"/>
    <mergeCell ref="D564:E564"/>
    <mergeCell ref="D43:E43"/>
    <mergeCell ref="D485:E485"/>
    <mergeCell ref="P320:V320"/>
    <mergeCell ref="A443:Z443"/>
    <mergeCell ref="P216:T216"/>
    <mergeCell ref="A210:Z210"/>
    <mergeCell ref="D422:E422"/>
    <mergeCell ref="P489:T489"/>
    <mergeCell ref="D59:E59"/>
    <mergeCell ref="A63:Z63"/>
    <mergeCell ref="P51:T51"/>
    <mergeCell ref="P26:T26"/>
    <mergeCell ref="H17:H18"/>
    <mergeCell ref="D198:E198"/>
    <mergeCell ref="P617:T617"/>
    <mergeCell ref="A567:Z567"/>
    <mergeCell ref="D489:E489"/>
    <mergeCell ref="P275:V275"/>
    <mergeCell ref="X669:X670"/>
    <mergeCell ref="A538:Z538"/>
    <mergeCell ref="A19:Z19"/>
    <mergeCell ref="P310:T310"/>
    <mergeCell ref="D480:E480"/>
    <mergeCell ref="D280:E280"/>
    <mergeCell ref="P528:V528"/>
    <mergeCell ref="D109:E109"/>
    <mergeCell ref="A14:M14"/>
    <mergeCell ref="P424:T424"/>
    <mergeCell ref="T5:U5"/>
    <mergeCell ref="D119:E119"/>
    <mergeCell ref="P76:T76"/>
    <mergeCell ref="D190:E190"/>
    <mergeCell ref="P496:T496"/>
    <mergeCell ref="A48:Z48"/>
    <mergeCell ref="D488:E488"/>
    <mergeCell ref="P294:V294"/>
    <mergeCell ref="A224:O225"/>
    <mergeCell ref="V5:W5"/>
    <mergeCell ref="A466:O467"/>
    <mergeCell ref="P361:T361"/>
    <mergeCell ref="D282:E282"/>
    <mergeCell ref="D580:E580"/>
    <mergeCell ref="D409:E409"/>
    <mergeCell ref="D469:E469"/>
    <mergeCell ref="D233:E233"/>
    <mergeCell ref="P69:T69"/>
    <mergeCell ref="Q8:R8"/>
    <mergeCell ref="D183:E183"/>
    <mergeCell ref="P140:T140"/>
    <mergeCell ref="P267:T267"/>
    <mergeCell ref="A659:O660"/>
    <mergeCell ref="A275:O276"/>
    <mergeCell ref="A335:Z335"/>
    <mergeCell ref="P219:T219"/>
    <mergeCell ref="A536:O537"/>
    <mergeCell ref="D631:E631"/>
    <mergeCell ref="A164:Z164"/>
    <mergeCell ref="D569:E569"/>
    <mergeCell ref="D398:E398"/>
    <mergeCell ref="D156:E156"/>
    <mergeCell ref="P433:V433"/>
    <mergeCell ref="P308:T308"/>
    <mergeCell ref="D612:E612"/>
    <mergeCell ref="D416:E416"/>
    <mergeCell ref="A146:O147"/>
    <mergeCell ref="P283:T283"/>
    <mergeCell ref="D264:E264"/>
    <mergeCell ref="P581:T581"/>
    <mergeCell ref="D391:E391"/>
    <mergeCell ref="D220:E220"/>
    <mergeCell ref="A394:O395"/>
    <mergeCell ref="A322:Z322"/>
    <mergeCell ref="A553:Z553"/>
    <mergeCell ref="P655:V655"/>
    <mergeCell ref="P589:V589"/>
    <mergeCell ref="D328:E328"/>
    <mergeCell ref="P285:T285"/>
    <mergeCell ref="A188:Z188"/>
    <mergeCell ref="P501:T501"/>
    <mergeCell ref="D251:E251"/>
    <mergeCell ref="D487:E487"/>
    <mergeCell ref="A240:Z240"/>
    <mergeCell ref="P658:T658"/>
    <mergeCell ref="P238:V238"/>
    <mergeCell ref="P509:V509"/>
    <mergeCell ref="P264:T264"/>
    <mergeCell ref="P68:T68"/>
    <mergeCell ref="P186:V186"/>
    <mergeCell ref="A185:O186"/>
    <mergeCell ref="AC669:AC670"/>
    <mergeCell ref="P524:T524"/>
    <mergeCell ref="AE669:AE670"/>
    <mergeCell ref="P132:T132"/>
    <mergeCell ref="D507:E507"/>
    <mergeCell ref="P317:V317"/>
    <mergeCell ref="P146:V146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617:E617"/>
    <mergeCell ref="A338:O339"/>
    <mergeCell ref="S669:S670"/>
    <mergeCell ref="P450:T450"/>
    <mergeCell ref="D456:E456"/>
    <mergeCell ref="D632:E632"/>
    <mergeCell ref="D116:E116"/>
    <mergeCell ref="P419:T419"/>
    <mergeCell ref="D103:E103"/>
    <mergeCell ref="A17:A18"/>
    <mergeCell ref="C17:C18"/>
    <mergeCell ref="P358:T358"/>
    <mergeCell ref="D230:E230"/>
    <mergeCell ref="A474:Z474"/>
    <mergeCell ref="A208:O209"/>
    <mergeCell ref="D637:E637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593:T593"/>
    <mergeCell ref="P422:T422"/>
    <mergeCell ref="D232:E232"/>
    <mergeCell ref="P587:T587"/>
    <mergeCell ref="D161:E161"/>
    <mergeCell ref="D52:E52"/>
    <mergeCell ref="A40:O41"/>
    <mergeCell ref="D27:E27"/>
    <mergeCell ref="P15:T16"/>
    <mergeCell ref="D93:E93"/>
    <mergeCell ref="A42:Z42"/>
    <mergeCell ref="P43:T43"/>
    <mergeCell ref="P136:V136"/>
    <mergeCell ref="A12:M12"/>
    <mergeCell ref="P397:T397"/>
    <mergeCell ref="D611:E611"/>
    <mergeCell ref="A615:Z615"/>
    <mergeCell ref="P640:T640"/>
    <mergeCell ref="D561:E561"/>
    <mergeCell ref="P469:T469"/>
    <mergeCell ref="D390:E390"/>
    <mergeCell ref="A123:Z123"/>
    <mergeCell ref="A5:C5"/>
    <mergeCell ref="D548:E548"/>
    <mergeCell ref="A552:Z552"/>
    <mergeCell ref="P583:V583"/>
    <mergeCell ref="P412:V412"/>
    <mergeCell ref="A644:Z644"/>
    <mergeCell ref="H669:H670"/>
    <mergeCell ref="A473:Z473"/>
    <mergeCell ref="P191:V191"/>
    <mergeCell ref="J669:J670"/>
    <mergeCell ref="A187:Z187"/>
    <mergeCell ref="D179:E179"/>
    <mergeCell ref="P349:V349"/>
    <mergeCell ref="A174:Z174"/>
    <mergeCell ref="A472:Z472"/>
    <mergeCell ref="D337:E337"/>
    <mergeCell ref="D166:E166"/>
    <mergeCell ref="P592:T592"/>
    <mergeCell ref="D464:E464"/>
    <mergeCell ref="P195:T195"/>
    <mergeCell ref="P300:T300"/>
    <mergeCell ref="A189:Z189"/>
    <mergeCell ref="P493:T493"/>
    <mergeCell ref="P371:T371"/>
    <mergeCell ref="P431:T431"/>
    <mergeCell ref="Q9:R9"/>
    <mergeCell ref="D451:E451"/>
    <mergeCell ref="A331:Z331"/>
    <mergeCell ref="P610:T610"/>
    <mergeCell ref="D255:E255"/>
    <mergeCell ref="A113:Z113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D517:E517"/>
    <mergeCell ref="P117:T117"/>
    <mergeCell ref="A324:O325"/>
    <mergeCell ref="D115:E115"/>
    <mergeCell ref="D609:E609"/>
    <mergeCell ref="P480:T480"/>
    <mergeCell ref="P280:T280"/>
    <mergeCell ref="A470:O471"/>
    <mergeCell ref="Q12:R12"/>
    <mergeCell ref="D448:E448"/>
    <mergeCell ref="P119:T119"/>
    <mergeCell ref="AD669:AD670"/>
    <mergeCell ref="P492:T492"/>
    <mergeCell ref="A180:O181"/>
    <mergeCell ref="D31:E31"/>
    <mergeCell ref="P286:T286"/>
    <mergeCell ref="A167:O168"/>
    <mergeCell ref="P479:T479"/>
    <mergeCell ref="P648:V648"/>
    <mergeCell ref="A402:Z402"/>
    <mergeCell ref="D229:E229"/>
    <mergeCell ref="D77:E77"/>
    <mergeCell ref="D108:E108"/>
    <mergeCell ref="D375:E375"/>
    <mergeCell ref="AD668:AE668"/>
    <mergeCell ref="A111:O112"/>
    <mergeCell ref="D369:E369"/>
    <mergeCell ref="P556:T556"/>
    <mergeCell ref="P52:T52"/>
    <mergeCell ref="P494:T494"/>
    <mergeCell ref="P423:T423"/>
    <mergeCell ref="P223:T223"/>
    <mergeCell ref="D160:E160"/>
    <mergeCell ref="P481:T481"/>
    <mergeCell ref="D629:E629"/>
    <mergeCell ref="D141:E141"/>
    <mergeCell ref="D306:E306"/>
    <mergeCell ref="D135:E135"/>
    <mergeCell ref="P456:T456"/>
    <mergeCell ref="D377:E377"/>
    <mergeCell ref="A246:O247"/>
    <mergeCell ref="P287:T287"/>
    <mergeCell ref="A547:Z547"/>
    <mergeCell ref="D1:F1"/>
    <mergeCell ref="P111:V111"/>
    <mergeCell ref="P651:V651"/>
    <mergeCell ref="J17:J18"/>
    <mergeCell ref="P61:V61"/>
    <mergeCell ref="L17:L18"/>
    <mergeCell ref="Y668:AB668"/>
    <mergeCell ref="D511:E511"/>
    <mergeCell ref="P426:T426"/>
    <mergeCell ref="P255:T255"/>
    <mergeCell ref="A100:Z100"/>
    <mergeCell ref="A407:Z407"/>
    <mergeCell ref="P321:V321"/>
    <mergeCell ref="P112:V112"/>
    <mergeCell ref="P348:V348"/>
    <mergeCell ref="P284:T284"/>
    <mergeCell ref="P17:T18"/>
    <mergeCell ref="D523:E523"/>
    <mergeCell ref="A148:Z148"/>
    <mergeCell ref="D621:E621"/>
    <mergeCell ref="P250:T250"/>
    <mergeCell ref="P194:T194"/>
    <mergeCell ref="I17:I18"/>
    <mergeCell ref="P281:T281"/>
    <mergeCell ref="P548:T548"/>
    <mergeCell ref="P523:T523"/>
    <mergeCell ref="P203:V203"/>
    <mergeCell ref="P470:V470"/>
    <mergeCell ref="D72:E72"/>
    <mergeCell ref="A326:Z326"/>
    <mergeCell ref="P301:V301"/>
    <mergeCell ref="P498:T498"/>
    <mergeCell ref="D380:E380"/>
    <mergeCell ref="P337:T337"/>
    <mergeCell ref="P166:T166"/>
    <mergeCell ref="P464:T464"/>
    <mergeCell ref="D87:E87"/>
    <mergeCell ref="D616:E616"/>
    <mergeCell ref="D445:E445"/>
    <mergeCell ref="D274:E274"/>
    <mergeCell ref="D245:E245"/>
    <mergeCell ref="P116:T116"/>
    <mergeCell ref="A162:O163"/>
    <mergeCell ref="P32:T32"/>
    <mergeCell ref="P103:T103"/>
    <mergeCell ref="I669:I670"/>
    <mergeCell ref="A468:Z468"/>
    <mergeCell ref="P268:T268"/>
    <mergeCell ref="K669:K670"/>
    <mergeCell ref="P230:T230"/>
    <mergeCell ref="D211:E211"/>
    <mergeCell ref="P637:T637"/>
    <mergeCell ref="P130:V130"/>
    <mergeCell ref="P97:T97"/>
    <mergeCell ref="A313:Z313"/>
    <mergeCell ref="P295:V295"/>
    <mergeCell ref="P276:V276"/>
    <mergeCell ref="D235:E235"/>
    <mergeCell ref="P214:V214"/>
    <mergeCell ref="D421:E421"/>
    <mergeCell ref="P645:T645"/>
    <mergeCell ref="D622:E622"/>
    <mergeCell ref="P638:T638"/>
    <mergeCell ref="P652:V652"/>
    <mergeCell ref="H1:Q1"/>
    <mergeCell ref="A292:Z292"/>
    <mergeCell ref="D284:E284"/>
    <mergeCell ref="P246:V246"/>
    <mergeCell ref="P40:V40"/>
    <mergeCell ref="D501:E501"/>
    <mergeCell ref="V669:V670"/>
    <mergeCell ref="D495:E495"/>
    <mergeCell ref="D28:E28"/>
    <mergeCell ref="A606:O607"/>
    <mergeCell ref="D593:E593"/>
    <mergeCell ref="P184:T184"/>
    <mergeCell ref="A374:Z374"/>
    <mergeCell ref="D236:E236"/>
    <mergeCell ref="A301:O302"/>
    <mergeCell ref="D559:E559"/>
    <mergeCell ref="P171:T171"/>
    <mergeCell ref="P607:V607"/>
    <mergeCell ref="P242:T242"/>
    <mergeCell ref="D524:E524"/>
    <mergeCell ref="D117:E117"/>
    <mergeCell ref="D92:E92"/>
    <mergeCell ref="D30:E30"/>
    <mergeCell ref="D67:E67"/>
    <mergeCell ref="D5:E5"/>
    <mergeCell ref="A238:O239"/>
    <mergeCell ref="D496:E496"/>
    <mergeCell ref="D94:E94"/>
    <mergeCell ref="D361:E361"/>
    <mergeCell ref="D588:E588"/>
    <mergeCell ref="D417:E417"/>
    <mergeCell ref="P98:V98"/>
    <mergeCell ref="A651:O652"/>
    <mergeCell ref="P570:T570"/>
    <mergeCell ref="P521:T521"/>
    <mergeCell ref="D502:E502"/>
    <mergeCell ref="D600:E600"/>
    <mergeCell ref="P29:T29"/>
    <mergeCell ref="A669:A670"/>
    <mergeCell ref="P265:T265"/>
    <mergeCell ref="P94:T94"/>
    <mergeCell ref="D379:E379"/>
    <mergeCell ref="P563:T563"/>
    <mergeCell ref="D8:M8"/>
    <mergeCell ref="A23:O24"/>
    <mergeCell ref="D640:E640"/>
    <mergeCell ref="D300:E300"/>
    <mergeCell ref="P237:T237"/>
    <mergeCell ref="A226:Z226"/>
    <mergeCell ref="P31:T31"/>
    <mergeCell ref="A291:Z291"/>
    <mergeCell ref="P522:T522"/>
    <mergeCell ref="P180:V180"/>
    <mergeCell ref="D139:E139"/>
    <mergeCell ref="P45:V45"/>
    <mergeCell ref="P343:V343"/>
    <mergeCell ref="A98:O99"/>
    <mergeCell ref="P266:T266"/>
    <mergeCell ref="P95:T95"/>
    <mergeCell ref="A355:Z355"/>
    <mergeCell ref="P527:T527"/>
    <mergeCell ref="P502:T502"/>
    <mergeCell ref="P28:T28"/>
    <mergeCell ref="D69:E69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315:E315"/>
    <mergeCell ref="D144:E144"/>
    <mergeCell ref="D498:E498"/>
    <mergeCell ref="D603:E603"/>
    <mergeCell ref="P482:T482"/>
    <mergeCell ref="P162:V162"/>
    <mergeCell ref="D527:E527"/>
    <mergeCell ref="D356:E356"/>
    <mergeCell ref="P542:T542"/>
    <mergeCell ref="A585:Z585"/>
    <mergeCell ref="P333:V333"/>
    <mergeCell ref="D145:E145"/>
    <mergeCell ref="A516:Z516"/>
    <mergeCell ref="A345:Z345"/>
    <mergeCell ref="D308:E308"/>
    <mergeCell ref="A46:Z46"/>
    <mergeCell ref="P39:T39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V10:W10"/>
    <mergeCell ref="A458:O459"/>
    <mergeCell ref="P145:T145"/>
    <mergeCell ref="D66:E66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D587:E587"/>
    <mergeCell ref="P160:T160"/>
    <mergeCell ref="P566:V566"/>
    <mergeCell ref="P395:V395"/>
    <mergeCell ref="P616:T616"/>
    <mergeCell ref="A434:Z434"/>
    <mergeCell ref="P445:T445"/>
    <mergeCell ref="W17:W18"/>
    <mergeCell ref="P90:V90"/>
    <mergeCell ref="P532:V532"/>
    <mergeCell ref="P503:V503"/>
    <mergeCell ref="P388:V388"/>
    <mergeCell ref="R1:T1"/>
    <mergeCell ref="P150:T150"/>
    <mergeCell ref="D71:E71"/>
    <mergeCell ref="P392:T392"/>
    <mergeCell ref="P221:T221"/>
    <mergeCell ref="D332:E332"/>
    <mergeCell ref="P386:T386"/>
    <mergeCell ref="D574:E574"/>
    <mergeCell ref="P628:T628"/>
    <mergeCell ref="P457:T457"/>
    <mergeCell ref="A316:O317"/>
    <mergeCell ref="A503:O504"/>
    <mergeCell ref="A381:O382"/>
    <mergeCell ref="D307:E307"/>
    <mergeCell ref="P165:T165"/>
    <mergeCell ref="P400:V400"/>
    <mergeCell ref="A89:O90"/>
    <mergeCell ref="P30:T30"/>
    <mergeCell ref="P531:T531"/>
    <mergeCell ref="A311:O312"/>
    <mergeCell ref="P452:T452"/>
    <mergeCell ref="P504:V504"/>
    <mergeCell ref="P37:V37"/>
    <mergeCell ref="P168:V168"/>
    <mergeCell ref="P466:V466"/>
    <mergeCell ref="B17:B18"/>
    <mergeCell ref="D479:E479"/>
    <mergeCell ref="P441:V441"/>
    <mergeCell ref="A260:Z260"/>
    <mergeCell ref="P477:V477"/>
    <mergeCell ref="D556:E556"/>
    <mergeCell ref="P533:V533"/>
    <mergeCell ref="B669:B670"/>
    <mergeCell ref="P155:T155"/>
    <mergeCell ref="P324:V324"/>
    <mergeCell ref="A205:Z205"/>
    <mergeCell ref="A643:Z643"/>
    <mergeCell ref="P562:T562"/>
    <mergeCell ref="P391:T391"/>
    <mergeCell ref="D263:E263"/>
    <mergeCell ref="P220:T220"/>
    <mergeCell ref="D70:E70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D376:E376"/>
    <mergeCell ref="D134:E134"/>
    <mergeCell ref="D78:E78"/>
    <mergeCell ref="D563:E563"/>
    <mergeCell ref="D363:E363"/>
    <mergeCell ref="D357:E357"/>
    <mergeCell ref="D599:E599"/>
    <mergeCell ref="D638:E638"/>
    <mergeCell ref="U669:U670"/>
    <mergeCell ref="W669:W670"/>
    <mergeCell ref="W668:X668"/>
    <mergeCell ref="P662:V662"/>
    <mergeCell ref="D650:E650"/>
    <mergeCell ref="D494:E494"/>
    <mergeCell ref="D535:E535"/>
    <mergeCell ref="P79:T79"/>
    <mergeCell ref="P514:V514"/>
    <mergeCell ref="A510:Z510"/>
    <mergeCell ref="P623:V623"/>
    <mergeCell ref="A513:O514"/>
    <mergeCell ref="P315:T315"/>
    <mergeCell ref="P244:T244"/>
    <mergeCell ref="P144:T144"/>
    <mergeCell ref="D619:E619"/>
    <mergeCell ref="A432:O433"/>
    <mergeCell ref="D423:E423"/>
    <mergeCell ref="P231:T231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D568:E568"/>
    <mergeCell ref="P545:V545"/>
    <mergeCell ref="A427:O428"/>
    <mergeCell ref="P259:V259"/>
    <mergeCell ref="P404:T404"/>
    <mergeCell ref="D543:E543"/>
    <mergeCell ref="P252:T252"/>
    <mergeCell ref="D124:E124"/>
    <mergeCell ref="D195:E1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:X53 X72 X79 X110 X126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3 X309 X417 X419 X422 X430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ujzkSJC13Ev1j/uPZSk2fLYJTR/UzyqpKF4tlMrGL3nasEsm9y40rwreMnevlUNm4PJUZwkDxgSv/SGALun75Q==" saltValue="Wh+P3dnmrPhNgjfjz+IV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1433</vt:i4>
      </vt:variant>
    </vt:vector>
  </HeadingPairs>
  <TitlesOfParts>
    <vt:vector size="1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2024-12-10T09:06:44Z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