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90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6" i="2" l="1"/>
  <c r="V455" i="2"/>
  <c r="V453" i="2"/>
  <c r="V452" i="2"/>
  <c r="W451" i="2"/>
  <c r="N451" i="2"/>
  <c r="V448" i="2"/>
  <c r="V447" i="2"/>
  <c r="W446" i="2"/>
  <c r="X446" i="2" s="1"/>
  <c r="W445" i="2"/>
  <c r="V443" i="2"/>
  <c r="V442" i="2"/>
  <c r="W441" i="2"/>
  <c r="X441" i="2" s="1"/>
  <c r="W440" i="2"/>
  <c r="W442" i="2" s="1"/>
  <c r="V438" i="2"/>
  <c r="V437" i="2"/>
  <c r="W436" i="2"/>
  <c r="X436" i="2" s="1"/>
  <c r="W435" i="2"/>
  <c r="X435" i="2" s="1"/>
  <c r="V433" i="2"/>
  <c r="V432" i="2"/>
  <c r="W431" i="2"/>
  <c r="X431" i="2" s="1"/>
  <c r="W430" i="2"/>
  <c r="V426" i="2"/>
  <c r="V425" i="2"/>
  <c r="W424" i="2"/>
  <c r="X424" i="2" s="1"/>
  <c r="N424" i="2"/>
  <c r="W423" i="2"/>
  <c r="W426" i="2" s="1"/>
  <c r="N423" i="2"/>
  <c r="V421" i="2"/>
  <c r="V420" i="2"/>
  <c r="W419" i="2"/>
  <c r="X419" i="2" s="1"/>
  <c r="W418" i="2"/>
  <c r="X418" i="2" s="1"/>
  <c r="W417" i="2"/>
  <c r="X417" i="2" s="1"/>
  <c r="W416" i="2"/>
  <c r="X416" i="2" s="1"/>
  <c r="N416" i="2"/>
  <c r="W415" i="2"/>
  <c r="X415" i="2" s="1"/>
  <c r="N415" i="2"/>
  <c r="W414" i="2"/>
  <c r="X414" i="2" s="1"/>
  <c r="N414" i="2"/>
  <c r="V412" i="2"/>
  <c r="V411" i="2"/>
  <c r="W410" i="2"/>
  <c r="X410" i="2" s="1"/>
  <c r="N410" i="2"/>
  <c r="W409" i="2"/>
  <c r="X409" i="2" s="1"/>
  <c r="X411" i="2" s="1"/>
  <c r="N409" i="2"/>
  <c r="V407" i="2"/>
  <c r="V406" i="2"/>
  <c r="X405" i="2"/>
  <c r="W405" i="2"/>
  <c r="N405" i="2"/>
  <c r="W404" i="2"/>
  <c r="X404" i="2" s="1"/>
  <c r="N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N398" i="2"/>
  <c r="W397" i="2"/>
  <c r="X397" i="2" s="1"/>
  <c r="N397" i="2"/>
  <c r="V393" i="2"/>
  <c r="V392" i="2"/>
  <c r="W391" i="2"/>
  <c r="N391" i="2"/>
  <c r="V389" i="2"/>
  <c r="V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W383" i="2"/>
  <c r="X383" i="2" s="1"/>
  <c r="N383" i="2"/>
  <c r="W382" i="2"/>
  <c r="X382" i="2" s="1"/>
  <c r="N382" i="2"/>
  <c r="W381" i="2"/>
  <c r="N381" i="2"/>
  <c r="V379" i="2"/>
  <c r="V378" i="2"/>
  <c r="W377" i="2"/>
  <c r="X377" i="2" s="1"/>
  <c r="N377" i="2"/>
  <c r="W376" i="2"/>
  <c r="N376" i="2"/>
  <c r="V373" i="2"/>
  <c r="V372" i="2"/>
  <c r="W371" i="2"/>
  <c r="W372" i="2" s="1"/>
  <c r="V369" i="2"/>
  <c r="V368" i="2"/>
  <c r="W367" i="2"/>
  <c r="W369" i="2" s="1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N360" i="2"/>
  <c r="V358" i="2"/>
  <c r="V357" i="2"/>
  <c r="W356" i="2"/>
  <c r="X356" i="2" s="1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X346" i="2" s="1"/>
  <c r="N346" i="2"/>
  <c r="W345" i="2"/>
  <c r="X345" i="2" s="1"/>
  <c r="N345" i="2"/>
  <c r="W344" i="2"/>
  <c r="N344" i="2"/>
  <c r="V342" i="2"/>
  <c r="V341" i="2"/>
  <c r="X340" i="2"/>
  <c r="W340" i="2"/>
  <c r="N340" i="2"/>
  <c r="W339" i="2"/>
  <c r="N339" i="2"/>
  <c r="V335" i="2"/>
  <c r="V334" i="2"/>
  <c r="W333" i="2"/>
  <c r="W335" i="2" s="1"/>
  <c r="N333" i="2"/>
  <c r="V331" i="2"/>
  <c r="V330" i="2"/>
  <c r="W329" i="2"/>
  <c r="X329" i="2" s="1"/>
  <c r="N329" i="2"/>
  <c r="W328" i="2"/>
  <c r="X328" i="2" s="1"/>
  <c r="N328" i="2"/>
  <c r="W327" i="2"/>
  <c r="X327" i="2" s="1"/>
  <c r="N327" i="2"/>
  <c r="W326" i="2"/>
  <c r="N326" i="2"/>
  <c r="V324" i="2"/>
  <c r="V323" i="2"/>
  <c r="W322" i="2"/>
  <c r="X322" i="2" s="1"/>
  <c r="N322" i="2"/>
  <c r="W321" i="2"/>
  <c r="X321" i="2" s="1"/>
  <c r="X323" i="2" s="1"/>
  <c r="N321" i="2"/>
  <c r="V319" i="2"/>
  <c r="V318" i="2"/>
  <c r="W317" i="2"/>
  <c r="X317" i="2" s="1"/>
  <c r="N317" i="2"/>
  <c r="W316" i="2"/>
  <c r="X316" i="2" s="1"/>
  <c r="N316" i="2"/>
  <c r="W315" i="2"/>
  <c r="X315" i="2" s="1"/>
  <c r="N315" i="2"/>
  <c r="W314" i="2"/>
  <c r="X314" i="2" s="1"/>
  <c r="N314" i="2"/>
  <c r="V311" i="2"/>
  <c r="V310" i="2"/>
  <c r="W309" i="2"/>
  <c r="W311" i="2" s="1"/>
  <c r="N309" i="2"/>
  <c r="V307" i="2"/>
  <c r="V306" i="2"/>
  <c r="W305" i="2"/>
  <c r="N305" i="2"/>
  <c r="V303" i="2"/>
  <c r="V302" i="2"/>
  <c r="W301" i="2"/>
  <c r="X301" i="2" s="1"/>
  <c r="N301" i="2"/>
  <c r="W300" i="2"/>
  <c r="W302" i="2" s="1"/>
  <c r="N300" i="2"/>
  <c r="V298" i="2"/>
  <c r="V297" i="2"/>
  <c r="W296" i="2"/>
  <c r="X296" i="2" s="1"/>
  <c r="N296" i="2"/>
  <c r="W295" i="2"/>
  <c r="X295" i="2" s="1"/>
  <c r="N295" i="2"/>
  <c r="W294" i="2"/>
  <c r="X294" i="2" s="1"/>
  <c r="W293" i="2"/>
  <c r="X293" i="2" s="1"/>
  <c r="N293" i="2"/>
  <c r="W292" i="2"/>
  <c r="X292" i="2" s="1"/>
  <c r="N292" i="2"/>
  <c r="W291" i="2"/>
  <c r="X291" i="2" s="1"/>
  <c r="N291" i="2"/>
  <c r="W290" i="2"/>
  <c r="X290" i="2" s="1"/>
  <c r="N290" i="2"/>
  <c r="W289" i="2"/>
  <c r="X289" i="2" s="1"/>
  <c r="N289" i="2"/>
  <c r="V285" i="2"/>
  <c r="V284" i="2"/>
  <c r="W283" i="2"/>
  <c r="W285" i="2" s="1"/>
  <c r="N283" i="2"/>
  <c r="V281" i="2"/>
  <c r="V280" i="2"/>
  <c r="W279" i="2"/>
  <c r="X279" i="2" s="1"/>
  <c r="X280" i="2" s="1"/>
  <c r="N279" i="2"/>
  <c r="V277" i="2"/>
  <c r="V276" i="2"/>
  <c r="W275" i="2"/>
  <c r="X275" i="2" s="1"/>
  <c r="W274" i="2"/>
  <c r="X274" i="2" s="1"/>
  <c r="N274" i="2"/>
  <c r="W273" i="2"/>
  <c r="X273" i="2" s="1"/>
  <c r="N273" i="2"/>
  <c r="V271" i="2"/>
  <c r="V270" i="2"/>
  <c r="W269" i="2"/>
  <c r="W271" i="2" s="1"/>
  <c r="N269" i="2"/>
  <c r="V266" i="2"/>
  <c r="V265" i="2"/>
  <c r="W264" i="2"/>
  <c r="X264" i="2" s="1"/>
  <c r="N264" i="2"/>
  <c r="W263" i="2"/>
  <c r="N263" i="2"/>
  <c r="V261" i="2"/>
  <c r="V260" i="2"/>
  <c r="W259" i="2"/>
  <c r="X259" i="2" s="1"/>
  <c r="N259" i="2"/>
  <c r="W258" i="2"/>
  <c r="X258" i="2" s="1"/>
  <c r="N258" i="2"/>
  <c r="W257" i="2"/>
  <c r="X257" i="2" s="1"/>
  <c r="N257" i="2"/>
  <c r="W256" i="2"/>
  <c r="X256" i="2" s="1"/>
  <c r="N256" i="2"/>
  <c r="W255" i="2"/>
  <c r="X255" i="2" s="1"/>
  <c r="W254" i="2"/>
  <c r="X254" i="2" s="1"/>
  <c r="N254" i="2"/>
  <c r="W253" i="2"/>
  <c r="N253" i="2"/>
  <c r="V250" i="2"/>
  <c r="V249" i="2"/>
  <c r="W248" i="2"/>
  <c r="X248" i="2" s="1"/>
  <c r="N248" i="2"/>
  <c r="W247" i="2"/>
  <c r="X247" i="2" s="1"/>
  <c r="N247" i="2"/>
  <c r="W246" i="2"/>
  <c r="X246" i="2" s="1"/>
  <c r="N246" i="2"/>
  <c r="V244" i="2"/>
  <c r="V243" i="2"/>
  <c r="W242" i="2"/>
  <c r="X242" i="2" s="1"/>
  <c r="N242" i="2"/>
  <c r="W241" i="2"/>
  <c r="X241" i="2" s="1"/>
  <c r="W240" i="2"/>
  <c r="X240" i="2" s="1"/>
  <c r="V238" i="2"/>
  <c r="V237" i="2"/>
  <c r="W236" i="2"/>
  <c r="N236" i="2"/>
  <c r="W235" i="2"/>
  <c r="X235" i="2" s="1"/>
  <c r="N235" i="2"/>
  <c r="W234" i="2"/>
  <c r="N234" i="2"/>
  <c r="V232" i="2"/>
  <c r="V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V222" i="2"/>
  <c r="V221" i="2"/>
  <c r="W220" i="2"/>
  <c r="X220" i="2" s="1"/>
  <c r="N220" i="2"/>
  <c r="W219" i="2"/>
  <c r="X219" i="2" s="1"/>
  <c r="N219" i="2"/>
  <c r="W218" i="2"/>
  <c r="X218" i="2" s="1"/>
  <c r="N218" i="2"/>
  <c r="W217" i="2"/>
  <c r="X217" i="2" s="1"/>
  <c r="N217" i="2"/>
  <c r="V215" i="2"/>
  <c r="V214" i="2"/>
  <c r="W213" i="2"/>
  <c r="W215" i="2" s="1"/>
  <c r="N213" i="2"/>
  <c r="V211" i="2"/>
  <c r="V210" i="2"/>
  <c r="W209" i="2"/>
  <c r="X209" i="2" s="1"/>
  <c r="N209" i="2"/>
  <c r="W208" i="2"/>
  <c r="X208" i="2" s="1"/>
  <c r="N208" i="2"/>
  <c r="X207" i="2"/>
  <c r="W207" i="2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N198" i="2"/>
  <c r="W197" i="2"/>
  <c r="X197" i="2" s="1"/>
  <c r="N197" i="2"/>
  <c r="W196" i="2"/>
  <c r="X196" i="2" s="1"/>
  <c r="N196" i="2"/>
  <c r="W195" i="2"/>
  <c r="X195" i="2" s="1"/>
  <c r="N195" i="2"/>
  <c r="V192" i="2"/>
  <c r="V191" i="2"/>
  <c r="W190" i="2"/>
  <c r="N190" i="2"/>
  <c r="W189" i="2"/>
  <c r="X189" i="2" s="1"/>
  <c r="N189" i="2"/>
  <c r="V187" i="2"/>
  <c r="V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W176" i="2"/>
  <c r="X176" i="2" s="1"/>
  <c r="W175" i="2"/>
  <c r="X175" i="2" s="1"/>
  <c r="N175" i="2"/>
  <c r="W174" i="2"/>
  <c r="X174" i="2" s="1"/>
  <c r="N174" i="2"/>
  <c r="W173" i="2"/>
  <c r="X173" i="2" s="1"/>
  <c r="W172" i="2"/>
  <c r="X172" i="2" s="1"/>
  <c r="N172" i="2"/>
  <c r="W171" i="2"/>
  <c r="W170" i="2"/>
  <c r="X170" i="2" s="1"/>
  <c r="N170" i="2"/>
  <c r="V168" i="2"/>
  <c r="V167" i="2"/>
  <c r="W166" i="2"/>
  <c r="X166" i="2" s="1"/>
  <c r="N166" i="2"/>
  <c r="W165" i="2"/>
  <c r="X165" i="2" s="1"/>
  <c r="N165" i="2"/>
  <c r="W164" i="2"/>
  <c r="N164" i="2"/>
  <c r="W163" i="2"/>
  <c r="X163" i="2" s="1"/>
  <c r="N163" i="2"/>
  <c r="V161" i="2"/>
  <c r="V160" i="2"/>
  <c r="W159" i="2"/>
  <c r="N159" i="2"/>
  <c r="W158" i="2"/>
  <c r="X158" i="2" s="1"/>
  <c r="V156" i="2"/>
  <c r="V155" i="2"/>
  <c r="W154" i="2"/>
  <c r="X154" i="2" s="1"/>
  <c r="N154" i="2"/>
  <c r="W153" i="2"/>
  <c r="X153" i="2" s="1"/>
  <c r="X155" i="2" s="1"/>
  <c r="N153" i="2"/>
  <c r="V150" i="2"/>
  <c r="V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X143" i="2" s="1"/>
  <c r="N143" i="2"/>
  <c r="W142" i="2"/>
  <c r="X142" i="2" s="1"/>
  <c r="N142" i="2"/>
  <c r="W141" i="2"/>
  <c r="X141" i="2" s="1"/>
  <c r="N141" i="2"/>
  <c r="V138" i="2"/>
  <c r="V137" i="2"/>
  <c r="W136" i="2"/>
  <c r="X136" i="2" s="1"/>
  <c r="N136" i="2"/>
  <c r="W135" i="2"/>
  <c r="X135" i="2" s="1"/>
  <c r="N135" i="2"/>
  <c r="W134" i="2"/>
  <c r="N134" i="2"/>
  <c r="V130" i="2"/>
  <c r="V129" i="2"/>
  <c r="W128" i="2"/>
  <c r="X128" i="2" s="1"/>
  <c r="N128" i="2"/>
  <c r="W127" i="2"/>
  <c r="X127" i="2" s="1"/>
  <c r="N127" i="2"/>
  <c r="W126" i="2"/>
  <c r="X126" i="2" s="1"/>
  <c r="N126" i="2"/>
  <c r="V123" i="2"/>
  <c r="V122" i="2"/>
  <c r="W121" i="2"/>
  <c r="X121" i="2" s="1"/>
  <c r="W120" i="2"/>
  <c r="X120" i="2" s="1"/>
  <c r="N120" i="2"/>
  <c r="W119" i="2"/>
  <c r="X119" i="2" s="1"/>
  <c r="W118" i="2"/>
  <c r="X118" i="2" s="1"/>
  <c r="N118" i="2"/>
  <c r="W117" i="2"/>
  <c r="N117" i="2"/>
  <c r="V115" i="2"/>
  <c r="V114" i="2"/>
  <c r="W113" i="2"/>
  <c r="X113" i="2" s="1"/>
  <c r="W112" i="2"/>
  <c r="X112" i="2" s="1"/>
  <c r="N112" i="2"/>
  <c r="W111" i="2"/>
  <c r="X111" i="2" s="1"/>
  <c r="W110" i="2"/>
  <c r="X110" i="2" s="1"/>
  <c r="W109" i="2"/>
  <c r="X109" i="2" s="1"/>
  <c r="W108" i="2"/>
  <c r="X108" i="2" s="1"/>
  <c r="N108" i="2"/>
  <c r="W107" i="2"/>
  <c r="X107" i="2" s="1"/>
  <c r="N107" i="2"/>
  <c r="W106" i="2"/>
  <c r="X106" i="2" s="1"/>
  <c r="W105" i="2"/>
  <c r="V103" i="2"/>
  <c r="V102" i="2"/>
  <c r="W101" i="2"/>
  <c r="X101" i="2" s="1"/>
  <c r="W100" i="2"/>
  <c r="X100" i="2" s="1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V90" i="2"/>
  <c r="V89" i="2"/>
  <c r="W88" i="2"/>
  <c r="X88" i="2" s="1"/>
  <c r="N88" i="2"/>
  <c r="W87" i="2"/>
  <c r="X87" i="2" s="1"/>
  <c r="N87" i="2"/>
  <c r="W86" i="2"/>
  <c r="X86" i="2" s="1"/>
  <c r="W85" i="2"/>
  <c r="X85" i="2" s="1"/>
  <c r="W84" i="2"/>
  <c r="X84" i="2" s="1"/>
  <c r="W83" i="2"/>
  <c r="X83" i="2" s="1"/>
  <c r="N83" i="2"/>
  <c r="W82" i="2"/>
  <c r="V80" i="2"/>
  <c r="V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W63" i="2"/>
  <c r="V60" i="2"/>
  <c r="V59" i="2"/>
  <c r="W58" i="2"/>
  <c r="X58" i="2" s="1"/>
  <c r="W57" i="2"/>
  <c r="X57" i="2" s="1"/>
  <c r="N57" i="2"/>
  <c r="W56" i="2"/>
  <c r="X56" i="2" s="1"/>
  <c r="N56" i="2"/>
  <c r="W55" i="2"/>
  <c r="V52" i="2"/>
  <c r="V51" i="2"/>
  <c r="W50" i="2"/>
  <c r="X50" i="2" s="1"/>
  <c r="N50" i="2"/>
  <c r="W49" i="2"/>
  <c r="C464" i="2" s="1"/>
  <c r="N49" i="2"/>
  <c r="V45" i="2"/>
  <c r="V44" i="2"/>
  <c r="W43" i="2"/>
  <c r="W45" i="2" s="1"/>
  <c r="N43" i="2"/>
  <c r="V41" i="2"/>
  <c r="V40" i="2"/>
  <c r="W39" i="2"/>
  <c r="W40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N26" i="2"/>
  <c r="V24" i="2"/>
  <c r="V23" i="2"/>
  <c r="W22" i="2"/>
  <c r="N22" i="2"/>
  <c r="H10" i="2"/>
  <c r="A9" i="2"/>
  <c r="F10" i="2" s="1"/>
  <c r="D7" i="2"/>
  <c r="O6" i="2"/>
  <c r="N2" i="2"/>
  <c r="W161" i="2" l="1"/>
  <c r="W115" i="2"/>
  <c r="V458" i="2"/>
  <c r="W407" i="2"/>
  <c r="W455" i="2"/>
  <c r="V454" i="2"/>
  <c r="D464" i="2"/>
  <c r="W80" i="2"/>
  <c r="W90" i="2"/>
  <c r="W261" i="2"/>
  <c r="X440" i="2"/>
  <c r="X442" i="2" s="1"/>
  <c r="W443" i="2"/>
  <c r="X22" i="2"/>
  <c r="X23" i="2" s="1"/>
  <c r="X35" i="2"/>
  <c r="X36" i="2" s="1"/>
  <c r="W37" i="2"/>
  <c r="W41" i="2"/>
  <c r="W51" i="2"/>
  <c r="G464" i="2"/>
  <c r="X134" i="2"/>
  <c r="X137" i="2" s="1"/>
  <c r="W238" i="2"/>
  <c r="X234" i="2"/>
  <c r="W266" i="2"/>
  <c r="X263" i="2"/>
  <c r="X265" i="2" s="1"/>
  <c r="W342" i="2"/>
  <c r="X339" i="2"/>
  <c r="X341" i="2" s="1"/>
  <c r="Q464" i="2"/>
  <c r="X376" i="2"/>
  <c r="X378" i="2" s="1"/>
  <c r="W24" i="2"/>
  <c r="X39" i="2"/>
  <c r="X40" i="2" s="1"/>
  <c r="X49" i="2"/>
  <c r="X51" i="2" s="1"/>
  <c r="X55" i="2"/>
  <c r="X59" i="2" s="1"/>
  <c r="W122" i="2"/>
  <c r="W123" i="2"/>
  <c r="W168" i="2"/>
  <c r="X164" i="2"/>
  <c r="X167" i="2" s="1"/>
  <c r="W186" i="2"/>
  <c r="W237" i="2"/>
  <c r="W265" i="2"/>
  <c r="X276" i="2"/>
  <c r="W277" i="2"/>
  <c r="W280" i="2"/>
  <c r="W303" i="2"/>
  <c r="W307" i="2"/>
  <c r="W306" i="2"/>
  <c r="X305" i="2"/>
  <c r="X306" i="2" s="1"/>
  <c r="W331" i="2"/>
  <c r="W341" i="2"/>
  <c r="W378" i="2"/>
  <c r="W379" i="2"/>
  <c r="W388" i="2"/>
  <c r="W392" i="2"/>
  <c r="W393" i="2"/>
  <c r="X391" i="2"/>
  <c r="X392" i="2" s="1"/>
  <c r="T464" i="2"/>
  <c r="X451" i="2"/>
  <c r="X452" i="2" s="1"/>
  <c r="W103" i="2"/>
  <c r="F464" i="2"/>
  <c r="W150" i="2"/>
  <c r="W156" i="2"/>
  <c r="W155" i="2"/>
  <c r="W191" i="2"/>
  <c r="J464" i="2"/>
  <c r="W210" i="2"/>
  <c r="W222" i="2"/>
  <c r="W232" i="2"/>
  <c r="X243" i="2"/>
  <c r="X249" i="2"/>
  <c r="W249" i="2"/>
  <c r="W276" i="2"/>
  <c r="N464" i="2"/>
  <c r="W297" i="2"/>
  <c r="W319" i="2"/>
  <c r="W324" i="2"/>
  <c r="W323" i="2"/>
  <c r="W358" i="2"/>
  <c r="W365" i="2"/>
  <c r="R464" i="2"/>
  <c r="S464" i="2"/>
  <c r="X437" i="2"/>
  <c r="W437" i="2"/>
  <c r="W448" i="2"/>
  <c r="V457" i="2"/>
  <c r="H9" i="2"/>
  <c r="A10" i="2"/>
  <c r="X297" i="2"/>
  <c r="X102" i="2"/>
  <c r="X149" i="2"/>
  <c r="X32" i="2"/>
  <c r="X420" i="2"/>
  <c r="X318" i="2"/>
  <c r="X129" i="2"/>
  <c r="X221" i="2"/>
  <c r="X231" i="2"/>
  <c r="W421" i="2"/>
  <c r="X43" i="2"/>
  <c r="X44" i="2" s="1"/>
  <c r="X82" i="2"/>
  <c r="X89" i="2" s="1"/>
  <c r="W129" i="2"/>
  <c r="W192" i="2"/>
  <c r="X198" i="2"/>
  <c r="X210" i="2" s="1"/>
  <c r="W221" i="2"/>
  <c r="X253" i="2"/>
  <c r="X260" i="2" s="1"/>
  <c r="X269" i="2"/>
  <c r="X270" i="2" s="1"/>
  <c r="X309" i="2"/>
  <c r="X310" i="2" s="1"/>
  <c r="X326" i="2"/>
  <c r="X330" i="2" s="1"/>
  <c r="X344" i="2"/>
  <c r="X357" i="2" s="1"/>
  <c r="X367" i="2"/>
  <c r="X368" i="2" s="1"/>
  <c r="W373" i="2"/>
  <c r="W389" i="2"/>
  <c r="W411" i="2"/>
  <c r="X430" i="2"/>
  <c r="X432" i="2" s="1"/>
  <c r="W456" i="2"/>
  <c r="W457" i="2" s="1"/>
  <c r="H464" i="2"/>
  <c r="W357" i="2"/>
  <c r="W406" i="2"/>
  <c r="I464" i="2"/>
  <c r="W330" i="2"/>
  <c r="W187" i="2"/>
  <c r="W32" i="2"/>
  <c r="W44" i="2"/>
  <c r="W102" i="2"/>
  <c r="W137" i="2"/>
  <c r="X159" i="2"/>
  <c r="X160" i="2" s="1"/>
  <c r="W211" i="2"/>
  <c r="W231" i="2"/>
  <c r="X236" i="2"/>
  <c r="X237" i="2" s="1"/>
  <c r="W270" i="2"/>
  <c r="W281" i="2"/>
  <c r="W298" i="2"/>
  <c r="W310" i="2"/>
  <c r="W368" i="2"/>
  <c r="X381" i="2"/>
  <c r="X388" i="2" s="1"/>
  <c r="X398" i="2"/>
  <c r="X406" i="2" s="1"/>
  <c r="X423" i="2"/>
  <c r="X425" i="2" s="1"/>
  <c r="W23" i="2"/>
  <c r="W130" i="2"/>
  <c r="W412" i="2"/>
  <c r="X445" i="2"/>
  <c r="X447" i="2" s="1"/>
  <c r="W452" i="2"/>
  <c r="L464" i="2"/>
  <c r="W52" i="2"/>
  <c r="W114" i="2"/>
  <c r="W432" i="2"/>
  <c r="W438" i="2"/>
  <c r="M464" i="2"/>
  <c r="W59" i="2"/>
  <c r="W160" i="2"/>
  <c r="W243" i="2"/>
  <c r="F9" i="2"/>
  <c r="W33" i="2"/>
  <c r="W89" i="2"/>
  <c r="W138" i="2"/>
  <c r="X171" i="2"/>
  <c r="X186" i="2" s="1"/>
  <c r="X213" i="2"/>
  <c r="X214" i="2" s="1"/>
  <c r="X283" i="2"/>
  <c r="X284" i="2" s="1"/>
  <c r="X300" i="2"/>
  <c r="X302" i="2" s="1"/>
  <c r="X333" i="2"/>
  <c r="X334" i="2" s="1"/>
  <c r="W364" i="2"/>
  <c r="W453" i="2"/>
  <c r="B464" i="2"/>
  <c r="O464" i="2"/>
  <c r="J9" i="2"/>
  <c r="W60" i="2"/>
  <c r="W79" i="2"/>
  <c r="X105" i="2"/>
  <c r="X114" i="2" s="1"/>
  <c r="W149" i="2"/>
  <c r="X190" i="2"/>
  <c r="X191" i="2" s="1"/>
  <c r="W214" i="2"/>
  <c r="W244" i="2"/>
  <c r="W260" i="2"/>
  <c r="W284" i="2"/>
  <c r="W318" i="2"/>
  <c r="W334" i="2"/>
  <c r="X360" i="2"/>
  <c r="X364" i="2" s="1"/>
  <c r="X371" i="2"/>
  <c r="X372" i="2" s="1"/>
  <c r="W425" i="2"/>
  <c r="W433" i="2"/>
  <c r="W447" i="2"/>
  <c r="P464" i="2"/>
  <c r="W420" i="2"/>
  <c r="X63" i="2"/>
  <c r="X79" i="2" s="1"/>
  <c r="W167" i="2"/>
  <c r="W250" i="2"/>
  <c r="E464" i="2"/>
  <c r="X117" i="2"/>
  <c r="X122" i="2" s="1"/>
  <c r="W454" i="2" l="1"/>
  <c r="X459" i="2"/>
  <c r="W458" i="2"/>
</calcChain>
</file>

<file path=xl/sharedStrings.xml><?xml version="1.0" encoding="utf-8"?>
<sst xmlns="http://schemas.openxmlformats.org/spreadsheetml/2006/main" count="2903" uniqueCount="648">
  <si>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</si>
  <si>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</si>
  <si>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</si>
  <si>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</si>
  <si>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</si>
  <si>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</si>
  <si>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</si>
  <si>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</si>
  <si>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</si>
  <si>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</si>
  <si>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</si>
  <si>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</si>
  <si>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</si>
  <si>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</si>
  <si>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</si>
  <si>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</si>
  <si>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</si>
  <si>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</si>
  <si>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</si>
  <si>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</si>
  <si>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</si>
  <si>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</si>
  <si>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</si>
  <si>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</si>
  <si>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</si>
  <si>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</si>
  <si>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</si>
  <si>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</si>
  <si>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</si>
  <si>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</si>
  <si>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</si>
  <si>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</si>
  <si>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</si>
  <si>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</si>
  <si>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</si>
  <si>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</si>
  <si>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</si>
  <si>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</si>
  <si>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</si>
  <si>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</si>
  <si>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</si>
  <si>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</si>
  <si>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</si>
  <si>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</si>
  <si>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</si>
  <si>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</si>
  <si>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</si>
  <si>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</si>
  <si>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</si>
  <si>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</si>
  <si>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</si>
  <si>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</si>
  <si>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</si>
  <si>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</si>
  <si>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</si>
  <si>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</si>
  <si>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</si>
  <si>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</si>
  <si>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</si>
  <si>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</si>
  <si>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</si>
  <si>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</si>
  <si>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</si>
  <si>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</si>
  <si>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</si>
  <si>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</si>
  <si>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</si>
  <si>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30.10.2023</t>
  </si>
  <si>
    <t>25.10.2023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</si>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</sst>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2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4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12" t="s">
        <v>29</v>
      </c>
      <c r="E1" s="612"/>
      <c r="F1" s="612"/>
      <c r="G1" s="14" t="s">
        <v>66</v>
      </c>
      <c r="H1" s="612" t="s">
        <v>49</v>
      </c>
      <c r="I1" s="612"/>
      <c r="J1" s="612"/>
      <c r="K1" s="612"/>
      <c r="L1" s="612"/>
      <c r="M1" s="612"/>
      <c r="N1" s="612"/>
      <c r="O1" s="612"/>
      <c r="P1" s="613" t="s">
        <v>67</v>
      </c>
      <c r="Q1" s="614"/>
      <c r="R1" s="61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15"/>
      <c r="P2" s="615"/>
      <c r="Q2" s="615"/>
      <c r="R2" s="615"/>
      <c r="S2" s="615"/>
      <c r="T2" s="615"/>
      <c r="U2" s="61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15"/>
      <c r="O3" s="615"/>
      <c r="P3" s="615"/>
      <c r="Q3" s="615"/>
      <c r="R3" s="615"/>
      <c r="S3" s="615"/>
      <c r="T3" s="615"/>
      <c r="U3" s="61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594" t="s">
        <v>8</v>
      </c>
      <c r="B5" s="594"/>
      <c r="C5" s="594"/>
      <c r="D5" s="616"/>
      <c r="E5" s="616"/>
      <c r="F5" s="617" t="s">
        <v>14</v>
      </c>
      <c r="G5" s="617"/>
      <c r="H5" s="616" t="s">
        <v>647</v>
      </c>
      <c r="I5" s="616"/>
      <c r="J5" s="616"/>
      <c r="K5" s="616"/>
      <c r="L5" s="616"/>
      <c r="N5" s="27" t="s">
        <v>4</v>
      </c>
      <c r="O5" s="611">
        <v>45232</v>
      </c>
      <c r="P5" s="611"/>
      <c r="R5" s="618" t="s">
        <v>3</v>
      </c>
      <c r="S5" s="619"/>
      <c r="T5" s="620" t="s">
        <v>627</v>
      </c>
      <c r="U5" s="621"/>
      <c r="Z5" s="60"/>
      <c r="AA5" s="60"/>
      <c r="AB5" s="60"/>
    </row>
    <row r="6" spans="1:29" s="17" customFormat="1" ht="24" customHeight="1" x14ac:dyDescent="0.2">
      <c r="A6" s="594" t="s">
        <v>1</v>
      </c>
      <c r="B6" s="594"/>
      <c r="C6" s="594"/>
      <c r="D6" s="595" t="s">
        <v>628</v>
      </c>
      <c r="E6" s="595"/>
      <c r="F6" s="595"/>
      <c r="G6" s="595"/>
      <c r="H6" s="595"/>
      <c r="I6" s="595"/>
      <c r="J6" s="595"/>
      <c r="K6" s="595"/>
      <c r="L6" s="595"/>
      <c r="N6" s="27" t="s">
        <v>30</v>
      </c>
      <c r="O6" s="596" t="str">
        <f>IF(O5=0," ",CHOOSE(WEEKDAY(O5,2),"Понедельник","Вторник","Среда","Четверг","Пятница","Суббота","Воскресенье"))</f>
        <v>Четверг</v>
      </c>
      <c r="P6" s="596"/>
      <c r="R6" s="597" t="s">
        <v>5</v>
      </c>
      <c r="S6" s="598"/>
      <c r="T6" s="599" t="s">
        <v>69</v>
      </c>
      <c r="U6" s="60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05" t="str">
        <f>IFERROR(VLOOKUP(DeliveryAddress,Table,3,0),1)</f>
        <v>1</v>
      </c>
      <c r="E7" s="606"/>
      <c r="F7" s="606"/>
      <c r="G7" s="606"/>
      <c r="H7" s="606"/>
      <c r="I7" s="606"/>
      <c r="J7" s="606"/>
      <c r="K7" s="606"/>
      <c r="L7" s="607"/>
      <c r="N7" s="29"/>
      <c r="O7" s="49"/>
      <c r="P7" s="49"/>
      <c r="R7" s="597"/>
      <c r="S7" s="598"/>
      <c r="T7" s="601"/>
      <c r="U7" s="602"/>
      <c r="Z7" s="60"/>
      <c r="AA7" s="60"/>
      <c r="AB7" s="60"/>
    </row>
    <row r="8" spans="1:29" s="17" customFormat="1" ht="25.5" customHeight="1" x14ac:dyDescent="0.2">
      <c r="A8" s="608" t="s">
        <v>60</v>
      </c>
      <c r="B8" s="608"/>
      <c r="C8" s="608"/>
      <c r="D8" s="609"/>
      <c r="E8" s="609"/>
      <c r="F8" s="609"/>
      <c r="G8" s="609"/>
      <c r="H8" s="609"/>
      <c r="I8" s="609"/>
      <c r="J8" s="609"/>
      <c r="K8" s="609"/>
      <c r="L8" s="609"/>
      <c r="N8" s="27" t="s">
        <v>11</v>
      </c>
      <c r="O8" s="589">
        <v>0.5</v>
      </c>
      <c r="P8" s="589"/>
      <c r="R8" s="597"/>
      <c r="S8" s="598"/>
      <c r="T8" s="601"/>
      <c r="U8" s="602"/>
      <c r="Z8" s="60"/>
      <c r="AA8" s="60"/>
      <c r="AB8" s="60"/>
    </row>
    <row r="9" spans="1:29" s="17" customFormat="1" ht="39.950000000000003" customHeight="1" x14ac:dyDescent="0.2">
      <c r="A9" s="5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5"/>
      <c r="C9" s="585"/>
      <c r="D9" s="586" t="s">
        <v>48</v>
      </c>
      <c r="E9" s="587"/>
      <c r="F9" s="5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5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0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0"/>
      <c r="L9" s="610"/>
      <c r="N9" s="31" t="s">
        <v>15</v>
      </c>
      <c r="O9" s="611"/>
      <c r="P9" s="611"/>
      <c r="R9" s="597"/>
      <c r="S9" s="598"/>
      <c r="T9" s="603"/>
      <c r="U9" s="60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5"/>
      <c r="C10" s="585"/>
      <c r="D10" s="586"/>
      <c r="E10" s="587"/>
      <c r="F10" s="5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5"/>
      <c r="H10" s="588" t="str">
        <f>IFERROR(VLOOKUP($D$10,Proxy,2,FALSE),"")</f>
        <v/>
      </c>
      <c r="I10" s="588"/>
      <c r="J10" s="588"/>
      <c r="K10" s="588"/>
      <c r="L10" s="588"/>
      <c r="N10" s="31" t="s">
        <v>35</v>
      </c>
      <c r="O10" s="589"/>
      <c r="P10" s="589"/>
      <c r="S10" s="29" t="s">
        <v>12</v>
      </c>
      <c r="T10" s="590" t="s">
        <v>70</v>
      </c>
      <c r="U10" s="59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89"/>
      <c r="P11" s="589"/>
      <c r="S11" s="29" t="s">
        <v>31</v>
      </c>
      <c r="T11" s="577" t="s">
        <v>57</v>
      </c>
      <c r="U11" s="57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76" t="s">
        <v>71</v>
      </c>
      <c r="B12" s="576"/>
      <c r="C12" s="576"/>
      <c r="D12" s="576"/>
      <c r="E12" s="576"/>
      <c r="F12" s="576"/>
      <c r="G12" s="576"/>
      <c r="H12" s="576"/>
      <c r="I12" s="576"/>
      <c r="J12" s="576"/>
      <c r="K12" s="576"/>
      <c r="L12" s="576"/>
      <c r="N12" s="27" t="s">
        <v>33</v>
      </c>
      <c r="O12" s="592"/>
      <c r="P12" s="592"/>
      <c r="Q12" s="28"/>
      <c r="R12"/>
      <c r="S12" s="29" t="s">
        <v>48</v>
      </c>
      <c r="T12" s="593"/>
      <c r="U12" s="593"/>
      <c r="V12"/>
      <c r="Z12" s="60"/>
      <c r="AA12" s="60"/>
      <c r="AB12" s="60"/>
    </row>
    <row r="13" spans="1:29" s="17" customFormat="1" ht="23.25" customHeight="1" x14ac:dyDescent="0.2">
      <c r="A13" s="576" t="s">
        <v>72</v>
      </c>
      <c r="B13" s="576"/>
      <c r="C13" s="576"/>
      <c r="D13" s="576"/>
      <c r="E13" s="576"/>
      <c r="F13" s="576"/>
      <c r="G13" s="576"/>
      <c r="H13" s="576"/>
      <c r="I13" s="576"/>
      <c r="J13" s="576"/>
      <c r="K13" s="576"/>
      <c r="L13" s="576"/>
      <c r="M13" s="31"/>
      <c r="N13" s="31" t="s">
        <v>34</v>
      </c>
      <c r="O13" s="577"/>
      <c r="P13" s="57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76" t="s">
        <v>73</v>
      </c>
      <c r="B14" s="576"/>
      <c r="C14" s="576"/>
      <c r="D14" s="576"/>
      <c r="E14" s="576"/>
      <c r="F14" s="576"/>
      <c r="G14" s="576"/>
      <c r="H14" s="576"/>
      <c r="I14" s="576"/>
      <c r="J14" s="576"/>
      <c r="K14" s="576"/>
      <c r="L14" s="57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78" t="s">
        <v>74</v>
      </c>
      <c r="B15" s="578"/>
      <c r="C15" s="578"/>
      <c r="D15" s="578"/>
      <c r="E15" s="578"/>
      <c r="F15" s="578"/>
      <c r="G15" s="578"/>
      <c r="H15" s="578"/>
      <c r="I15" s="578"/>
      <c r="J15" s="578"/>
      <c r="K15" s="578"/>
      <c r="L15" s="578"/>
      <c r="M15"/>
      <c r="N15" s="579" t="s">
        <v>63</v>
      </c>
      <c r="O15" s="579"/>
      <c r="P15" s="579"/>
      <c r="Q15" s="579"/>
      <c r="R15" s="57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0"/>
      <c r="O16" s="580"/>
      <c r="P16" s="580"/>
      <c r="Q16" s="580"/>
      <c r="R16" s="58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64" t="s">
        <v>61</v>
      </c>
      <c r="B17" s="564" t="s">
        <v>51</v>
      </c>
      <c r="C17" s="582" t="s">
        <v>50</v>
      </c>
      <c r="D17" s="564" t="s">
        <v>52</v>
      </c>
      <c r="E17" s="564"/>
      <c r="F17" s="564" t="s">
        <v>24</v>
      </c>
      <c r="G17" s="564" t="s">
        <v>27</v>
      </c>
      <c r="H17" s="564" t="s">
        <v>25</v>
      </c>
      <c r="I17" s="564" t="s">
        <v>26</v>
      </c>
      <c r="J17" s="583" t="s">
        <v>16</v>
      </c>
      <c r="K17" s="583" t="s">
        <v>65</v>
      </c>
      <c r="L17" s="583" t="s">
        <v>2</v>
      </c>
      <c r="M17" s="564" t="s">
        <v>28</v>
      </c>
      <c r="N17" s="564" t="s">
        <v>17</v>
      </c>
      <c r="O17" s="564"/>
      <c r="P17" s="564"/>
      <c r="Q17" s="564"/>
      <c r="R17" s="564"/>
      <c r="S17" s="581" t="s">
        <v>58</v>
      </c>
      <c r="T17" s="564"/>
      <c r="U17" s="564" t="s">
        <v>6</v>
      </c>
      <c r="V17" s="564" t="s">
        <v>44</v>
      </c>
      <c r="W17" s="565" t="s">
        <v>56</v>
      </c>
      <c r="X17" s="564" t="s">
        <v>18</v>
      </c>
      <c r="Y17" s="567" t="s">
        <v>62</v>
      </c>
      <c r="Z17" s="567" t="s">
        <v>19</v>
      </c>
      <c r="AA17" s="568" t="s">
        <v>59</v>
      </c>
      <c r="AB17" s="569"/>
      <c r="AC17" s="570"/>
      <c r="AD17" s="574"/>
      <c r="BA17" s="575" t="s">
        <v>64</v>
      </c>
    </row>
    <row r="18" spans="1:53" ht="14.25" customHeight="1" x14ac:dyDescent="0.2">
      <c r="A18" s="564"/>
      <c r="B18" s="564"/>
      <c r="C18" s="582"/>
      <c r="D18" s="564"/>
      <c r="E18" s="564"/>
      <c r="F18" s="564" t="s">
        <v>20</v>
      </c>
      <c r="G18" s="564" t="s">
        <v>21</v>
      </c>
      <c r="H18" s="564" t="s">
        <v>22</v>
      </c>
      <c r="I18" s="564" t="s">
        <v>22</v>
      </c>
      <c r="J18" s="584"/>
      <c r="K18" s="584"/>
      <c r="L18" s="584"/>
      <c r="M18" s="564"/>
      <c r="N18" s="564"/>
      <c r="O18" s="564"/>
      <c r="P18" s="564"/>
      <c r="Q18" s="564"/>
      <c r="R18" s="564"/>
      <c r="S18" s="36" t="s">
        <v>47</v>
      </c>
      <c r="T18" s="36" t="s">
        <v>46</v>
      </c>
      <c r="U18" s="564"/>
      <c r="V18" s="564"/>
      <c r="W18" s="566"/>
      <c r="X18" s="564"/>
      <c r="Y18" s="567"/>
      <c r="Z18" s="567"/>
      <c r="AA18" s="571"/>
      <c r="AB18" s="572"/>
      <c r="AC18" s="573"/>
      <c r="AD18" s="574"/>
      <c r="BA18" s="575"/>
    </row>
    <row r="19" spans="1:53" ht="27.75" customHeight="1" x14ac:dyDescent="0.2">
      <c r="A19" s="338" t="s">
        <v>75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338"/>
      <c r="Y19" s="55"/>
      <c r="Z19" s="55"/>
    </row>
    <row r="20" spans="1:53" ht="16.5" customHeight="1" x14ac:dyDescent="0.25">
      <c r="A20" s="326" t="s">
        <v>75</v>
      </c>
      <c r="B20" s="326"/>
      <c r="C20" s="326"/>
      <c r="D20" s="326"/>
      <c r="E20" s="326"/>
      <c r="F20" s="326"/>
      <c r="G20" s="326"/>
      <c r="H20" s="326"/>
      <c r="I20" s="326"/>
      <c r="J20" s="326"/>
      <c r="K20" s="326"/>
      <c r="L20" s="326"/>
      <c r="M20" s="326"/>
      <c r="N20" s="326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66"/>
      <c r="Z20" s="66"/>
    </row>
    <row r="21" spans="1:53" ht="14.25" customHeight="1" x14ac:dyDescent="0.25">
      <c r="A21" s="327" t="s">
        <v>76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2">
        <v>4607091389258</v>
      </c>
      <c r="E22" s="32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6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2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16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17"/>
      <c r="N23" s="313" t="s">
        <v>43</v>
      </c>
      <c r="O23" s="314"/>
      <c r="P23" s="314"/>
      <c r="Q23" s="314"/>
      <c r="R23" s="314"/>
      <c r="S23" s="314"/>
      <c r="T23" s="315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6"/>
      <c r="M24" s="317"/>
      <c r="N24" s="313" t="s">
        <v>43</v>
      </c>
      <c r="O24" s="314"/>
      <c r="P24" s="314"/>
      <c r="Q24" s="314"/>
      <c r="R24" s="314"/>
      <c r="S24" s="314"/>
      <c r="T24" s="315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27" t="s">
        <v>81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2">
        <v>4607091383881</v>
      </c>
      <c r="E26" s="32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5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2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2">
        <v>4607091388237</v>
      </c>
      <c r="E27" s="32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5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2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2">
        <v>4607091383935</v>
      </c>
      <c r="E28" s="32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2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2">
        <v>4680115881853</v>
      </c>
      <c r="E29" s="32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2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2">
        <v>4607091383911</v>
      </c>
      <c r="E30" s="32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6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2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2">
        <v>4607091388244</v>
      </c>
      <c r="E31" s="32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5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25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16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17"/>
      <c r="N32" s="313" t="s">
        <v>43</v>
      </c>
      <c r="O32" s="314"/>
      <c r="P32" s="314"/>
      <c r="Q32" s="314"/>
      <c r="R32" s="314"/>
      <c r="S32" s="314"/>
      <c r="T32" s="315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17"/>
      <c r="N33" s="313" t="s">
        <v>43</v>
      </c>
      <c r="O33" s="314"/>
      <c r="P33" s="314"/>
      <c r="Q33" s="314"/>
      <c r="R33" s="314"/>
      <c r="S33" s="314"/>
      <c r="T33" s="315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27" t="s">
        <v>94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2">
        <v>4607091388503</v>
      </c>
      <c r="E35" s="32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25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16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6"/>
      <c r="M36" s="317"/>
      <c r="N36" s="313" t="s">
        <v>43</v>
      </c>
      <c r="O36" s="314"/>
      <c r="P36" s="314"/>
      <c r="Q36" s="314"/>
      <c r="R36" s="314"/>
      <c r="S36" s="314"/>
      <c r="T36" s="315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17"/>
      <c r="N37" s="313" t="s">
        <v>43</v>
      </c>
      <c r="O37" s="314"/>
      <c r="P37" s="314"/>
      <c r="Q37" s="314"/>
      <c r="R37" s="314"/>
      <c r="S37" s="314"/>
      <c r="T37" s="315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27" t="s">
        <v>99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2">
        <v>4607091388282</v>
      </c>
      <c r="E39" s="322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25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16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6"/>
      <c r="M40" s="317"/>
      <c r="N40" s="313" t="s">
        <v>43</v>
      </c>
      <c r="O40" s="314"/>
      <c r="P40" s="314"/>
      <c r="Q40" s="314"/>
      <c r="R40" s="314"/>
      <c r="S40" s="314"/>
      <c r="T40" s="315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6"/>
      <c r="M41" s="317"/>
      <c r="N41" s="313" t="s">
        <v>43</v>
      </c>
      <c r="O41" s="314"/>
      <c r="P41" s="314"/>
      <c r="Q41" s="314"/>
      <c r="R41" s="314"/>
      <c r="S41" s="314"/>
      <c r="T41" s="315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27" t="s">
        <v>103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2">
        <v>4607091389111</v>
      </c>
      <c r="E43" s="322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5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25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16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17"/>
      <c r="N44" s="313" t="s">
        <v>43</v>
      </c>
      <c r="O44" s="314"/>
      <c r="P44" s="314"/>
      <c r="Q44" s="314"/>
      <c r="R44" s="314"/>
      <c r="S44" s="314"/>
      <c r="T44" s="315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7"/>
      <c r="N45" s="313" t="s">
        <v>43</v>
      </c>
      <c r="O45" s="314"/>
      <c r="P45" s="314"/>
      <c r="Q45" s="314"/>
      <c r="R45" s="314"/>
      <c r="S45" s="314"/>
      <c r="T45" s="315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38" t="s">
        <v>106</v>
      </c>
      <c r="B46" s="338"/>
      <c r="C46" s="338"/>
      <c r="D46" s="338"/>
      <c r="E46" s="338"/>
      <c r="F46" s="338"/>
      <c r="G46" s="338"/>
      <c r="H46" s="338"/>
      <c r="I46" s="338"/>
      <c r="J46" s="338"/>
      <c r="K46" s="338"/>
      <c r="L46" s="338"/>
      <c r="M46" s="338"/>
      <c r="N46" s="338"/>
      <c r="O46" s="338"/>
      <c r="P46" s="338"/>
      <c r="Q46" s="338"/>
      <c r="R46" s="338"/>
      <c r="S46" s="338"/>
      <c r="T46" s="338"/>
      <c r="U46" s="338"/>
      <c r="V46" s="338"/>
      <c r="W46" s="338"/>
      <c r="X46" s="338"/>
      <c r="Y46" s="55"/>
      <c r="Z46" s="55"/>
    </row>
    <row r="47" spans="1:53" ht="16.5" customHeight="1" x14ac:dyDescent="0.25">
      <c r="A47" s="326" t="s">
        <v>107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66"/>
      <c r="Z47" s="66"/>
    </row>
    <row r="48" spans="1:53" ht="14.25" customHeight="1" x14ac:dyDescent="0.25">
      <c r="A48" s="327" t="s">
        <v>108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2">
        <v>4680115881440</v>
      </c>
      <c r="E49" s="322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5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25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22">
        <v>4680115881433</v>
      </c>
      <c r="E50" s="322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4"/>
      <c r="P50" s="324"/>
      <c r="Q50" s="324"/>
      <c r="R50" s="325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16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17"/>
      <c r="N51" s="313" t="s">
        <v>43</v>
      </c>
      <c r="O51" s="314"/>
      <c r="P51" s="314"/>
      <c r="Q51" s="314"/>
      <c r="R51" s="314"/>
      <c r="S51" s="314"/>
      <c r="T51" s="315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6"/>
      <c r="M52" s="317"/>
      <c r="N52" s="313" t="s">
        <v>43</v>
      </c>
      <c r="O52" s="314"/>
      <c r="P52" s="314"/>
      <c r="Q52" s="314"/>
      <c r="R52" s="314"/>
      <c r="S52" s="314"/>
      <c r="T52" s="315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26" t="s">
        <v>115</v>
      </c>
      <c r="B53" s="326"/>
      <c r="C53" s="326"/>
      <c r="D53" s="326"/>
      <c r="E53" s="326"/>
      <c r="F53" s="326"/>
      <c r="G53" s="326"/>
      <c r="H53" s="326"/>
      <c r="I53" s="326"/>
      <c r="J53" s="326"/>
      <c r="K53" s="326"/>
      <c r="L53" s="326"/>
      <c r="M53" s="326"/>
      <c r="N53" s="326"/>
      <c r="O53" s="326"/>
      <c r="P53" s="326"/>
      <c r="Q53" s="326"/>
      <c r="R53" s="326"/>
      <c r="S53" s="326"/>
      <c r="T53" s="326"/>
      <c r="U53" s="326"/>
      <c r="V53" s="326"/>
      <c r="W53" s="326"/>
      <c r="X53" s="326"/>
      <c r="Y53" s="66"/>
      <c r="Z53" s="66"/>
    </row>
    <row r="54" spans="1:53" ht="14.25" customHeight="1" x14ac:dyDescent="0.25">
      <c r="A54" s="327" t="s">
        <v>116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22">
        <v>4680115881426</v>
      </c>
      <c r="E55" s="322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550" t="s">
        <v>119</v>
      </c>
      <c r="O55" s="324"/>
      <c r="P55" s="324"/>
      <c r="Q55" s="324"/>
      <c r="R55" s="325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22">
        <v>4680115881426</v>
      </c>
      <c r="E56" s="322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5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4"/>
      <c r="P56" s="324"/>
      <c r="Q56" s="324"/>
      <c r="R56" s="32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2">
        <v>4680115881419</v>
      </c>
      <c r="E57" s="32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4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4"/>
      <c r="P57" s="324"/>
      <c r="Q57" s="324"/>
      <c r="R57" s="32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2">
        <v>4680115881525</v>
      </c>
      <c r="E58" s="32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49" t="s">
        <v>126</v>
      </c>
      <c r="O58" s="324"/>
      <c r="P58" s="324"/>
      <c r="Q58" s="324"/>
      <c r="R58" s="32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16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6"/>
      <c r="M59" s="317"/>
      <c r="N59" s="313" t="s">
        <v>43</v>
      </c>
      <c r="O59" s="314"/>
      <c r="P59" s="314"/>
      <c r="Q59" s="314"/>
      <c r="R59" s="314"/>
      <c r="S59" s="314"/>
      <c r="T59" s="315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17"/>
      <c r="N60" s="313" t="s">
        <v>43</v>
      </c>
      <c r="O60" s="314"/>
      <c r="P60" s="314"/>
      <c r="Q60" s="314"/>
      <c r="R60" s="314"/>
      <c r="S60" s="314"/>
      <c r="T60" s="315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26" t="s">
        <v>106</v>
      </c>
      <c r="B61" s="326"/>
      <c r="C61" s="326"/>
      <c r="D61" s="326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6"/>
      <c r="W61" s="326"/>
      <c r="X61" s="326"/>
      <c r="Y61" s="66"/>
      <c r="Z61" s="66"/>
    </row>
    <row r="62" spans="1:53" ht="14.25" customHeight="1" x14ac:dyDescent="0.25">
      <c r="A62" s="327" t="s">
        <v>116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4301011432</v>
      </c>
      <c r="D63" s="322">
        <v>4680115882720</v>
      </c>
      <c r="E63" s="322"/>
      <c r="F63" s="63">
        <v>0.45</v>
      </c>
      <c r="G63" s="38">
        <v>10</v>
      </c>
      <c r="H63" s="63">
        <v>4.5</v>
      </c>
      <c r="I63" s="63">
        <v>4.74</v>
      </c>
      <c r="J63" s="38">
        <v>120</v>
      </c>
      <c r="K63" s="38" t="s">
        <v>80</v>
      </c>
      <c r="L63" s="39" t="s">
        <v>111</v>
      </c>
      <c r="M63" s="38">
        <v>90</v>
      </c>
      <c r="N63" s="543" t="s">
        <v>129</v>
      </c>
      <c r="O63" s="324"/>
      <c r="P63" s="324"/>
      <c r="Q63" s="324"/>
      <c r="R63" s="325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IFERROR(IF(W63=0,"",ROUNDUP(W63/H63,0)*0.00937),"")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4301011623</v>
      </c>
      <c r="D64" s="322">
        <v>4607091382945</v>
      </c>
      <c r="E64" s="32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111</v>
      </c>
      <c r="M64" s="38">
        <v>50</v>
      </c>
      <c r="N64" s="544" t="s">
        <v>133</v>
      </c>
      <c r="O64" s="324"/>
      <c r="P64" s="324"/>
      <c r="Q64" s="324"/>
      <c r="R64" s="32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4301011380</v>
      </c>
      <c r="D65" s="322">
        <v>4607091385670</v>
      </c>
      <c r="E65" s="32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4"/>
      <c r="P65" s="324"/>
      <c r="Q65" s="324"/>
      <c r="R65" s="325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136</v>
      </c>
      <c r="B66" s="64" t="s">
        <v>137</v>
      </c>
      <c r="C66" s="37">
        <v>4301011468</v>
      </c>
      <c r="D66" s="322">
        <v>4680115881327</v>
      </c>
      <c r="E66" s="322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138</v>
      </c>
      <c r="M66" s="38">
        <v>50</v>
      </c>
      <c r="N66" s="5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4"/>
      <c r="P66" s="324"/>
      <c r="Q66" s="324"/>
      <c r="R66" s="32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139</v>
      </c>
      <c r="B67" s="64" t="s">
        <v>140</v>
      </c>
      <c r="C67" s="37">
        <v>4301011514</v>
      </c>
      <c r="D67" s="322">
        <v>4680115882133</v>
      </c>
      <c r="E67" s="322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111</v>
      </c>
      <c r="M67" s="38">
        <v>50</v>
      </c>
      <c r="N67" s="54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24"/>
      <c r="P67" s="324"/>
      <c r="Q67" s="324"/>
      <c r="R67" s="325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4301011192</v>
      </c>
      <c r="D68" s="322">
        <v>4607091382952</v>
      </c>
      <c r="E68" s="322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53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4"/>
      <c r="P68" s="324"/>
      <c r="Q68" s="324"/>
      <c r="R68" s="32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4301011565</v>
      </c>
      <c r="D69" s="322">
        <v>4680115882539</v>
      </c>
      <c r="E69" s="322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145</v>
      </c>
      <c r="M69" s="38">
        <v>50</v>
      </c>
      <c r="N69" s="5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4"/>
      <c r="P69" s="324"/>
      <c r="Q69" s="324"/>
      <c r="R69" s="32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4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4301011382</v>
      </c>
      <c r="D70" s="322">
        <v>4607091385687</v>
      </c>
      <c r="E70" s="322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145</v>
      </c>
      <c r="M70" s="38">
        <v>50</v>
      </c>
      <c r="N70" s="54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4"/>
      <c r="P70" s="324"/>
      <c r="Q70" s="324"/>
      <c r="R70" s="32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4301011344</v>
      </c>
      <c r="D71" s="322">
        <v>4607091384604</v>
      </c>
      <c r="E71" s="322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54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4"/>
      <c r="P71" s="324"/>
      <c r="Q71" s="324"/>
      <c r="R71" s="32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4301011386</v>
      </c>
      <c r="D72" s="322">
        <v>4680115880283</v>
      </c>
      <c r="E72" s="322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5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4"/>
      <c r="P72" s="324"/>
      <c r="Q72" s="324"/>
      <c r="R72" s="32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16.5" customHeight="1" x14ac:dyDescent="0.25">
      <c r="A73" s="64" t="s">
        <v>152</v>
      </c>
      <c r="B73" s="64" t="s">
        <v>153</v>
      </c>
      <c r="C73" s="37">
        <v>4301011476</v>
      </c>
      <c r="D73" s="322">
        <v>4680115881518</v>
      </c>
      <c r="E73" s="322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145</v>
      </c>
      <c r="M73" s="38">
        <v>50</v>
      </c>
      <c r="N73" s="53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24"/>
      <c r="P73" s="324"/>
      <c r="Q73" s="324"/>
      <c r="R73" s="325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4301011443</v>
      </c>
      <c r="D74" s="322">
        <v>4680115881303</v>
      </c>
      <c r="E74" s="322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138</v>
      </c>
      <c r="M74" s="38">
        <v>50</v>
      </c>
      <c r="N74" s="53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4"/>
      <c r="P74" s="324"/>
      <c r="Q74" s="324"/>
      <c r="R74" s="32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156</v>
      </c>
      <c r="B75" s="64" t="s">
        <v>157</v>
      </c>
      <c r="C75" s="37">
        <v>4301011352</v>
      </c>
      <c r="D75" s="322">
        <v>4607091388466</v>
      </c>
      <c r="E75" s="322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145</v>
      </c>
      <c r="M75" s="38">
        <v>45</v>
      </c>
      <c r="N75" s="53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4"/>
      <c r="P75" s="324"/>
      <c r="Q75" s="324"/>
      <c r="R75" s="32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4301011417</v>
      </c>
      <c r="D76" s="322">
        <v>4680115880269</v>
      </c>
      <c r="E76" s="322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145</v>
      </c>
      <c r="M76" s="38">
        <v>50</v>
      </c>
      <c r="N76" s="5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4"/>
      <c r="P76" s="324"/>
      <c r="Q76" s="324"/>
      <c r="R76" s="32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160</v>
      </c>
      <c r="B77" s="64" t="s">
        <v>161</v>
      </c>
      <c r="C77" s="37">
        <v>4301011415</v>
      </c>
      <c r="D77" s="322">
        <v>4680115880429</v>
      </c>
      <c r="E77" s="322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145</v>
      </c>
      <c r="M77" s="38">
        <v>50</v>
      </c>
      <c r="N77" s="5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4"/>
      <c r="P77" s="324"/>
      <c r="Q77" s="324"/>
      <c r="R77" s="32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162</v>
      </c>
      <c r="B78" s="64" t="s">
        <v>163</v>
      </c>
      <c r="C78" s="37">
        <v>4301011462</v>
      </c>
      <c r="D78" s="322">
        <v>4680115881457</v>
      </c>
      <c r="E78" s="322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145</v>
      </c>
      <c r="M78" s="38">
        <v>50</v>
      </c>
      <c r="N78" s="5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4"/>
      <c r="P78" s="324"/>
      <c r="Q78" s="324"/>
      <c r="R78" s="32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16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6"/>
      <c r="M79" s="317"/>
      <c r="N79" s="313" t="s">
        <v>43</v>
      </c>
      <c r="O79" s="314"/>
      <c r="P79" s="314"/>
      <c r="Q79" s="314"/>
      <c r="R79" s="314"/>
      <c r="S79" s="314"/>
      <c r="T79" s="315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6"/>
      <c r="M80" s="317"/>
      <c r="N80" s="313" t="s">
        <v>43</v>
      </c>
      <c r="O80" s="314"/>
      <c r="P80" s="314"/>
      <c r="Q80" s="314"/>
      <c r="R80" s="314"/>
      <c r="S80" s="314"/>
      <c r="T80" s="315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27" t="s">
        <v>108</v>
      </c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7"/>
      <c r="N81" s="327"/>
      <c r="O81" s="327"/>
      <c r="P81" s="327"/>
      <c r="Q81" s="327"/>
      <c r="R81" s="327"/>
      <c r="S81" s="327"/>
      <c r="T81" s="327"/>
      <c r="U81" s="327"/>
      <c r="V81" s="327"/>
      <c r="W81" s="327"/>
      <c r="X81" s="327"/>
      <c r="Y81" s="67"/>
      <c r="Z81" s="67"/>
    </row>
    <row r="82" spans="1:53" ht="27" customHeight="1" x14ac:dyDescent="0.25">
      <c r="A82" s="64" t="s">
        <v>164</v>
      </c>
      <c r="B82" s="64" t="s">
        <v>165</v>
      </c>
      <c r="C82" s="37">
        <v>4301020189</v>
      </c>
      <c r="D82" s="322">
        <v>4607091384789</v>
      </c>
      <c r="E82" s="322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531" t="s">
        <v>166</v>
      </c>
      <c r="O82" s="324"/>
      <c r="P82" s="324"/>
      <c r="Q82" s="324"/>
      <c r="R82" s="325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167</v>
      </c>
      <c r="B83" s="64" t="s">
        <v>168</v>
      </c>
      <c r="C83" s="37">
        <v>4301020235</v>
      </c>
      <c r="D83" s="322">
        <v>4680115881488</v>
      </c>
      <c r="E83" s="322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5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4"/>
      <c r="P83" s="324"/>
      <c r="Q83" s="324"/>
      <c r="R83" s="325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169</v>
      </c>
      <c r="B84" s="64" t="s">
        <v>170</v>
      </c>
      <c r="C84" s="37">
        <v>4301020183</v>
      </c>
      <c r="D84" s="322">
        <v>4607091384765</v>
      </c>
      <c r="E84" s="322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525" t="s">
        <v>171</v>
      </c>
      <c r="O84" s="324"/>
      <c r="P84" s="324"/>
      <c r="Q84" s="324"/>
      <c r="R84" s="325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172</v>
      </c>
      <c r="B85" s="64" t="s">
        <v>173</v>
      </c>
      <c r="C85" s="37">
        <v>4301020228</v>
      </c>
      <c r="D85" s="322">
        <v>4680115882751</v>
      </c>
      <c r="E85" s="322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526" t="s">
        <v>174</v>
      </c>
      <c r="O85" s="324"/>
      <c r="P85" s="324"/>
      <c r="Q85" s="324"/>
      <c r="R85" s="325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4301020258</v>
      </c>
      <c r="D86" s="322">
        <v>4680115882775</v>
      </c>
      <c r="E86" s="322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178</v>
      </c>
      <c r="L86" s="39" t="s">
        <v>145</v>
      </c>
      <c r="M86" s="38">
        <v>50</v>
      </c>
      <c r="N86" s="527" t="s">
        <v>177</v>
      </c>
      <c r="O86" s="324"/>
      <c r="P86" s="324"/>
      <c r="Q86" s="324"/>
      <c r="R86" s="325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4301020217</v>
      </c>
      <c r="D87" s="322">
        <v>4680115880658</v>
      </c>
      <c r="E87" s="322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5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4"/>
      <c r="P87" s="324"/>
      <c r="Q87" s="324"/>
      <c r="R87" s="325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4301020223</v>
      </c>
      <c r="D88" s="322">
        <v>4607091381962</v>
      </c>
      <c r="E88" s="322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5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4"/>
      <c r="P88" s="324"/>
      <c r="Q88" s="324"/>
      <c r="R88" s="325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6"/>
      <c r="M89" s="317"/>
      <c r="N89" s="313" t="s">
        <v>43</v>
      </c>
      <c r="O89" s="314"/>
      <c r="P89" s="314"/>
      <c r="Q89" s="314"/>
      <c r="R89" s="314"/>
      <c r="S89" s="314"/>
      <c r="T89" s="315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7"/>
      <c r="N90" s="313" t="s">
        <v>43</v>
      </c>
      <c r="O90" s="314"/>
      <c r="P90" s="314"/>
      <c r="Q90" s="314"/>
      <c r="R90" s="314"/>
      <c r="S90" s="314"/>
      <c r="T90" s="315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27" t="s">
        <v>76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27"/>
      <c r="Y91" s="67"/>
      <c r="Z91" s="67"/>
    </row>
    <row r="92" spans="1:53" ht="16.5" customHeight="1" x14ac:dyDescent="0.25">
      <c r="A92" s="64" t="s">
        <v>183</v>
      </c>
      <c r="B92" s="64" t="s">
        <v>184</v>
      </c>
      <c r="C92" s="37">
        <v>4301030895</v>
      </c>
      <c r="D92" s="322">
        <v>4607091387667</v>
      </c>
      <c r="E92" s="322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5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4"/>
      <c r="P92" s="324"/>
      <c r="Q92" s="324"/>
      <c r="R92" s="325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185</v>
      </c>
      <c r="B93" s="64" t="s">
        <v>186</v>
      </c>
      <c r="C93" s="37">
        <v>4301030961</v>
      </c>
      <c r="D93" s="322">
        <v>4607091387636</v>
      </c>
      <c r="E93" s="322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4"/>
      <c r="P93" s="324"/>
      <c r="Q93" s="324"/>
      <c r="R93" s="325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187</v>
      </c>
      <c r="B94" s="64" t="s">
        <v>188</v>
      </c>
      <c r="C94" s="37">
        <v>4301031078</v>
      </c>
      <c r="D94" s="322">
        <v>4607091384727</v>
      </c>
      <c r="E94" s="322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4"/>
      <c r="P94" s="324"/>
      <c r="Q94" s="324"/>
      <c r="R94" s="325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4301031080</v>
      </c>
      <c r="D95" s="322">
        <v>4607091386745</v>
      </c>
      <c r="E95" s="322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1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4"/>
      <c r="P95" s="324"/>
      <c r="Q95" s="324"/>
      <c r="R95" s="325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191</v>
      </c>
      <c r="B96" s="64" t="s">
        <v>192</v>
      </c>
      <c r="C96" s="37">
        <v>4301030963</v>
      </c>
      <c r="D96" s="322">
        <v>4607091382426</v>
      </c>
      <c r="E96" s="322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4"/>
      <c r="P96" s="324"/>
      <c r="Q96" s="324"/>
      <c r="R96" s="32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193</v>
      </c>
      <c r="B97" s="64" t="s">
        <v>194</v>
      </c>
      <c r="C97" s="37">
        <v>4301030962</v>
      </c>
      <c r="D97" s="322">
        <v>4607091386547</v>
      </c>
      <c r="E97" s="322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178</v>
      </c>
      <c r="L97" s="39" t="s">
        <v>79</v>
      </c>
      <c r="M97" s="38">
        <v>40</v>
      </c>
      <c r="N97" s="5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4"/>
      <c r="P97" s="324"/>
      <c r="Q97" s="324"/>
      <c r="R97" s="32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195</v>
      </c>
      <c r="B98" s="64" t="s">
        <v>196</v>
      </c>
      <c r="C98" s="37">
        <v>4301031079</v>
      </c>
      <c r="D98" s="322">
        <v>4607091384734</v>
      </c>
      <c r="E98" s="322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178</v>
      </c>
      <c r="L98" s="39" t="s">
        <v>79</v>
      </c>
      <c r="M98" s="38">
        <v>45</v>
      </c>
      <c r="N98" s="5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4"/>
      <c r="P98" s="324"/>
      <c r="Q98" s="324"/>
      <c r="R98" s="32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4301030964</v>
      </c>
      <c r="D99" s="322">
        <v>4607091382464</v>
      </c>
      <c r="E99" s="322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178</v>
      </c>
      <c r="L99" s="39" t="s">
        <v>79</v>
      </c>
      <c r="M99" s="38">
        <v>40</v>
      </c>
      <c r="N99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4"/>
      <c r="P99" s="324"/>
      <c r="Q99" s="324"/>
      <c r="R99" s="32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4301031234</v>
      </c>
      <c r="D100" s="322">
        <v>4680115883444</v>
      </c>
      <c r="E100" s="322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514" t="s">
        <v>201</v>
      </c>
      <c r="O100" s="324"/>
      <c r="P100" s="324"/>
      <c r="Q100" s="324"/>
      <c r="R100" s="32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199</v>
      </c>
      <c r="B101" s="64" t="s">
        <v>202</v>
      </c>
      <c r="C101" s="37">
        <v>4301031235</v>
      </c>
      <c r="D101" s="322">
        <v>4680115883444</v>
      </c>
      <c r="E101" s="322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15" t="s">
        <v>201</v>
      </c>
      <c r="O101" s="324"/>
      <c r="P101" s="324"/>
      <c r="Q101" s="324"/>
      <c r="R101" s="32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16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6"/>
      <c r="M102" s="317"/>
      <c r="N102" s="313" t="s">
        <v>43</v>
      </c>
      <c r="O102" s="314"/>
      <c r="P102" s="314"/>
      <c r="Q102" s="314"/>
      <c r="R102" s="314"/>
      <c r="S102" s="314"/>
      <c r="T102" s="315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16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7"/>
      <c r="N103" s="313" t="s">
        <v>43</v>
      </c>
      <c r="O103" s="314"/>
      <c r="P103" s="314"/>
      <c r="Q103" s="314"/>
      <c r="R103" s="314"/>
      <c r="S103" s="314"/>
      <c r="T103" s="315"/>
      <c r="U103" s="43" t="s">
        <v>0</v>
      </c>
      <c r="V103" s="44">
        <f>IFERROR(SUM(V92:V101),"0")</f>
        <v>0</v>
      </c>
      <c r="W103" s="44">
        <f>IFERROR(SUM(W92:W101),"0")</f>
        <v>0</v>
      </c>
      <c r="X103" s="43"/>
      <c r="Y103" s="68"/>
      <c r="Z103" s="68"/>
    </row>
    <row r="104" spans="1:53" ht="14.25" customHeight="1" x14ac:dyDescent="0.25">
      <c r="A104" s="327" t="s">
        <v>81</v>
      </c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7"/>
      <c r="P104" s="327"/>
      <c r="Q104" s="327"/>
      <c r="R104" s="327"/>
      <c r="S104" s="327"/>
      <c r="T104" s="327"/>
      <c r="U104" s="327"/>
      <c r="V104" s="327"/>
      <c r="W104" s="327"/>
      <c r="X104" s="327"/>
      <c r="Y104" s="67"/>
      <c r="Z104" s="67"/>
    </row>
    <row r="105" spans="1:53" ht="27" customHeight="1" x14ac:dyDescent="0.25">
      <c r="A105" s="64" t="s">
        <v>203</v>
      </c>
      <c r="B105" s="64" t="s">
        <v>204</v>
      </c>
      <c r="C105" s="37">
        <v>4301051437</v>
      </c>
      <c r="D105" s="322">
        <v>4607091386967</v>
      </c>
      <c r="E105" s="322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145</v>
      </c>
      <c r="M105" s="38">
        <v>45</v>
      </c>
      <c r="N105" s="516" t="s">
        <v>205</v>
      </c>
      <c r="O105" s="324"/>
      <c r="P105" s="324"/>
      <c r="Q105" s="324"/>
      <c r="R105" s="325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203</v>
      </c>
      <c r="B106" s="64" t="s">
        <v>206</v>
      </c>
      <c r="C106" s="37">
        <v>4301051543</v>
      </c>
      <c r="D106" s="322">
        <v>4607091386967</v>
      </c>
      <c r="E106" s="322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509" t="s">
        <v>207</v>
      </c>
      <c r="O106" s="324"/>
      <c r="P106" s="324"/>
      <c r="Q106" s="324"/>
      <c r="R106" s="325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208</v>
      </c>
      <c r="B107" s="64" t="s">
        <v>209</v>
      </c>
      <c r="C107" s="37">
        <v>4301051311</v>
      </c>
      <c r="D107" s="322">
        <v>4607091385304</v>
      </c>
      <c r="E107" s="322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79</v>
      </c>
      <c r="M107" s="38">
        <v>40</v>
      </c>
      <c r="N107" s="51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24"/>
      <c r="P107" s="324"/>
      <c r="Q107" s="324"/>
      <c r="R107" s="32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210</v>
      </c>
      <c r="B108" s="64" t="s">
        <v>211</v>
      </c>
      <c r="C108" s="37">
        <v>4301051306</v>
      </c>
      <c r="D108" s="322">
        <v>4607091386264</v>
      </c>
      <c r="E108" s="322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51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4"/>
      <c r="P108" s="324"/>
      <c r="Q108" s="324"/>
      <c r="R108" s="32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212</v>
      </c>
      <c r="B109" s="64" t="s">
        <v>213</v>
      </c>
      <c r="C109" s="37">
        <v>4301051436</v>
      </c>
      <c r="D109" s="322">
        <v>4607091385731</v>
      </c>
      <c r="E109" s="322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145</v>
      </c>
      <c r="M109" s="38">
        <v>45</v>
      </c>
      <c r="N109" s="512" t="s">
        <v>214</v>
      </c>
      <c r="O109" s="324"/>
      <c r="P109" s="324"/>
      <c r="Q109" s="324"/>
      <c r="R109" s="325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215</v>
      </c>
      <c r="B110" s="64" t="s">
        <v>216</v>
      </c>
      <c r="C110" s="37">
        <v>4301051439</v>
      </c>
      <c r="D110" s="322">
        <v>4680115880214</v>
      </c>
      <c r="E110" s="322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145</v>
      </c>
      <c r="M110" s="38">
        <v>45</v>
      </c>
      <c r="N110" s="513" t="s">
        <v>217</v>
      </c>
      <c r="O110" s="324"/>
      <c r="P110" s="324"/>
      <c r="Q110" s="324"/>
      <c r="R110" s="32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218</v>
      </c>
      <c r="B111" s="64" t="s">
        <v>219</v>
      </c>
      <c r="C111" s="37">
        <v>4301051438</v>
      </c>
      <c r="D111" s="322">
        <v>4680115880894</v>
      </c>
      <c r="E111" s="322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145</v>
      </c>
      <c r="M111" s="38">
        <v>45</v>
      </c>
      <c r="N111" s="506" t="s">
        <v>220</v>
      </c>
      <c r="O111" s="324"/>
      <c r="P111" s="324"/>
      <c r="Q111" s="324"/>
      <c r="R111" s="32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221</v>
      </c>
      <c r="B112" s="64" t="s">
        <v>222</v>
      </c>
      <c r="C112" s="37">
        <v>4301051313</v>
      </c>
      <c r="D112" s="322">
        <v>4607091385427</v>
      </c>
      <c r="E112" s="322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5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4"/>
      <c r="P112" s="324"/>
      <c r="Q112" s="324"/>
      <c r="R112" s="325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223</v>
      </c>
      <c r="B113" s="64" t="s">
        <v>224</v>
      </c>
      <c r="C113" s="37">
        <v>4301051480</v>
      </c>
      <c r="D113" s="322">
        <v>4680115882645</v>
      </c>
      <c r="E113" s="322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508" t="s">
        <v>225</v>
      </c>
      <c r="O113" s="324"/>
      <c r="P113" s="324"/>
      <c r="Q113" s="324"/>
      <c r="R113" s="32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16"/>
      <c r="B114" s="316"/>
      <c r="C114" s="316"/>
      <c r="D114" s="316"/>
      <c r="E114" s="316"/>
      <c r="F114" s="316"/>
      <c r="G114" s="316"/>
      <c r="H114" s="316"/>
      <c r="I114" s="316"/>
      <c r="J114" s="316"/>
      <c r="K114" s="316"/>
      <c r="L114" s="316"/>
      <c r="M114" s="317"/>
      <c r="N114" s="313" t="s">
        <v>43</v>
      </c>
      <c r="O114" s="314"/>
      <c r="P114" s="314"/>
      <c r="Q114" s="314"/>
      <c r="R114" s="314"/>
      <c r="S114" s="314"/>
      <c r="T114" s="315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16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6"/>
      <c r="M115" s="317"/>
      <c r="N115" s="313" t="s">
        <v>43</v>
      </c>
      <c r="O115" s="314"/>
      <c r="P115" s="314"/>
      <c r="Q115" s="314"/>
      <c r="R115" s="314"/>
      <c r="S115" s="314"/>
      <c r="T115" s="315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27" t="s">
        <v>226</v>
      </c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7"/>
      <c r="P116" s="327"/>
      <c r="Q116" s="327"/>
      <c r="R116" s="327"/>
      <c r="S116" s="327"/>
      <c r="T116" s="327"/>
      <c r="U116" s="327"/>
      <c r="V116" s="327"/>
      <c r="W116" s="327"/>
      <c r="X116" s="327"/>
      <c r="Y116" s="67"/>
      <c r="Z116" s="67"/>
    </row>
    <row r="117" spans="1:53" ht="27" customHeight="1" x14ac:dyDescent="0.25">
      <c r="A117" s="64" t="s">
        <v>227</v>
      </c>
      <c r="B117" s="64" t="s">
        <v>228</v>
      </c>
      <c r="C117" s="37">
        <v>4301060296</v>
      </c>
      <c r="D117" s="322">
        <v>4607091383065</v>
      </c>
      <c r="E117" s="322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50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4"/>
      <c r="P117" s="324"/>
      <c r="Q117" s="324"/>
      <c r="R117" s="325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229</v>
      </c>
      <c r="B118" s="64" t="s">
        <v>230</v>
      </c>
      <c r="C118" s="37">
        <v>4301060350</v>
      </c>
      <c r="D118" s="322">
        <v>4680115881532</v>
      </c>
      <c r="E118" s="322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145</v>
      </c>
      <c r="M118" s="38">
        <v>30</v>
      </c>
      <c r="N118" s="50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4"/>
      <c r="P118" s="324"/>
      <c r="Q118" s="324"/>
      <c r="R118" s="325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231</v>
      </c>
      <c r="B119" s="64" t="s">
        <v>232</v>
      </c>
      <c r="C119" s="37">
        <v>4301060356</v>
      </c>
      <c r="D119" s="322">
        <v>4680115882652</v>
      </c>
      <c r="E119" s="322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504" t="s">
        <v>233</v>
      </c>
      <c r="O119" s="324"/>
      <c r="P119" s="324"/>
      <c r="Q119" s="324"/>
      <c r="R119" s="325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234</v>
      </c>
      <c r="B120" s="64" t="s">
        <v>235</v>
      </c>
      <c r="C120" s="37">
        <v>4301060309</v>
      </c>
      <c r="D120" s="322">
        <v>4680115880238</v>
      </c>
      <c r="E120" s="322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50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24"/>
      <c r="P120" s="324"/>
      <c r="Q120" s="324"/>
      <c r="R120" s="325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236</v>
      </c>
      <c r="B121" s="64" t="s">
        <v>237</v>
      </c>
      <c r="C121" s="37">
        <v>4301060351</v>
      </c>
      <c r="D121" s="322">
        <v>4680115881464</v>
      </c>
      <c r="E121" s="322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145</v>
      </c>
      <c r="M121" s="38">
        <v>30</v>
      </c>
      <c r="N121" s="500" t="s">
        <v>238</v>
      </c>
      <c r="O121" s="324"/>
      <c r="P121" s="324"/>
      <c r="Q121" s="324"/>
      <c r="R121" s="325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16"/>
      <c r="B122" s="316"/>
      <c r="C122" s="316"/>
      <c r="D122" s="316"/>
      <c r="E122" s="316"/>
      <c r="F122" s="316"/>
      <c r="G122" s="316"/>
      <c r="H122" s="316"/>
      <c r="I122" s="316"/>
      <c r="J122" s="316"/>
      <c r="K122" s="316"/>
      <c r="L122" s="316"/>
      <c r="M122" s="317"/>
      <c r="N122" s="313" t="s">
        <v>43</v>
      </c>
      <c r="O122" s="314"/>
      <c r="P122" s="314"/>
      <c r="Q122" s="314"/>
      <c r="R122" s="314"/>
      <c r="S122" s="314"/>
      <c r="T122" s="315"/>
      <c r="U122" s="43" t="s">
        <v>42</v>
      </c>
      <c r="V122" s="44">
        <f>IFERROR(V117/H117,"0")+IFERROR(V118/H118,"0")+IFERROR(V119/H119,"0")+IFERROR(V120/H120,"0")+IFERROR(V121/H121,"0")</f>
        <v>0</v>
      </c>
      <c r="W122" s="44">
        <f>IFERROR(W117/H117,"0")+IFERROR(W118/H118,"0")+IFERROR(W119/H119,"0")+IFERROR(W120/H120,"0")+IFERROR(W121/H121,"0")</f>
        <v>0</v>
      </c>
      <c r="X122" s="44">
        <f>IFERROR(IF(X117="",0,X117),"0")+IFERROR(IF(X118="",0,X118),"0")+IFERROR(IF(X119="",0,X119),"0")+IFERROR(IF(X120="",0,X120),"0")+IFERROR(IF(X121="",0,X121),"0")</f>
        <v>0</v>
      </c>
      <c r="Y122" s="68"/>
      <c r="Z122" s="68"/>
    </row>
    <row r="123" spans="1:53" x14ac:dyDescent="0.2">
      <c r="A123" s="316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6"/>
      <c r="M123" s="317"/>
      <c r="N123" s="313" t="s">
        <v>43</v>
      </c>
      <c r="O123" s="314"/>
      <c r="P123" s="314"/>
      <c r="Q123" s="314"/>
      <c r="R123" s="314"/>
      <c r="S123" s="314"/>
      <c r="T123" s="315"/>
      <c r="U123" s="43" t="s">
        <v>0</v>
      </c>
      <c r="V123" s="44">
        <f>IFERROR(SUM(V117:V121),"0")</f>
        <v>0</v>
      </c>
      <c r="W123" s="44">
        <f>IFERROR(SUM(W117:W121),"0")</f>
        <v>0</v>
      </c>
      <c r="X123" s="43"/>
      <c r="Y123" s="68"/>
      <c r="Z123" s="68"/>
    </row>
    <row r="124" spans="1:53" ht="16.5" customHeight="1" x14ac:dyDescent="0.25">
      <c r="A124" s="326" t="s">
        <v>239</v>
      </c>
      <c r="B124" s="326"/>
      <c r="C124" s="326"/>
      <c r="D124" s="326"/>
      <c r="E124" s="326"/>
      <c r="F124" s="326"/>
      <c r="G124" s="326"/>
      <c r="H124" s="326"/>
      <c r="I124" s="326"/>
      <c r="J124" s="326"/>
      <c r="K124" s="326"/>
      <c r="L124" s="326"/>
      <c r="M124" s="326"/>
      <c r="N124" s="326"/>
      <c r="O124" s="326"/>
      <c r="P124" s="326"/>
      <c r="Q124" s="326"/>
      <c r="R124" s="326"/>
      <c r="S124" s="326"/>
      <c r="T124" s="326"/>
      <c r="U124" s="326"/>
      <c r="V124" s="326"/>
      <c r="W124" s="326"/>
      <c r="X124" s="326"/>
      <c r="Y124" s="66"/>
      <c r="Z124" s="66"/>
    </row>
    <row r="125" spans="1:53" ht="14.25" customHeight="1" x14ac:dyDescent="0.25">
      <c r="A125" s="327" t="s">
        <v>81</v>
      </c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327"/>
      <c r="R125" s="327"/>
      <c r="S125" s="327"/>
      <c r="T125" s="327"/>
      <c r="U125" s="327"/>
      <c r="V125" s="327"/>
      <c r="W125" s="327"/>
      <c r="X125" s="327"/>
      <c r="Y125" s="67"/>
      <c r="Z125" s="67"/>
    </row>
    <row r="126" spans="1:53" ht="27" customHeight="1" x14ac:dyDescent="0.25">
      <c r="A126" s="64" t="s">
        <v>240</v>
      </c>
      <c r="B126" s="64" t="s">
        <v>241</v>
      </c>
      <c r="C126" s="37">
        <v>4301051360</v>
      </c>
      <c r="D126" s="322">
        <v>4607091385168</v>
      </c>
      <c r="E126" s="322"/>
      <c r="F126" s="63">
        <v>1.35</v>
      </c>
      <c r="G126" s="38">
        <v>6</v>
      </c>
      <c r="H126" s="63">
        <v>8.1</v>
      </c>
      <c r="I126" s="63">
        <v>8.6579999999999995</v>
      </c>
      <c r="J126" s="38">
        <v>56</v>
      </c>
      <c r="K126" s="38" t="s">
        <v>112</v>
      </c>
      <c r="L126" s="39" t="s">
        <v>145</v>
      </c>
      <c r="M126" s="38">
        <v>45</v>
      </c>
      <c r="N126" s="5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24"/>
      <c r="P126" s="324"/>
      <c r="Q126" s="324"/>
      <c r="R126" s="325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242</v>
      </c>
      <c r="B127" s="64" t="s">
        <v>243</v>
      </c>
      <c r="C127" s="37">
        <v>4301051362</v>
      </c>
      <c r="D127" s="322">
        <v>4607091383256</v>
      </c>
      <c r="E127" s="322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145</v>
      </c>
      <c r="M127" s="38">
        <v>45</v>
      </c>
      <c r="N127" s="4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24"/>
      <c r="P127" s="324"/>
      <c r="Q127" s="324"/>
      <c r="R127" s="325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244</v>
      </c>
      <c r="B128" s="64" t="s">
        <v>245</v>
      </c>
      <c r="C128" s="37">
        <v>4301051358</v>
      </c>
      <c r="D128" s="322">
        <v>4607091385748</v>
      </c>
      <c r="E128" s="322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145</v>
      </c>
      <c r="M128" s="38">
        <v>45</v>
      </c>
      <c r="N128" s="4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24"/>
      <c r="P128" s="324"/>
      <c r="Q128" s="324"/>
      <c r="R128" s="325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16"/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7"/>
      <c r="N129" s="313" t="s">
        <v>43</v>
      </c>
      <c r="O129" s="314"/>
      <c r="P129" s="314"/>
      <c r="Q129" s="314"/>
      <c r="R129" s="314"/>
      <c r="S129" s="314"/>
      <c r="T129" s="315"/>
      <c r="U129" s="43" t="s">
        <v>42</v>
      </c>
      <c r="V129" s="44">
        <f>IFERROR(V126/H126,"0")+IFERROR(V127/H127,"0")+IFERROR(V128/H128,"0")</f>
        <v>0</v>
      </c>
      <c r="W129" s="44">
        <f>IFERROR(W126/H126,"0")+IFERROR(W127/H127,"0")+IFERROR(W128/H128,"0")</f>
        <v>0</v>
      </c>
      <c r="X129" s="44">
        <f>IFERROR(IF(X126="",0,X126),"0")+IFERROR(IF(X127="",0,X127),"0")+IFERROR(IF(X128="",0,X128),"0")</f>
        <v>0</v>
      </c>
      <c r="Y129" s="68"/>
      <c r="Z129" s="68"/>
    </row>
    <row r="130" spans="1:53" x14ac:dyDescent="0.2">
      <c r="A130" s="316"/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16"/>
      <c r="M130" s="317"/>
      <c r="N130" s="313" t="s">
        <v>43</v>
      </c>
      <c r="O130" s="314"/>
      <c r="P130" s="314"/>
      <c r="Q130" s="314"/>
      <c r="R130" s="314"/>
      <c r="S130" s="314"/>
      <c r="T130" s="315"/>
      <c r="U130" s="43" t="s">
        <v>0</v>
      </c>
      <c r="V130" s="44">
        <f>IFERROR(SUM(V126:V128),"0")</f>
        <v>0</v>
      </c>
      <c r="W130" s="44">
        <f>IFERROR(SUM(W126:W128),"0")</f>
        <v>0</v>
      </c>
      <c r="X130" s="43"/>
      <c r="Y130" s="68"/>
      <c r="Z130" s="68"/>
    </row>
    <row r="131" spans="1:53" ht="27.75" customHeight="1" x14ac:dyDescent="0.2">
      <c r="A131" s="338" t="s">
        <v>246</v>
      </c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8"/>
      <c r="N131" s="338"/>
      <c r="O131" s="338"/>
      <c r="P131" s="338"/>
      <c r="Q131" s="338"/>
      <c r="R131" s="338"/>
      <c r="S131" s="338"/>
      <c r="T131" s="338"/>
      <c r="U131" s="338"/>
      <c r="V131" s="338"/>
      <c r="W131" s="338"/>
      <c r="X131" s="338"/>
      <c r="Y131" s="55"/>
      <c r="Z131" s="55"/>
    </row>
    <row r="132" spans="1:53" ht="16.5" customHeight="1" x14ac:dyDescent="0.25">
      <c r="A132" s="326" t="s">
        <v>247</v>
      </c>
      <c r="B132" s="326"/>
      <c r="C132" s="326"/>
      <c r="D132" s="326"/>
      <c r="E132" s="326"/>
      <c r="F132" s="326"/>
      <c r="G132" s="326"/>
      <c r="H132" s="326"/>
      <c r="I132" s="326"/>
      <c r="J132" s="326"/>
      <c r="K132" s="326"/>
      <c r="L132" s="326"/>
      <c r="M132" s="326"/>
      <c r="N132" s="326"/>
      <c r="O132" s="326"/>
      <c r="P132" s="326"/>
      <c r="Q132" s="326"/>
      <c r="R132" s="326"/>
      <c r="S132" s="326"/>
      <c r="T132" s="326"/>
      <c r="U132" s="326"/>
      <c r="V132" s="326"/>
      <c r="W132" s="326"/>
      <c r="X132" s="326"/>
      <c r="Y132" s="66"/>
      <c r="Z132" s="66"/>
    </row>
    <row r="133" spans="1:53" ht="14.25" customHeight="1" x14ac:dyDescent="0.25">
      <c r="A133" s="327" t="s">
        <v>116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67"/>
      <c r="Z133" s="67"/>
    </row>
    <row r="134" spans="1:53" ht="27" customHeight="1" x14ac:dyDescent="0.25">
      <c r="A134" s="64" t="s">
        <v>248</v>
      </c>
      <c r="B134" s="64" t="s">
        <v>249</v>
      </c>
      <c r="C134" s="37">
        <v>4301011223</v>
      </c>
      <c r="D134" s="322">
        <v>4607091383423</v>
      </c>
      <c r="E134" s="322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145</v>
      </c>
      <c r="M134" s="38">
        <v>35</v>
      </c>
      <c r="N134" s="49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24"/>
      <c r="P134" s="324"/>
      <c r="Q134" s="324"/>
      <c r="R134" s="325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250</v>
      </c>
      <c r="B135" s="64" t="s">
        <v>251</v>
      </c>
      <c r="C135" s="37">
        <v>4301011338</v>
      </c>
      <c r="D135" s="322">
        <v>4607091381405</v>
      </c>
      <c r="E135" s="322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4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24"/>
      <c r="P135" s="324"/>
      <c r="Q135" s="324"/>
      <c r="R135" s="325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252</v>
      </c>
      <c r="B136" s="64" t="s">
        <v>253</v>
      </c>
      <c r="C136" s="37">
        <v>4301011333</v>
      </c>
      <c r="D136" s="322">
        <v>4607091386516</v>
      </c>
      <c r="E136" s="322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4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24"/>
      <c r="P136" s="324"/>
      <c r="Q136" s="324"/>
      <c r="R136" s="325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16"/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7"/>
      <c r="N137" s="313" t="s">
        <v>43</v>
      </c>
      <c r="O137" s="314"/>
      <c r="P137" s="314"/>
      <c r="Q137" s="314"/>
      <c r="R137" s="314"/>
      <c r="S137" s="314"/>
      <c r="T137" s="315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16"/>
      <c r="B138" s="316"/>
      <c r="C138" s="316"/>
      <c r="D138" s="316"/>
      <c r="E138" s="316"/>
      <c r="F138" s="316"/>
      <c r="G138" s="316"/>
      <c r="H138" s="316"/>
      <c r="I138" s="316"/>
      <c r="J138" s="316"/>
      <c r="K138" s="316"/>
      <c r="L138" s="316"/>
      <c r="M138" s="317"/>
      <c r="N138" s="313" t="s">
        <v>43</v>
      </c>
      <c r="O138" s="314"/>
      <c r="P138" s="314"/>
      <c r="Q138" s="314"/>
      <c r="R138" s="314"/>
      <c r="S138" s="314"/>
      <c r="T138" s="315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26" t="s">
        <v>254</v>
      </c>
      <c r="B139" s="326"/>
      <c r="C139" s="326"/>
      <c r="D139" s="326"/>
      <c r="E139" s="326"/>
      <c r="F139" s="326"/>
      <c r="G139" s="326"/>
      <c r="H139" s="326"/>
      <c r="I139" s="326"/>
      <c r="J139" s="326"/>
      <c r="K139" s="326"/>
      <c r="L139" s="326"/>
      <c r="M139" s="326"/>
      <c r="N139" s="326"/>
      <c r="O139" s="326"/>
      <c r="P139" s="326"/>
      <c r="Q139" s="326"/>
      <c r="R139" s="326"/>
      <c r="S139" s="326"/>
      <c r="T139" s="326"/>
      <c r="U139" s="326"/>
      <c r="V139" s="326"/>
      <c r="W139" s="326"/>
      <c r="X139" s="326"/>
      <c r="Y139" s="66"/>
      <c r="Z139" s="66"/>
    </row>
    <row r="140" spans="1:53" ht="14.25" customHeight="1" x14ac:dyDescent="0.25">
      <c r="A140" s="327" t="s">
        <v>76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67"/>
      <c r="Z140" s="67"/>
    </row>
    <row r="141" spans="1:53" ht="27" customHeight="1" x14ac:dyDescent="0.25">
      <c r="A141" s="64" t="s">
        <v>255</v>
      </c>
      <c r="B141" s="64" t="s">
        <v>256</v>
      </c>
      <c r="C141" s="37">
        <v>4301031191</v>
      </c>
      <c r="D141" s="322">
        <v>4680115880993</v>
      </c>
      <c r="E141" s="322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4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24"/>
      <c r="P141" s="324"/>
      <c r="Q141" s="324"/>
      <c r="R141" s="325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257</v>
      </c>
      <c r="B142" s="64" t="s">
        <v>258</v>
      </c>
      <c r="C142" s="37">
        <v>4301031204</v>
      </c>
      <c r="D142" s="322">
        <v>4680115881761</v>
      </c>
      <c r="E142" s="322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24"/>
      <c r="P142" s="324"/>
      <c r="Q142" s="324"/>
      <c r="R142" s="325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259</v>
      </c>
      <c r="B143" s="64" t="s">
        <v>260</v>
      </c>
      <c r="C143" s="37">
        <v>4301031201</v>
      </c>
      <c r="D143" s="322">
        <v>4680115881563</v>
      </c>
      <c r="E143" s="322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4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24"/>
      <c r="P143" s="324"/>
      <c r="Q143" s="324"/>
      <c r="R143" s="325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261</v>
      </c>
      <c r="B144" s="64" t="s">
        <v>262</v>
      </c>
      <c r="C144" s="37">
        <v>4301031199</v>
      </c>
      <c r="D144" s="322">
        <v>4680115880986</v>
      </c>
      <c r="E144" s="322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178</v>
      </c>
      <c r="L144" s="39" t="s">
        <v>79</v>
      </c>
      <c r="M144" s="38">
        <v>40</v>
      </c>
      <c r="N144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24"/>
      <c r="P144" s="324"/>
      <c r="Q144" s="324"/>
      <c r="R144" s="325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263</v>
      </c>
      <c r="B145" s="64" t="s">
        <v>264</v>
      </c>
      <c r="C145" s="37">
        <v>4301031190</v>
      </c>
      <c r="D145" s="322">
        <v>4680115880207</v>
      </c>
      <c r="E145" s="322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4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24"/>
      <c r="P145" s="324"/>
      <c r="Q145" s="324"/>
      <c r="R145" s="325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265</v>
      </c>
      <c r="B146" s="64" t="s">
        <v>266</v>
      </c>
      <c r="C146" s="37">
        <v>4301031205</v>
      </c>
      <c r="D146" s="322">
        <v>4680115881785</v>
      </c>
      <c r="E146" s="322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178</v>
      </c>
      <c r="L146" s="39" t="s">
        <v>79</v>
      </c>
      <c r="M146" s="38">
        <v>40</v>
      </c>
      <c r="N146" s="4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24"/>
      <c r="P146" s="324"/>
      <c r="Q146" s="324"/>
      <c r="R146" s="325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267</v>
      </c>
      <c r="B147" s="64" t="s">
        <v>268</v>
      </c>
      <c r="C147" s="37">
        <v>4301031202</v>
      </c>
      <c r="D147" s="322">
        <v>4680115881679</v>
      </c>
      <c r="E147" s="322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178</v>
      </c>
      <c r="L147" s="39" t="s">
        <v>79</v>
      </c>
      <c r="M147" s="38">
        <v>40</v>
      </c>
      <c r="N147" s="4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24"/>
      <c r="P147" s="324"/>
      <c r="Q147" s="324"/>
      <c r="R147" s="325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269</v>
      </c>
      <c r="B148" s="64" t="s">
        <v>270</v>
      </c>
      <c r="C148" s="37">
        <v>4301031158</v>
      </c>
      <c r="D148" s="322">
        <v>4680115880191</v>
      </c>
      <c r="E148" s="322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4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24"/>
      <c r="P148" s="324"/>
      <c r="Q148" s="324"/>
      <c r="R148" s="32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16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7"/>
      <c r="N149" s="313" t="s">
        <v>43</v>
      </c>
      <c r="O149" s="314"/>
      <c r="P149" s="314"/>
      <c r="Q149" s="314"/>
      <c r="R149" s="314"/>
      <c r="S149" s="314"/>
      <c r="T149" s="315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IFERROR(W141/H141,"0")+IFERROR(W142/H142,"0")+IFERROR(W143/H143,"0")+IFERROR(W144/H144,"0")+IFERROR(W145/H145,"0")+IFERROR(W146/H146,"0")+IFERROR(W147/H147,"0")+IFERROR(W148/H148,"0")</f>
        <v>0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16"/>
      <c r="M150" s="317"/>
      <c r="N150" s="313" t="s">
        <v>43</v>
      </c>
      <c r="O150" s="314"/>
      <c r="P150" s="314"/>
      <c r="Q150" s="314"/>
      <c r="R150" s="314"/>
      <c r="S150" s="314"/>
      <c r="T150" s="315"/>
      <c r="U150" s="43" t="s">
        <v>0</v>
      </c>
      <c r="V150" s="44">
        <f>IFERROR(SUM(V141:V148),"0")</f>
        <v>0</v>
      </c>
      <c r="W150" s="44">
        <f>IFERROR(SUM(W141:W148),"0")</f>
        <v>0</v>
      </c>
      <c r="X150" s="43"/>
      <c r="Y150" s="68"/>
      <c r="Z150" s="68"/>
    </row>
    <row r="151" spans="1:53" ht="16.5" customHeight="1" x14ac:dyDescent="0.25">
      <c r="A151" s="326" t="s">
        <v>271</v>
      </c>
      <c r="B151" s="326"/>
      <c r="C151" s="326"/>
      <c r="D151" s="326"/>
      <c r="E151" s="326"/>
      <c r="F151" s="326"/>
      <c r="G151" s="326"/>
      <c r="H151" s="326"/>
      <c r="I151" s="326"/>
      <c r="J151" s="326"/>
      <c r="K151" s="326"/>
      <c r="L151" s="326"/>
      <c r="M151" s="326"/>
      <c r="N151" s="326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  <c r="Y151" s="66"/>
      <c r="Z151" s="66"/>
    </row>
    <row r="152" spans="1:53" ht="14.25" customHeight="1" x14ac:dyDescent="0.25">
      <c r="A152" s="327" t="s">
        <v>116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67"/>
      <c r="Z152" s="67"/>
    </row>
    <row r="153" spans="1:53" ht="16.5" customHeight="1" x14ac:dyDescent="0.25">
      <c r="A153" s="64" t="s">
        <v>272</v>
      </c>
      <c r="B153" s="64" t="s">
        <v>273</v>
      </c>
      <c r="C153" s="37">
        <v>4301011450</v>
      </c>
      <c r="D153" s="322">
        <v>4680115881402</v>
      </c>
      <c r="E153" s="322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4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24"/>
      <c r="P153" s="324"/>
      <c r="Q153" s="324"/>
      <c r="R153" s="325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274</v>
      </c>
      <c r="B154" s="64" t="s">
        <v>275</v>
      </c>
      <c r="C154" s="37">
        <v>4301011454</v>
      </c>
      <c r="D154" s="322">
        <v>4680115881396</v>
      </c>
      <c r="E154" s="322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4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24"/>
      <c r="P154" s="324"/>
      <c r="Q154" s="324"/>
      <c r="R154" s="325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16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16"/>
      <c r="M155" s="317"/>
      <c r="N155" s="313" t="s">
        <v>43</v>
      </c>
      <c r="O155" s="314"/>
      <c r="P155" s="314"/>
      <c r="Q155" s="314"/>
      <c r="R155" s="314"/>
      <c r="S155" s="314"/>
      <c r="T155" s="315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16"/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16"/>
      <c r="M156" s="317"/>
      <c r="N156" s="313" t="s">
        <v>43</v>
      </c>
      <c r="O156" s="314"/>
      <c r="P156" s="314"/>
      <c r="Q156" s="314"/>
      <c r="R156" s="314"/>
      <c r="S156" s="314"/>
      <c r="T156" s="315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27" t="s">
        <v>108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67"/>
      <c r="Z157" s="67"/>
    </row>
    <row r="158" spans="1:53" ht="16.5" customHeight="1" x14ac:dyDescent="0.25">
      <c r="A158" s="64" t="s">
        <v>276</v>
      </c>
      <c r="B158" s="64" t="s">
        <v>277</v>
      </c>
      <c r="C158" s="37">
        <v>4301020262</v>
      </c>
      <c r="D158" s="322">
        <v>4680115882935</v>
      </c>
      <c r="E158" s="322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145</v>
      </c>
      <c r="M158" s="38">
        <v>50</v>
      </c>
      <c r="N158" s="483" t="s">
        <v>278</v>
      </c>
      <c r="O158" s="324"/>
      <c r="P158" s="324"/>
      <c r="Q158" s="324"/>
      <c r="R158" s="325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279</v>
      </c>
      <c r="B159" s="64" t="s">
        <v>280</v>
      </c>
      <c r="C159" s="37">
        <v>4301020220</v>
      </c>
      <c r="D159" s="322">
        <v>4680115880764</v>
      </c>
      <c r="E159" s="322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24"/>
      <c r="P159" s="324"/>
      <c r="Q159" s="324"/>
      <c r="R159" s="325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16"/>
      <c r="B160" s="316"/>
      <c r="C160" s="316"/>
      <c r="D160" s="316"/>
      <c r="E160" s="316"/>
      <c r="F160" s="316"/>
      <c r="G160" s="316"/>
      <c r="H160" s="316"/>
      <c r="I160" s="316"/>
      <c r="J160" s="316"/>
      <c r="K160" s="316"/>
      <c r="L160" s="316"/>
      <c r="M160" s="317"/>
      <c r="N160" s="313" t="s">
        <v>43</v>
      </c>
      <c r="O160" s="314"/>
      <c r="P160" s="314"/>
      <c r="Q160" s="314"/>
      <c r="R160" s="314"/>
      <c r="S160" s="314"/>
      <c r="T160" s="315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16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16"/>
      <c r="M161" s="317"/>
      <c r="N161" s="313" t="s">
        <v>43</v>
      </c>
      <c r="O161" s="314"/>
      <c r="P161" s="314"/>
      <c r="Q161" s="314"/>
      <c r="R161" s="314"/>
      <c r="S161" s="314"/>
      <c r="T161" s="315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27" t="s">
        <v>76</v>
      </c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27"/>
      <c r="R162" s="327"/>
      <c r="S162" s="327"/>
      <c r="T162" s="327"/>
      <c r="U162" s="327"/>
      <c r="V162" s="327"/>
      <c r="W162" s="327"/>
      <c r="X162" s="327"/>
      <c r="Y162" s="67"/>
      <c r="Z162" s="67"/>
    </row>
    <row r="163" spans="1:53" ht="27" customHeight="1" x14ac:dyDescent="0.25">
      <c r="A163" s="64" t="s">
        <v>281</v>
      </c>
      <c r="B163" s="64" t="s">
        <v>282</v>
      </c>
      <c r="C163" s="37">
        <v>4301031224</v>
      </c>
      <c r="D163" s="322">
        <v>4680115882683</v>
      </c>
      <c r="E163" s="322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24"/>
      <c r="P163" s="324"/>
      <c r="Q163" s="324"/>
      <c r="R163" s="325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283</v>
      </c>
      <c r="B164" s="64" t="s">
        <v>284</v>
      </c>
      <c r="C164" s="37">
        <v>4301031230</v>
      </c>
      <c r="D164" s="322">
        <v>4680115882690</v>
      </c>
      <c r="E164" s="322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24"/>
      <c r="P164" s="324"/>
      <c r="Q164" s="324"/>
      <c r="R164" s="325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285</v>
      </c>
      <c r="B165" s="64" t="s">
        <v>286</v>
      </c>
      <c r="C165" s="37">
        <v>4301031220</v>
      </c>
      <c r="D165" s="322">
        <v>4680115882669</v>
      </c>
      <c r="E165" s="322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24"/>
      <c r="P165" s="324"/>
      <c r="Q165" s="324"/>
      <c r="R165" s="325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287</v>
      </c>
      <c r="B166" s="64" t="s">
        <v>288</v>
      </c>
      <c r="C166" s="37">
        <v>4301031221</v>
      </c>
      <c r="D166" s="322">
        <v>4680115882676</v>
      </c>
      <c r="E166" s="322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24"/>
      <c r="P166" s="324"/>
      <c r="Q166" s="324"/>
      <c r="R166" s="325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16"/>
      <c r="B167" s="316"/>
      <c r="C167" s="316"/>
      <c r="D167" s="316"/>
      <c r="E167" s="316"/>
      <c r="F167" s="316"/>
      <c r="G167" s="316"/>
      <c r="H167" s="316"/>
      <c r="I167" s="316"/>
      <c r="J167" s="316"/>
      <c r="K167" s="316"/>
      <c r="L167" s="316"/>
      <c r="M167" s="317"/>
      <c r="N167" s="313" t="s">
        <v>43</v>
      </c>
      <c r="O167" s="314"/>
      <c r="P167" s="314"/>
      <c r="Q167" s="314"/>
      <c r="R167" s="314"/>
      <c r="S167" s="314"/>
      <c r="T167" s="315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x14ac:dyDescent="0.2">
      <c r="A168" s="316"/>
      <c r="B168" s="316"/>
      <c r="C168" s="316"/>
      <c r="D168" s="316"/>
      <c r="E168" s="316"/>
      <c r="F168" s="316"/>
      <c r="G168" s="316"/>
      <c r="H168" s="316"/>
      <c r="I168" s="316"/>
      <c r="J168" s="316"/>
      <c r="K168" s="316"/>
      <c r="L168" s="316"/>
      <c r="M168" s="317"/>
      <c r="N168" s="313" t="s">
        <v>43</v>
      </c>
      <c r="O168" s="314"/>
      <c r="P168" s="314"/>
      <c r="Q168" s="314"/>
      <c r="R168" s="314"/>
      <c r="S168" s="314"/>
      <c r="T168" s="315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customHeight="1" x14ac:dyDescent="0.25">
      <c r="A169" s="327" t="s">
        <v>81</v>
      </c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27"/>
      <c r="P169" s="327"/>
      <c r="Q169" s="327"/>
      <c r="R169" s="327"/>
      <c r="S169" s="327"/>
      <c r="T169" s="327"/>
      <c r="U169" s="327"/>
      <c r="V169" s="327"/>
      <c r="W169" s="327"/>
      <c r="X169" s="327"/>
      <c r="Y169" s="67"/>
      <c r="Z169" s="67"/>
    </row>
    <row r="170" spans="1:53" ht="27" customHeight="1" x14ac:dyDescent="0.25">
      <c r="A170" s="64" t="s">
        <v>289</v>
      </c>
      <c r="B170" s="64" t="s">
        <v>290</v>
      </c>
      <c r="C170" s="37">
        <v>4301051409</v>
      </c>
      <c r="D170" s="322">
        <v>4680115881556</v>
      </c>
      <c r="E170" s="322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145</v>
      </c>
      <c r="M170" s="38">
        <v>45</v>
      </c>
      <c r="N170" s="4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24"/>
      <c r="P170" s="324"/>
      <c r="Q170" s="324"/>
      <c r="R170" s="325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5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291</v>
      </c>
      <c r="B171" s="64" t="s">
        <v>292</v>
      </c>
      <c r="C171" s="37">
        <v>4301051538</v>
      </c>
      <c r="D171" s="322">
        <v>4680115880573</v>
      </c>
      <c r="E171" s="322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76" t="s">
        <v>293</v>
      </c>
      <c r="O171" s="324"/>
      <c r="P171" s="324"/>
      <c r="Q171" s="324"/>
      <c r="R171" s="325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294</v>
      </c>
      <c r="B172" s="64" t="s">
        <v>295</v>
      </c>
      <c r="C172" s="37">
        <v>4301051408</v>
      </c>
      <c r="D172" s="322">
        <v>4680115881594</v>
      </c>
      <c r="E172" s="322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145</v>
      </c>
      <c r="M172" s="38">
        <v>40</v>
      </c>
      <c r="N172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24"/>
      <c r="P172" s="324"/>
      <c r="Q172" s="324"/>
      <c r="R172" s="325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296</v>
      </c>
      <c r="B173" s="64" t="s">
        <v>297</v>
      </c>
      <c r="C173" s="37">
        <v>4301051505</v>
      </c>
      <c r="D173" s="322">
        <v>4680115881587</v>
      </c>
      <c r="E173" s="322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78" t="s">
        <v>298</v>
      </c>
      <c r="O173" s="324"/>
      <c r="P173" s="324"/>
      <c r="Q173" s="324"/>
      <c r="R173" s="325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299</v>
      </c>
      <c r="B174" s="64" t="s">
        <v>300</v>
      </c>
      <c r="C174" s="37">
        <v>4301051380</v>
      </c>
      <c r="D174" s="322">
        <v>4680115880962</v>
      </c>
      <c r="E174" s="322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7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24"/>
      <c r="P174" s="324"/>
      <c r="Q174" s="324"/>
      <c r="R174" s="325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301</v>
      </c>
      <c r="B175" s="64" t="s">
        <v>302</v>
      </c>
      <c r="C175" s="37">
        <v>4301051411</v>
      </c>
      <c r="D175" s="322">
        <v>4680115881617</v>
      </c>
      <c r="E175" s="322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145</v>
      </c>
      <c r="M175" s="38">
        <v>40</v>
      </c>
      <c r="N175" s="4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24"/>
      <c r="P175" s="324"/>
      <c r="Q175" s="324"/>
      <c r="R175" s="325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303</v>
      </c>
      <c r="B176" s="64" t="s">
        <v>304</v>
      </c>
      <c r="C176" s="37">
        <v>4301051487</v>
      </c>
      <c r="D176" s="322">
        <v>4680115881228</v>
      </c>
      <c r="E176" s="322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72" t="s">
        <v>305</v>
      </c>
      <c r="O176" s="324"/>
      <c r="P176" s="324"/>
      <c r="Q176" s="324"/>
      <c r="R176" s="325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306</v>
      </c>
      <c r="B177" s="64" t="s">
        <v>307</v>
      </c>
      <c r="C177" s="37">
        <v>4301051506</v>
      </c>
      <c r="D177" s="322">
        <v>4680115881037</v>
      </c>
      <c r="E177" s="322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73" t="s">
        <v>308</v>
      </c>
      <c r="O177" s="324"/>
      <c r="P177" s="324"/>
      <c r="Q177" s="324"/>
      <c r="R177" s="325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309</v>
      </c>
      <c r="B178" s="64" t="s">
        <v>310</v>
      </c>
      <c r="C178" s="37">
        <v>4301051384</v>
      </c>
      <c r="D178" s="322">
        <v>4680115881211</v>
      </c>
      <c r="E178" s="322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24"/>
      <c r="P178" s="324"/>
      <c r="Q178" s="324"/>
      <c r="R178" s="32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311</v>
      </c>
      <c r="B179" s="64" t="s">
        <v>312</v>
      </c>
      <c r="C179" s="37">
        <v>4301051378</v>
      </c>
      <c r="D179" s="322">
        <v>4680115881020</v>
      </c>
      <c r="E179" s="322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24"/>
      <c r="P179" s="324"/>
      <c r="Q179" s="324"/>
      <c r="R179" s="325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313</v>
      </c>
      <c r="B180" s="64" t="s">
        <v>314</v>
      </c>
      <c r="C180" s="37">
        <v>4301051407</v>
      </c>
      <c r="D180" s="322">
        <v>4680115882195</v>
      </c>
      <c r="E180" s="322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145</v>
      </c>
      <c r="M180" s="38">
        <v>40</v>
      </c>
      <c r="N180" s="4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24"/>
      <c r="P180" s="324"/>
      <c r="Q180" s="324"/>
      <c r="R180" s="325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5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4301051468</v>
      </c>
      <c r="D181" s="322">
        <v>4680115880092</v>
      </c>
      <c r="E181" s="322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145</v>
      </c>
      <c r="M181" s="38">
        <v>45</v>
      </c>
      <c r="N181" s="46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4"/>
      <c r="P181" s="324"/>
      <c r="Q181" s="324"/>
      <c r="R181" s="325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317</v>
      </c>
      <c r="B182" s="64" t="s">
        <v>318</v>
      </c>
      <c r="C182" s="37">
        <v>4301051469</v>
      </c>
      <c r="D182" s="322">
        <v>4680115880221</v>
      </c>
      <c r="E182" s="322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145</v>
      </c>
      <c r="M182" s="38">
        <v>45</v>
      </c>
      <c r="N182" s="4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4"/>
      <c r="P182" s="324"/>
      <c r="Q182" s="324"/>
      <c r="R182" s="32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319</v>
      </c>
      <c r="B183" s="64" t="s">
        <v>320</v>
      </c>
      <c r="C183" s="37">
        <v>4301051523</v>
      </c>
      <c r="D183" s="322">
        <v>4680115882942</v>
      </c>
      <c r="E183" s="322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79</v>
      </c>
      <c r="M183" s="38">
        <v>40</v>
      </c>
      <c r="N183" s="46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4"/>
      <c r="P183" s="324"/>
      <c r="Q183" s="324"/>
      <c r="R183" s="325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321</v>
      </c>
      <c r="B184" s="64" t="s">
        <v>322</v>
      </c>
      <c r="C184" s="37">
        <v>4301051326</v>
      </c>
      <c r="D184" s="322">
        <v>4680115880504</v>
      </c>
      <c r="E184" s="32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46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4"/>
      <c r="P184" s="324"/>
      <c r="Q184" s="324"/>
      <c r="R184" s="32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323</v>
      </c>
      <c r="B185" s="64" t="s">
        <v>324</v>
      </c>
      <c r="C185" s="37">
        <v>4301051410</v>
      </c>
      <c r="D185" s="322">
        <v>4680115882164</v>
      </c>
      <c r="E185" s="322"/>
      <c r="F185" s="63">
        <v>0.4</v>
      </c>
      <c r="G185" s="38">
        <v>6</v>
      </c>
      <c r="H185" s="63">
        <v>2.4</v>
      </c>
      <c r="I185" s="63">
        <v>2.6779999999999999</v>
      </c>
      <c r="J185" s="38">
        <v>156</v>
      </c>
      <c r="K185" s="38" t="s">
        <v>80</v>
      </c>
      <c r="L185" s="39" t="s">
        <v>145</v>
      </c>
      <c r="M185" s="38">
        <v>40</v>
      </c>
      <c r="N185" s="4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4"/>
      <c r="P185" s="324"/>
      <c r="Q185" s="324"/>
      <c r="R185" s="32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x14ac:dyDescent="0.2">
      <c r="A186" s="316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16"/>
      <c r="M186" s="317"/>
      <c r="N186" s="313" t="s">
        <v>43</v>
      </c>
      <c r="O186" s="314"/>
      <c r="P186" s="314"/>
      <c r="Q186" s="314"/>
      <c r="R186" s="314"/>
      <c r="S186" s="314"/>
      <c r="T186" s="315"/>
      <c r="U186" s="43" t="s">
        <v>42</v>
      </c>
      <c r="V186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68"/>
      <c r="Z186" s="68"/>
    </row>
    <row r="187" spans="1:53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16"/>
      <c r="M187" s="317"/>
      <c r="N187" s="313" t="s">
        <v>43</v>
      </c>
      <c r="O187" s="314"/>
      <c r="P187" s="314"/>
      <c r="Q187" s="314"/>
      <c r="R187" s="314"/>
      <c r="S187" s="314"/>
      <c r="T187" s="315"/>
      <c r="U187" s="43" t="s">
        <v>0</v>
      </c>
      <c r="V187" s="44">
        <f>IFERROR(SUM(V170:V185),"0")</f>
        <v>0</v>
      </c>
      <c r="W187" s="44">
        <f>IFERROR(SUM(W170:W185),"0")</f>
        <v>0</v>
      </c>
      <c r="X187" s="43"/>
      <c r="Y187" s="68"/>
      <c r="Z187" s="68"/>
    </row>
    <row r="188" spans="1:53" ht="14.25" customHeight="1" x14ac:dyDescent="0.25">
      <c r="A188" s="327" t="s">
        <v>226</v>
      </c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27"/>
      <c r="P188" s="327"/>
      <c r="Q188" s="327"/>
      <c r="R188" s="327"/>
      <c r="S188" s="327"/>
      <c r="T188" s="327"/>
      <c r="U188" s="327"/>
      <c r="V188" s="327"/>
      <c r="W188" s="327"/>
      <c r="X188" s="327"/>
      <c r="Y188" s="67"/>
      <c r="Z188" s="67"/>
    </row>
    <row r="189" spans="1:53" ht="16.5" customHeight="1" x14ac:dyDescent="0.25">
      <c r="A189" s="64" t="s">
        <v>325</v>
      </c>
      <c r="B189" s="64" t="s">
        <v>326</v>
      </c>
      <c r="C189" s="37">
        <v>4301060338</v>
      </c>
      <c r="D189" s="322">
        <v>4680115880801</v>
      </c>
      <c r="E189" s="322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8">
        <v>40</v>
      </c>
      <c r="N189" s="46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4"/>
      <c r="P189" s="324"/>
      <c r="Q189" s="324"/>
      <c r="R189" s="325"/>
      <c r="S189" s="40" t="s">
        <v>48</v>
      </c>
      <c r="T189" s="40" t="s">
        <v>48</v>
      </c>
      <c r="U189" s="41" t="s">
        <v>0</v>
      </c>
      <c r="V189" s="59">
        <v>0</v>
      </c>
      <c r="W189" s="56">
        <f>IFERROR(IF(V189="",0,CEILING((V189/$H189),1)*$H189),"")</f>
        <v>0</v>
      </c>
      <c r="X189" s="42" t="str">
        <f>IFERROR(IF(W189=0,"",ROUNDUP(W189/H189,0)*0.00753),"")</f>
        <v/>
      </c>
      <c r="Y189" s="69" t="s">
        <v>48</v>
      </c>
      <c r="Z189" s="70" t="s">
        <v>48</v>
      </c>
      <c r="AD189" s="71"/>
      <c r="BA189" s="174" t="s">
        <v>66</v>
      </c>
    </row>
    <row r="190" spans="1:53" ht="27" customHeight="1" x14ac:dyDescent="0.25">
      <c r="A190" s="64" t="s">
        <v>327</v>
      </c>
      <c r="B190" s="64" t="s">
        <v>328</v>
      </c>
      <c r="C190" s="37">
        <v>4301060339</v>
      </c>
      <c r="D190" s="322">
        <v>4680115880818</v>
      </c>
      <c r="E190" s="322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4"/>
      <c r="P190" s="324"/>
      <c r="Q190" s="324"/>
      <c r="R190" s="325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x14ac:dyDescent="0.2">
      <c r="A191" s="316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7"/>
      <c r="N191" s="313" t="s">
        <v>43</v>
      </c>
      <c r="O191" s="314"/>
      <c r="P191" s="314"/>
      <c r="Q191" s="314"/>
      <c r="R191" s="314"/>
      <c r="S191" s="314"/>
      <c r="T191" s="315"/>
      <c r="U191" s="43" t="s">
        <v>42</v>
      </c>
      <c r="V191" s="44">
        <f>IFERROR(V189/H189,"0")+IFERROR(V190/H190,"0")</f>
        <v>0</v>
      </c>
      <c r="W191" s="44">
        <f>IFERROR(W189/H189,"0")+IFERROR(W190/H190,"0")</f>
        <v>0</v>
      </c>
      <c r="X191" s="44">
        <f>IFERROR(IF(X189="",0,X189),"0")+IFERROR(IF(X190="",0,X190),"0")</f>
        <v>0</v>
      </c>
      <c r="Y191" s="68"/>
      <c r="Z191" s="68"/>
    </row>
    <row r="192" spans="1:53" x14ac:dyDescent="0.2">
      <c r="A192" s="316"/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7"/>
      <c r="N192" s="313" t="s">
        <v>43</v>
      </c>
      <c r="O192" s="314"/>
      <c r="P192" s="314"/>
      <c r="Q192" s="314"/>
      <c r="R192" s="314"/>
      <c r="S192" s="314"/>
      <c r="T192" s="315"/>
      <c r="U192" s="43" t="s">
        <v>0</v>
      </c>
      <c r="V192" s="44">
        <f>IFERROR(SUM(V189:V190),"0")</f>
        <v>0</v>
      </c>
      <c r="W192" s="44">
        <f>IFERROR(SUM(W189:W190),"0")</f>
        <v>0</v>
      </c>
      <c r="X192" s="43"/>
      <c r="Y192" s="68"/>
      <c r="Z192" s="68"/>
    </row>
    <row r="193" spans="1:53" ht="16.5" customHeight="1" x14ac:dyDescent="0.25">
      <c r="A193" s="326" t="s">
        <v>329</v>
      </c>
      <c r="B193" s="326"/>
      <c r="C193" s="326"/>
      <c r="D193" s="326"/>
      <c r="E193" s="326"/>
      <c r="F193" s="326"/>
      <c r="G193" s="326"/>
      <c r="H193" s="326"/>
      <c r="I193" s="326"/>
      <c r="J193" s="326"/>
      <c r="K193" s="326"/>
      <c r="L193" s="326"/>
      <c r="M193" s="326"/>
      <c r="N193" s="326"/>
      <c r="O193" s="326"/>
      <c r="P193" s="326"/>
      <c r="Q193" s="326"/>
      <c r="R193" s="326"/>
      <c r="S193" s="326"/>
      <c r="T193" s="326"/>
      <c r="U193" s="326"/>
      <c r="V193" s="326"/>
      <c r="W193" s="326"/>
      <c r="X193" s="326"/>
      <c r="Y193" s="66"/>
      <c r="Z193" s="66"/>
    </row>
    <row r="194" spans="1:53" ht="14.25" customHeight="1" x14ac:dyDescent="0.25">
      <c r="A194" s="327" t="s">
        <v>116</v>
      </c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327"/>
      <c r="Y194" s="67"/>
      <c r="Z194" s="67"/>
    </row>
    <row r="195" spans="1:53" ht="27" customHeight="1" x14ac:dyDescent="0.25">
      <c r="A195" s="64" t="s">
        <v>330</v>
      </c>
      <c r="B195" s="64" t="s">
        <v>331</v>
      </c>
      <c r="C195" s="37">
        <v>4301011346</v>
      </c>
      <c r="D195" s="322">
        <v>4607091387445</v>
      </c>
      <c r="E195" s="322"/>
      <c r="F195" s="63">
        <v>0.9</v>
      </c>
      <c r="G195" s="38">
        <v>10</v>
      </c>
      <c r="H195" s="63">
        <v>9</v>
      </c>
      <c r="I195" s="63">
        <v>9.6300000000000008</v>
      </c>
      <c r="J195" s="38">
        <v>56</v>
      </c>
      <c r="K195" s="38" t="s">
        <v>112</v>
      </c>
      <c r="L195" s="39" t="s">
        <v>111</v>
      </c>
      <c r="M195" s="38">
        <v>31</v>
      </c>
      <c r="N195" s="46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24"/>
      <c r="P195" s="324"/>
      <c r="Q195" s="324"/>
      <c r="R195" s="325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ref="W195:W209" si="10">IFERROR(IF(V195="",0,CEILING((V195/$H195),1)*$H195),"")</f>
        <v>0</v>
      </c>
      <c r="X195" s="42" t="str">
        <f>IFERROR(IF(W195=0,"",ROUNDUP(W195/H195,0)*0.02175),"")</f>
        <v/>
      </c>
      <c r="Y195" s="69" t="s">
        <v>48</v>
      </c>
      <c r="Z195" s="70" t="s">
        <v>48</v>
      </c>
      <c r="AD195" s="71"/>
      <c r="BA195" s="176" t="s">
        <v>66</v>
      </c>
    </row>
    <row r="196" spans="1:53" ht="27" customHeight="1" x14ac:dyDescent="0.25">
      <c r="A196" s="64" t="s">
        <v>332</v>
      </c>
      <c r="B196" s="64" t="s">
        <v>333</v>
      </c>
      <c r="C196" s="37">
        <v>4301011362</v>
      </c>
      <c r="D196" s="322">
        <v>4607091386004</v>
      </c>
      <c r="E196" s="322"/>
      <c r="F196" s="63">
        <v>1.35</v>
      </c>
      <c r="G196" s="38">
        <v>8</v>
      </c>
      <c r="H196" s="63">
        <v>10.8</v>
      </c>
      <c r="I196" s="63">
        <v>11.28</v>
      </c>
      <c r="J196" s="38">
        <v>48</v>
      </c>
      <c r="K196" s="38" t="s">
        <v>112</v>
      </c>
      <c r="L196" s="39" t="s">
        <v>120</v>
      </c>
      <c r="M196" s="38">
        <v>55</v>
      </c>
      <c r="N196" s="45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24"/>
      <c r="P196" s="324"/>
      <c r="Q196" s="324"/>
      <c r="R196" s="325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10"/>
        <v>0</v>
      </c>
      <c r="X196" s="42" t="str">
        <f>IFERROR(IF(W196=0,"",ROUNDUP(W196/H196,0)*0.02039),"")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332</v>
      </c>
      <c r="B197" s="64" t="s">
        <v>334</v>
      </c>
      <c r="C197" s="37">
        <v>4301011308</v>
      </c>
      <c r="D197" s="322">
        <v>4607091386004</v>
      </c>
      <c r="E197" s="322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8" t="s">
        <v>112</v>
      </c>
      <c r="L197" s="39" t="s">
        <v>111</v>
      </c>
      <c r="M197" s="38">
        <v>55</v>
      </c>
      <c r="N197" s="4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4"/>
      <c r="P197" s="324"/>
      <c r="Q197" s="324"/>
      <c r="R197" s="325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335</v>
      </c>
      <c r="B198" s="64" t="s">
        <v>336</v>
      </c>
      <c r="C198" s="37">
        <v>4301011347</v>
      </c>
      <c r="D198" s="322">
        <v>4607091386073</v>
      </c>
      <c r="E198" s="322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112</v>
      </c>
      <c r="L198" s="39" t="s">
        <v>111</v>
      </c>
      <c r="M198" s="38">
        <v>31</v>
      </c>
      <c r="N198" s="4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24"/>
      <c r="P198" s="324"/>
      <c r="Q198" s="324"/>
      <c r="R198" s="325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337</v>
      </c>
      <c r="B199" s="64" t="s">
        <v>338</v>
      </c>
      <c r="C199" s="37">
        <v>4301010928</v>
      </c>
      <c r="D199" s="322">
        <v>4607091387322</v>
      </c>
      <c r="E199" s="322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24"/>
      <c r="P199" s="324"/>
      <c r="Q199" s="324"/>
      <c r="R199" s="325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337</v>
      </c>
      <c r="B200" s="64" t="s">
        <v>339</v>
      </c>
      <c r="C200" s="37">
        <v>4301011395</v>
      </c>
      <c r="D200" s="322">
        <v>4607091387322</v>
      </c>
      <c r="E200" s="322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120</v>
      </c>
      <c r="M200" s="38">
        <v>55</v>
      </c>
      <c r="N200" s="4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4"/>
      <c r="P200" s="324"/>
      <c r="Q200" s="324"/>
      <c r="R200" s="325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340</v>
      </c>
      <c r="B201" s="64" t="s">
        <v>341</v>
      </c>
      <c r="C201" s="37">
        <v>4301011311</v>
      </c>
      <c r="D201" s="322">
        <v>4607091387377</v>
      </c>
      <c r="E201" s="322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5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24"/>
      <c r="P201" s="324"/>
      <c r="Q201" s="324"/>
      <c r="R201" s="325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342</v>
      </c>
      <c r="B202" s="64" t="s">
        <v>343</v>
      </c>
      <c r="C202" s="37">
        <v>4301010945</v>
      </c>
      <c r="D202" s="322">
        <v>4607091387353</v>
      </c>
      <c r="E202" s="322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5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24"/>
      <c r="P202" s="324"/>
      <c r="Q202" s="324"/>
      <c r="R202" s="325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344</v>
      </c>
      <c r="B203" s="64" t="s">
        <v>345</v>
      </c>
      <c r="C203" s="37">
        <v>4301011328</v>
      </c>
      <c r="D203" s="322">
        <v>4607091386011</v>
      </c>
      <c r="E203" s="322"/>
      <c r="F203" s="63">
        <v>0.5</v>
      </c>
      <c r="G203" s="38">
        <v>10</v>
      </c>
      <c r="H203" s="63">
        <v>5</v>
      </c>
      <c r="I203" s="63">
        <v>5.21</v>
      </c>
      <c r="J203" s="38">
        <v>120</v>
      </c>
      <c r="K203" s="38" t="s">
        <v>80</v>
      </c>
      <c r="L203" s="39" t="s">
        <v>79</v>
      </c>
      <c r="M203" s="38">
        <v>55</v>
      </c>
      <c r="N203" s="4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24"/>
      <c r="P203" s="324"/>
      <c r="Q203" s="324"/>
      <c r="R203" s="325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 t="shared" ref="X203:X209" si="11">IFERROR(IF(W203=0,"",ROUNDUP(W203/H203,0)*0.00937),"")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346</v>
      </c>
      <c r="B204" s="64" t="s">
        <v>347</v>
      </c>
      <c r="C204" s="37">
        <v>4301011329</v>
      </c>
      <c r="D204" s="322">
        <v>4607091387308</v>
      </c>
      <c r="E204" s="322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5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24"/>
      <c r="P204" s="324"/>
      <c r="Q204" s="324"/>
      <c r="R204" s="325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si="11"/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348</v>
      </c>
      <c r="B205" s="64" t="s">
        <v>349</v>
      </c>
      <c r="C205" s="37">
        <v>4301011049</v>
      </c>
      <c r="D205" s="322">
        <v>4607091387339</v>
      </c>
      <c r="E205" s="322"/>
      <c r="F205" s="63">
        <v>0.5</v>
      </c>
      <c r="G205" s="38">
        <v>10</v>
      </c>
      <c r="H205" s="63">
        <v>5</v>
      </c>
      <c r="I205" s="63">
        <v>5.24</v>
      </c>
      <c r="J205" s="38">
        <v>120</v>
      </c>
      <c r="K205" s="38" t="s">
        <v>80</v>
      </c>
      <c r="L205" s="39" t="s">
        <v>111</v>
      </c>
      <c r="M205" s="38">
        <v>55</v>
      </c>
      <c r="N205" s="4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24"/>
      <c r="P205" s="324"/>
      <c r="Q205" s="324"/>
      <c r="R205" s="325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350</v>
      </c>
      <c r="B206" s="64" t="s">
        <v>351</v>
      </c>
      <c r="C206" s="37">
        <v>4301011433</v>
      </c>
      <c r="D206" s="322">
        <v>4680115882638</v>
      </c>
      <c r="E206" s="322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8" t="s">
        <v>80</v>
      </c>
      <c r="L206" s="39" t="s">
        <v>111</v>
      </c>
      <c r="M206" s="38">
        <v>90</v>
      </c>
      <c r="N206" s="44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24"/>
      <c r="P206" s="324"/>
      <c r="Q206" s="324"/>
      <c r="R206" s="32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352</v>
      </c>
      <c r="B207" s="64" t="s">
        <v>353</v>
      </c>
      <c r="C207" s="37">
        <v>4301011573</v>
      </c>
      <c r="D207" s="322">
        <v>4680115881938</v>
      </c>
      <c r="E207" s="322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24"/>
      <c r="P207" s="324"/>
      <c r="Q207" s="324"/>
      <c r="R207" s="32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354</v>
      </c>
      <c r="B208" s="64" t="s">
        <v>355</v>
      </c>
      <c r="C208" s="37">
        <v>4301010944</v>
      </c>
      <c r="D208" s="322">
        <v>4607091387346</v>
      </c>
      <c r="E208" s="322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55</v>
      </c>
      <c r="N208" s="4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24"/>
      <c r="P208" s="324"/>
      <c r="Q208" s="324"/>
      <c r="R208" s="325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356</v>
      </c>
      <c r="B209" s="64" t="s">
        <v>357</v>
      </c>
      <c r="C209" s="37">
        <v>4301011353</v>
      </c>
      <c r="D209" s="322">
        <v>4607091389807</v>
      </c>
      <c r="E209" s="322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4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24"/>
      <c r="P209" s="324"/>
      <c r="Q209" s="324"/>
      <c r="R209" s="325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x14ac:dyDescent="0.2">
      <c r="A210" s="316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7"/>
      <c r="N210" s="313" t="s">
        <v>43</v>
      </c>
      <c r="O210" s="314"/>
      <c r="P210" s="314"/>
      <c r="Q210" s="314"/>
      <c r="R210" s="314"/>
      <c r="S210" s="314"/>
      <c r="T210" s="315"/>
      <c r="U210" s="43" t="s">
        <v>42</v>
      </c>
      <c r="V210" s="4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4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0</v>
      </c>
      <c r="X210" s="4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</v>
      </c>
      <c r="Y210" s="68"/>
      <c r="Z210" s="68"/>
    </row>
    <row r="211" spans="1:53" x14ac:dyDescent="0.2">
      <c r="A211" s="316"/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16"/>
      <c r="M211" s="317"/>
      <c r="N211" s="313" t="s">
        <v>43</v>
      </c>
      <c r="O211" s="314"/>
      <c r="P211" s="314"/>
      <c r="Q211" s="314"/>
      <c r="R211" s="314"/>
      <c r="S211" s="314"/>
      <c r="T211" s="315"/>
      <c r="U211" s="43" t="s">
        <v>0</v>
      </c>
      <c r="V211" s="44">
        <f>IFERROR(SUM(V195:V209),"0")</f>
        <v>0</v>
      </c>
      <c r="W211" s="44">
        <f>IFERROR(SUM(W195:W209),"0")</f>
        <v>0</v>
      </c>
      <c r="X211" s="43"/>
      <c r="Y211" s="68"/>
      <c r="Z211" s="68"/>
    </row>
    <row r="212" spans="1:53" ht="14.25" customHeight="1" x14ac:dyDescent="0.25">
      <c r="A212" s="327" t="s">
        <v>108</v>
      </c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27"/>
      <c r="P212" s="327"/>
      <c r="Q212" s="327"/>
      <c r="R212" s="327"/>
      <c r="S212" s="327"/>
      <c r="T212" s="327"/>
      <c r="U212" s="327"/>
      <c r="V212" s="327"/>
      <c r="W212" s="327"/>
      <c r="X212" s="327"/>
      <c r="Y212" s="67"/>
      <c r="Z212" s="67"/>
    </row>
    <row r="213" spans="1:53" ht="27" customHeight="1" x14ac:dyDescent="0.25">
      <c r="A213" s="64" t="s">
        <v>358</v>
      </c>
      <c r="B213" s="64" t="s">
        <v>359</v>
      </c>
      <c r="C213" s="37">
        <v>4301020254</v>
      </c>
      <c r="D213" s="322">
        <v>4680115881914</v>
      </c>
      <c r="E213" s="322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111</v>
      </c>
      <c r="M213" s="38">
        <v>90</v>
      </c>
      <c r="N213" s="44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24"/>
      <c r="P213" s="324"/>
      <c r="Q213" s="324"/>
      <c r="R213" s="325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IFERROR(IF(W213=0,"",ROUNDUP(W213/H213,0)*0.00937),"")</f>
        <v/>
      </c>
      <c r="Y213" s="69" t="s">
        <v>48</v>
      </c>
      <c r="Z213" s="70" t="s">
        <v>48</v>
      </c>
      <c r="AD213" s="71"/>
      <c r="BA213" s="191" t="s">
        <v>66</v>
      </c>
    </row>
    <row r="214" spans="1:53" x14ac:dyDescent="0.2">
      <c r="A214" s="316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7"/>
      <c r="N214" s="313" t="s">
        <v>43</v>
      </c>
      <c r="O214" s="314"/>
      <c r="P214" s="314"/>
      <c r="Q214" s="314"/>
      <c r="R214" s="314"/>
      <c r="S214" s="314"/>
      <c r="T214" s="315"/>
      <c r="U214" s="43" t="s">
        <v>42</v>
      </c>
      <c r="V214" s="44">
        <f>IFERROR(V213/H213,"0")</f>
        <v>0</v>
      </c>
      <c r="W214" s="44">
        <f>IFERROR(W213/H213,"0")</f>
        <v>0</v>
      </c>
      <c r="X214" s="44">
        <f>IFERROR(IF(X213="",0,X213),"0")</f>
        <v>0</v>
      </c>
      <c r="Y214" s="68"/>
      <c r="Z214" s="68"/>
    </row>
    <row r="215" spans="1:53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6"/>
      <c r="M215" s="317"/>
      <c r="N215" s="313" t="s">
        <v>43</v>
      </c>
      <c r="O215" s="314"/>
      <c r="P215" s="314"/>
      <c r="Q215" s="314"/>
      <c r="R215" s="314"/>
      <c r="S215" s="314"/>
      <c r="T215" s="315"/>
      <c r="U215" s="43" t="s">
        <v>0</v>
      </c>
      <c r="V215" s="44">
        <f>IFERROR(SUM(V213:V213),"0")</f>
        <v>0</v>
      </c>
      <c r="W215" s="44">
        <f>IFERROR(SUM(W213:W213),"0")</f>
        <v>0</v>
      </c>
      <c r="X215" s="43"/>
      <c r="Y215" s="68"/>
      <c r="Z215" s="68"/>
    </row>
    <row r="216" spans="1:53" ht="14.25" customHeight="1" x14ac:dyDescent="0.25">
      <c r="A216" s="327" t="s">
        <v>76</v>
      </c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  <c r="X216" s="327"/>
      <c r="Y216" s="67"/>
      <c r="Z216" s="67"/>
    </row>
    <row r="217" spans="1:53" ht="27" customHeight="1" x14ac:dyDescent="0.25">
      <c r="A217" s="64" t="s">
        <v>360</v>
      </c>
      <c r="B217" s="64" t="s">
        <v>361</v>
      </c>
      <c r="C217" s="37">
        <v>4301030878</v>
      </c>
      <c r="D217" s="322">
        <v>4607091387193</v>
      </c>
      <c r="E217" s="322"/>
      <c r="F217" s="63">
        <v>0.7</v>
      </c>
      <c r="G217" s="38">
        <v>6</v>
      </c>
      <c r="H217" s="63">
        <v>4.2</v>
      </c>
      <c r="I217" s="63">
        <v>4.46</v>
      </c>
      <c r="J217" s="38">
        <v>156</v>
      </c>
      <c r="K217" s="38" t="s">
        <v>80</v>
      </c>
      <c r="L217" s="39" t="s">
        <v>79</v>
      </c>
      <c r="M217" s="38">
        <v>35</v>
      </c>
      <c r="N217" s="4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24"/>
      <c r="P217" s="324"/>
      <c r="Q217" s="324"/>
      <c r="R217" s="325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IFERROR(IF(W217=0,"",ROUNDUP(W217/H217,0)*0.00753),"")</f>
        <v/>
      </c>
      <c r="Y217" s="69" t="s">
        <v>48</v>
      </c>
      <c r="Z217" s="70" t="s">
        <v>48</v>
      </c>
      <c r="AD217" s="71"/>
      <c r="BA217" s="192" t="s">
        <v>66</v>
      </c>
    </row>
    <row r="218" spans="1:53" ht="27" customHeight="1" x14ac:dyDescent="0.25">
      <c r="A218" s="64" t="s">
        <v>362</v>
      </c>
      <c r="B218" s="64" t="s">
        <v>363</v>
      </c>
      <c r="C218" s="37">
        <v>4301031153</v>
      </c>
      <c r="D218" s="322">
        <v>4607091387230</v>
      </c>
      <c r="E218" s="322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40</v>
      </c>
      <c r="N218" s="4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24"/>
      <c r="P218" s="324"/>
      <c r="Q218" s="324"/>
      <c r="R218" s="325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IFERROR(IF(W218=0,"",ROUNDUP(W218/H218,0)*0.00753),"")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364</v>
      </c>
      <c r="B219" s="64" t="s">
        <v>365</v>
      </c>
      <c r="C219" s="37">
        <v>4301031152</v>
      </c>
      <c r="D219" s="322">
        <v>4607091387285</v>
      </c>
      <c r="E219" s="322"/>
      <c r="F219" s="63">
        <v>0.35</v>
      </c>
      <c r="G219" s="38">
        <v>6</v>
      </c>
      <c r="H219" s="63">
        <v>2.1</v>
      </c>
      <c r="I219" s="63">
        <v>2.23</v>
      </c>
      <c r="J219" s="38">
        <v>234</v>
      </c>
      <c r="K219" s="38" t="s">
        <v>178</v>
      </c>
      <c r="L219" s="39" t="s">
        <v>79</v>
      </c>
      <c r="M219" s="38">
        <v>40</v>
      </c>
      <c r="N219" s="4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24"/>
      <c r="P219" s="324"/>
      <c r="Q219" s="324"/>
      <c r="R219" s="325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IFERROR(IF(W219=0,"",ROUNDUP(W219/H219,0)*0.00502),"")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366</v>
      </c>
      <c r="B220" s="64" t="s">
        <v>367</v>
      </c>
      <c r="C220" s="37">
        <v>4301031151</v>
      </c>
      <c r="D220" s="322">
        <v>4607091389845</v>
      </c>
      <c r="E220" s="322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8" t="s">
        <v>178</v>
      </c>
      <c r="L220" s="39" t="s">
        <v>79</v>
      </c>
      <c r="M220" s="38">
        <v>40</v>
      </c>
      <c r="N220" s="4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24"/>
      <c r="P220" s="324"/>
      <c r="Q220" s="324"/>
      <c r="R220" s="325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x14ac:dyDescent="0.2">
      <c r="A221" s="316"/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7"/>
      <c r="N221" s="313" t="s">
        <v>43</v>
      </c>
      <c r="O221" s="314"/>
      <c r="P221" s="314"/>
      <c r="Q221" s="314"/>
      <c r="R221" s="314"/>
      <c r="S221" s="314"/>
      <c r="T221" s="315"/>
      <c r="U221" s="43" t="s">
        <v>42</v>
      </c>
      <c r="V221" s="44">
        <f>IFERROR(V217/H217,"0")+IFERROR(V218/H218,"0")+IFERROR(V219/H219,"0")+IFERROR(V220/H220,"0")</f>
        <v>0</v>
      </c>
      <c r="W221" s="44">
        <f>IFERROR(W217/H217,"0")+IFERROR(W218/H218,"0")+IFERROR(W219/H219,"0")+IFERROR(W220/H220,"0")</f>
        <v>0</v>
      </c>
      <c r="X221" s="44">
        <f>IFERROR(IF(X217="",0,X217),"0")+IFERROR(IF(X218="",0,X218),"0")+IFERROR(IF(X219="",0,X219),"0")+IFERROR(IF(X220="",0,X220),"0")</f>
        <v>0</v>
      </c>
      <c r="Y221" s="68"/>
      <c r="Z221" s="68"/>
    </row>
    <row r="222" spans="1:53" x14ac:dyDescent="0.2">
      <c r="A222" s="316"/>
      <c r="B222" s="316"/>
      <c r="C222" s="316"/>
      <c r="D222" s="316"/>
      <c r="E222" s="316"/>
      <c r="F222" s="316"/>
      <c r="G222" s="316"/>
      <c r="H222" s="316"/>
      <c r="I222" s="316"/>
      <c r="J222" s="316"/>
      <c r="K222" s="316"/>
      <c r="L222" s="316"/>
      <c r="M222" s="317"/>
      <c r="N222" s="313" t="s">
        <v>43</v>
      </c>
      <c r="O222" s="314"/>
      <c r="P222" s="314"/>
      <c r="Q222" s="314"/>
      <c r="R222" s="314"/>
      <c r="S222" s="314"/>
      <c r="T222" s="315"/>
      <c r="U222" s="43" t="s">
        <v>0</v>
      </c>
      <c r="V222" s="44">
        <f>IFERROR(SUM(V217:V220),"0")</f>
        <v>0</v>
      </c>
      <c r="W222" s="44">
        <f>IFERROR(SUM(W217:W220),"0")</f>
        <v>0</v>
      </c>
      <c r="X222" s="43"/>
      <c r="Y222" s="68"/>
      <c r="Z222" s="68"/>
    </row>
    <row r="223" spans="1:53" ht="14.25" customHeight="1" x14ac:dyDescent="0.25">
      <c r="A223" s="327" t="s">
        <v>81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67"/>
      <c r="Z223" s="67"/>
    </row>
    <row r="224" spans="1:53" ht="16.5" customHeight="1" x14ac:dyDescent="0.25">
      <c r="A224" s="64" t="s">
        <v>368</v>
      </c>
      <c r="B224" s="64" t="s">
        <v>369</v>
      </c>
      <c r="C224" s="37">
        <v>4301051100</v>
      </c>
      <c r="D224" s="322">
        <v>4607091387766</v>
      </c>
      <c r="E224" s="322"/>
      <c r="F224" s="63">
        <v>1.35</v>
      </c>
      <c r="G224" s="38">
        <v>6</v>
      </c>
      <c r="H224" s="63">
        <v>8.1</v>
      </c>
      <c r="I224" s="63">
        <v>8.6579999999999995</v>
      </c>
      <c r="J224" s="38">
        <v>56</v>
      </c>
      <c r="K224" s="38" t="s">
        <v>112</v>
      </c>
      <c r="L224" s="39" t="s">
        <v>145</v>
      </c>
      <c r="M224" s="38">
        <v>40</v>
      </c>
      <c r="N224" s="4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24"/>
      <c r="P224" s="324"/>
      <c r="Q224" s="324"/>
      <c r="R224" s="325"/>
      <c r="S224" s="40" t="s">
        <v>48</v>
      </c>
      <c r="T224" s="40" t="s">
        <v>48</v>
      </c>
      <c r="U224" s="41" t="s">
        <v>0</v>
      </c>
      <c r="V224" s="59">
        <v>1500</v>
      </c>
      <c r="W224" s="56">
        <f t="shared" ref="W224:W230" si="12">IFERROR(IF(V224="",0,CEILING((V224/$H224),1)*$H224),"")</f>
        <v>1506.6</v>
      </c>
      <c r="X224" s="42">
        <f>IFERROR(IF(W224=0,"",ROUNDUP(W224/H224,0)*0.02175),"")</f>
        <v>4.0454999999999997</v>
      </c>
      <c r="Y224" s="69" t="s">
        <v>48</v>
      </c>
      <c r="Z224" s="70" t="s">
        <v>48</v>
      </c>
      <c r="AD224" s="71"/>
      <c r="BA224" s="196" t="s">
        <v>66</v>
      </c>
    </row>
    <row r="225" spans="1:53" ht="27" customHeight="1" x14ac:dyDescent="0.25">
      <c r="A225" s="64" t="s">
        <v>370</v>
      </c>
      <c r="B225" s="64" t="s">
        <v>371</v>
      </c>
      <c r="C225" s="37">
        <v>4301051116</v>
      </c>
      <c r="D225" s="322">
        <v>4607091387957</v>
      </c>
      <c r="E225" s="322"/>
      <c r="F225" s="63">
        <v>1.3</v>
      </c>
      <c r="G225" s="38">
        <v>6</v>
      </c>
      <c r="H225" s="63">
        <v>7.8</v>
      </c>
      <c r="I225" s="63">
        <v>8.3640000000000008</v>
      </c>
      <c r="J225" s="38">
        <v>56</v>
      </c>
      <c r="K225" s="38" t="s">
        <v>112</v>
      </c>
      <c r="L225" s="39" t="s">
        <v>79</v>
      </c>
      <c r="M225" s="38">
        <v>40</v>
      </c>
      <c r="N225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24"/>
      <c r="P225" s="324"/>
      <c r="Q225" s="324"/>
      <c r="R225" s="325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372</v>
      </c>
      <c r="B226" s="64" t="s">
        <v>373</v>
      </c>
      <c r="C226" s="37">
        <v>4301051115</v>
      </c>
      <c r="D226" s="322">
        <v>4607091387964</v>
      </c>
      <c r="E226" s="322"/>
      <c r="F226" s="63">
        <v>1.35</v>
      </c>
      <c r="G226" s="38">
        <v>6</v>
      </c>
      <c r="H226" s="63">
        <v>8.1</v>
      </c>
      <c r="I226" s="63">
        <v>8.6460000000000008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4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24"/>
      <c r="P226" s="324"/>
      <c r="Q226" s="324"/>
      <c r="R226" s="325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16.5" customHeight="1" x14ac:dyDescent="0.25">
      <c r="A227" s="64" t="s">
        <v>374</v>
      </c>
      <c r="B227" s="64" t="s">
        <v>375</v>
      </c>
      <c r="C227" s="37">
        <v>4301051134</v>
      </c>
      <c r="D227" s="322">
        <v>4607091381672</v>
      </c>
      <c r="E227" s="322"/>
      <c r="F227" s="63">
        <v>0.6</v>
      </c>
      <c r="G227" s="38">
        <v>6</v>
      </c>
      <c r="H227" s="63">
        <v>3.6</v>
      </c>
      <c r="I227" s="63">
        <v>3.8759999999999999</v>
      </c>
      <c r="J227" s="38">
        <v>120</v>
      </c>
      <c r="K227" s="38" t="s">
        <v>80</v>
      </c>
      <c r="L227" s="39" t="s">
        <v>79</v>
      </c>
      <c r="M227" s="38">
        <v>40</v>
      </c>
      <c r="N227" s="44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24"/>
      <c r="P227" s="324"/>
      <c r="Q227" s="324"/>
      <c r="R227" s="325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IFERROR(IF(W227=0,"",ROUNDUP(W227/H227,0)*0.00937),"")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376</v>
      </c>
      <c r="B228" s="64" t="s">
        <v>377</v>
      </c>
      <c r="C228" s="37">
        <v>4301051130</v>
      </c>
      <c r="D228" s="322">
        <v>4607091387537</v>
      </c>
      <c r="E228" s="322"/>
      <c r="F228" s="63">
        <v>0.45</v>
      </c>
      <c r="G228" s="38">
        <v>6</v>
      </c>
      <c r="H228" s="63">
        <v>2.7</v>
      </c>
      <c r="I228" s="63">
        <v>2.99</v>
      </c>
      <c r="J228" s="38">
        <v>156</v>
      </c>
      <c r="K228" s="38" t="s">
        <v>80</v>
      </c>
      <c r="L228" s="39" t="s">
        <v>79</v>
      </c>
      <c r="M228" s="38">
        <v>40</v>
      </c>
      <c r="N228" s="4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24"/>
      <c r="P228" s="324"/>
      <c r="Q228" s="324"/>
      <c r="R228" s="325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378</v>
      </c>
      <c r="B229" s="64" t="s">
        <v>379</v>
      </c>
      <c r="C229" s="37">
        <v>4301051132</v>
      </c>
      <c r="D229" s="322">
        <v>4607091387513</v>
      </c>
      <c r="E229" s="322"/>
      <c r="F229" s="63">
        <v>0.45</v>
      </c>
      <c r="G229" s="38">
        <v>6</v>
      </c>
      <c r="H229" s="63">
        <v>2.7</v>
      </c>
      <c r="I229" s="63">
        <v>2.9780000000000002</v>
      </c>
      <c r="J229" s="38">
        <v>156</v>
      </c>
      <c r="K229" s="38" t="s">
        <v>80</v>
      </c>
      <c r="L229" s="39" t="s">
        <v>79</v>
      </c>
      <c r="M229" s="38">
        <v>40</v>
      </c>
      <c r="N229" s="4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24"/>
      <c r="P229" s="324"/>
      <c r="Q229" s="324"/>
      <c r="R229" s="325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380</v>
      </c>
      <c r="B230" s="64" t="s">
        <v>381</v>
      </c>
      <c r="C230" s="37">
        <v>4301051277</v>
      </c>
      <c r="D230" s="322">
        <v>4680115880511</v>
      </c>
      <c r="E230" s="322"/>
      <c r="F230" s="63">
        <v>0.33</v>
      </c>
      <c r="G230" s="38">
        <v>6</v>
      </c>
      <c r="H230" s="63">
        <v>1.98</v>
      </c>
      <c r="I230" s="63">
        <v>2.1800000000000002</v>
      </c>
      <c r="J230" s="38">
        <v>156</v>
      </c>
      <c r="K230" s="38" t="s">
        <v>80</v>
      </c>
      <c r="L230" s="39" t="s">
        <v>145</v>
      </c>
      <c r="M230" s="38">
        <v>40</v>
      </c>
      <c r="N230" s="43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24"/>
      <c r="P230" s="324"/>
      <c r="Q230" s="324"/>
      <c r="R230" s="32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x14ac:dyDescent="0.2">
      <c r="A231" s="316"/>
      <c r="B231" s="316"/>
      <c r="C231" s="316"/>
      <c r="D231" s="316"/>
      <c r="E231" s="316"/>
      <c r="F231" s="316"/>
      <c r="G231" s="316"/>
      <c r="H231" s="316"/>
      <c r="I231" s="316"/>
      <c r="J231" s="316"/>
      <c r="K231" s="316"/>
      <c r="L231" s="316"/>
      <c r="M231" s="317"/>
      <c r="N231" s="313" t="s">
        <v>43</v>
      </c>
      <c r="O231" s="314"/>
      <c r="P231" s="314"/>
      <c r="Q231" s="314"/>
      <c r="R231" s="314"/>
      <c r="S231" s="314"/>
      <c r="T231" s="315"/>
      <c r="U231" s="43" t="s">
        <v>42</v>
      </c>
      <c r="V231" s="44">
        <f>IFERROR(V224/H224,"0")+IFERROR(V225/H225,"0")+IFERROR(V226/H226,"0")+IFERROR(V227/H227,"0")+IFERROR(V228/H228,"0")+IFERROR(V229/H229,"0")+IFERROR(V230/H230,"0")</f>
        <v>185.18518518518519</v>
      </c>
      <c r="W231" s="44">
        <f>IFERROR(W224/H224,"0")+IFERROR(W225/H225,"0")+IFERROR(W226/H226,"0")+IFERROR(W227/H227,"0")+IFERROR(W228/H228,"0")+IFERROR(W229/H229,"0")+IFERROR(W230/H230,"0")</f>
        <v>186</v>
      </c>
      <c r="X231" s="44">
        <f>IFERROR(IF(X224="",0,X224),"0")+IFERROR(IF(X225="",0,X225),"0")+IFERROR(IF(X226="",0,X226),"0")+IFERROR(IF(X227="",0,X227),"0")+IFERROR(IF(X228="",0,X228),"0")+IFERROR(IF(X229="",0,X229),"0")+IFERROR(IF(X230="",0,X230),"0")</f>
        <v>4.0454999999999997</v>
      </c>
      <c r="Y231" s="68"/>
      <c r="Z231" s="68"/>
    </row>
    <row r="232" spans="1:53" x14ac:dyDescent="0.2">
      <c r="A232" s="316"/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16"/>
      <c r="M232" s="317"/>
      <c r="N232" s="313" t="s">
        <v>43</v>
      </c>
      <c r="O232" s="314"/>
      <c r="P232" s="314"/>
      <c r="Q232" s="314"/>
      <c r="R232" s="314"/>
      <c r="S232" s="314"/>
      <c r="T232" s="315"/>
      <c r="U232" s="43" t="s">
        <v>0</v>
      </c>
      <c r="V232" s="44">
        <f>IFERROR(SUM(V224:V230),"0")</f>
        <v>1500</v>
      </c>
      <c r="W232" s="44">
        <f>IFERROR(SUM(W224:W230),"0")</f>
        <v>1506.6</v>
      </c>
      <c r="X232" s="43"/>
      <c r="Y232" s="68"/>
      <c r="Z232" s="68"/>
    </row>
    <row r="233" spans="1:53" ht="14.25" customHeight="1" x14ac:dyDescent="0.25">
      <c r="A233" s="327" t="s">
        <v>226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67"/>
      <c r="Z233" s="67"/>
    </row>
    <row r="234" spans="1:53" ht="16.5" customHeight="1" x14ac:dyDescent="0.25">
      <c r="A234" s="64" t="s">
        <v>382</v>
      </c>
      <c r="B234" s="64" t="s">
        <v>383</v>
      </c>
      <c r="C234" s="37">
        <v>4301060326</v>
      </c>
      <c r="D234" s="322">
        <v>4607091380880</v>
      </c>
      <c r="E234" s="322"/>
      <c r="F234" s="63">
        <v>1.4</v>
      </c>
      <c r="G234" s="38">
        <v>6</v>
      </c>
      <c r="H234" s="63">
        <v>8.4</v>
      </c>
      <c r="I234" s="63">
        <v>8.9640000000000004</v>
      </c>
      <c r="J234" s="38">
        <v>56</v>
      </c>
      <c r="K234" s="38" t="s">
        <v>112</v>
      </c>
      <c r="L234" s="39" t="s">
        <v>79</v>
      </c>
      <c r="M234" s="38">
        <v>30</v>
      </c>
      <c r="N234" s="4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24"/>
      <c r="P234" s="324"/>
      <c r="Q234" s="324"/>
      <c r="R234" s="325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3" t="s">
        <v>66</v>
      </c>
    </row>
    <row r="235" spans="1:53" ht="27" customHeight="1" x14ac:dyDescent="0.25">
      <c r="A235" s="64" t="s">
        <v>384</v>
      </c>
      <c r="B235" s="64" t="s">
        <v>385</v>
      </c>
      <c r="C235" s="37">
        <v>4301060308</v>
      </c>
      <c r="D235" s="322">
        <v>4607091384482</v>
      </c>
      <c r="E235" s="322"/>
      <c r="F235" s="63">
        <v>1.3</v>
      </c>
      <c r="G235" s="38">
        <v>6</v>
      </c>
      <c r="H235" s="63">
        <v>7.8</v>
      </c>
      <c r="I235" s="63">
        <v>8.3640000000000008</v>
      </c>
      <c r="J235" s="38">
        <v>56</v>
      </c>
      <c r="K235" s="38" t="s">
        <v>112</v>
      </c>
      <c r="L235" s="39" t="s">
        <v>79</v>
      </c>
      <c r="M235" s="38">
        <v>30</v>
      </c>
      <c r="N235" s="43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24"/>
      <c r="P235" s="324"/>
      <c r="Q235" s="324"/>
      <c r="R235" s="325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ht="16.5" customHeight="1" x14ac:dyDescent="0.25">
      <c r="A236" s="64" t="s">
        <v>386</v>
      </c>
      <c r="B236" s="64" t="s">
        <v>387</v>
      </c>
      <c r="C236" s="37">
        <v>4301060325</v>
      </c>
      <c r="D236" s="322">
        <v>4607091380897</v>
      </c>
      <c r="E236" s="322"/>
      <c r="F236" s="63">
        <v>1.4</v>
      </c>
      <c r="G236" s="38">
        <v>6</v>
      </c>
      <c r="H236" s="63">
        <v>8.4</v>
      </c>
      <c r="I236" s="63">
        <v>8.9640000000000004</v>
      </c>
      <c r="J236" s="38">
        <v>56</v>
      </c>
      <c r="K236" s="38" t="s">
        <v>112</v>
      </c>
      <c r="L236" s="39" t="s">
        <v>79</v>
      </c>
      <c r="M236" s="38">
        <v>30</v>
      </c>
      <c r="N236" s="4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24"/>
      <c r="P236" s="324"/>
      <c r="Q236" s="324"/>
      <c r="R236" s="325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x14ac:dyDescent="0.2">
      <c r="A237" s="316"/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7"/>
      <c r="N237" s="313" t="s">
        <v>43</v>
      </c>
      <c r="O237" s="314"/>
      <c r="P237" s="314"/>
      <c r="Q237" s="314"/>
      <c r="R237" s="314"/>
      <c r="S237" s="314"/>
      <c r="T237" s="315"/>
      <c r="U237" s="43" t="s">
        <v>42</v>
      </c>
      <c r="V237" s="44">
        <f>IFERROR(V234/H234,"0")+IFERROR(V235/H235,"0")+IFERROR(V236/H236,"0")</f>
        <v>0</v>
      </c>
      <c r="W237" s="44">
        <f>IFERROR(W234/H234,"0")+IFERROR(W235/H235,"0")+IFERROR(W236/H236,"0")</f>
        <v>0</v>
      </c>
      <c r="X237" s="44">
        <f>IFERROR(IF(X234="",0,X234),"0")+IFERROR(IF(X235="",0,X235),"0")+IFERROR(IF(X236="",0,X236),"0")</f>
        <v>0</v>
      </c>
      <c r="Y237" s="68"/>
      <c r="Z237" s="68"/>
    </row>
    <row r="238" spans="1:53" x14ac:dyDescent="0.2">
      <c r="A238" s="316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16"/>
      <c r="M238" s="317"/>
      <c r="N238" s="313" t="s">
        <v>43</v>
      </c>
      <c r="O238" s="314"/>
      <c r="P238" s="314"/>
      <c r="Q238" s="314"/>
      <c r="R238" s="314"/>
      <c r="S238" s="314"/>
      <c r="T238" s="315"/>
      <c r="U238" s="43" t="s">
        <v>0</v>
      </c>
      <c r="V238" s="44">
        <f>IFERROR(SUM(V234:V236),"0")</f>
        <v>0</v>
      </c>
      <c r="W238" s="44">
        <f>IFERROR(SUM(W234:W236),"0")</f>
        <v>0</v>
      </c>
      <c r="X238" s="43"/>
      <c r="Y238" s="68"/>
      <c r="Z238" s="68"/>
    </row>
    <row r="239" spans="1:53" ht="14.25" customHeight="1" x14ac:dyDescent="0.25">
      <c r="A239" s="327" t="s">
        <v>94</v>
      </c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327"/>
      <c r="R239" s="327"/>
      <c r="S239" s="327"/>
      <c r="T239" s="327"/>
      <c r="U239" s="327"/>
      <c r="V239" s="327"/>
      <c r="W239" s="327"/>
      <c r="X239" s="327"/>
      <c r="Y239" s="67"/>
      <c r="Z239" s="67"/>
    </row>
    <row r="240" spans="1:53" ht="16.5" customHeight="1" x14ac:dyDescent="0.25">
      <c r="A240" s="64" t="s">
        <v>388</v>
      </c>
      <c r="B240" s="64" t="s">
        <v>389</v>
      </c>
      <c r="C240" s="37">
        <v>4301030232</v>
      </c>
      <c r="D240" s="322">
        <v>4607091388374</v>
      </c>
      <c r="E240" s="322"/>
      <c r="F240" s="63">
        <v>0.38</v>
      </c>
      <c r="G240" s="38">
        <v>8</v>
      </c>
      <c r="H240" s="63">
        <v>3.04</v>
      </c>
      <c r="I240" s="63">
        <v>3.28</v>
      </c>
      <c r="J240" s="38">
        <v>156</v>
      </c>
      <c r="K240" s="38" t="s">
        <v>80</v>
      </c>
      <c r="L240" s="39" t="s">
        <v>98</v>
      </c>
      <c r="M240" s="38">
        <v>180</v>
      </c>
      <c r="N240" s="428" t="s">
        <v>390</v>
      </c>
      <c r="O240" s="324"/>
      <c r="P240" s="324"/>
      <c r="Q240" s="324"/>
      <c r="R240" s="325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6" t="s">
        <v>66</v>
      </c>
    </row>
    <row r="241" spans="1:53" ht="27" customHeight="1" x14ac:dyDescent="0.25">
      <c r="A241" s="64" t="s">
        <v>391</v>
      </c>
      <c r="B241" s="64" t="s">
        <v>392</v>
      </c>
      <c r="C241" s="37">
        <v>4301030235</v>
      </c>
      <c r="D241" s="322">
        <v>4607091388381</v>
      </c>
      <c r="E241" s="322"/>
      <c r="F241" s="63">
        <v>0.38</v>
      </c>
      <c r="G241" s="38">
        <v>8</v>
      </c>
      <c r="H241" s="63">
        <v>3.04</v>
      </c>
      <c r="I241" s="63">
        <v>3.32</v>
      </c>
      <c r="J241" s="38">
        <v>156</v>
      </c>
      <c r="K241" s="38" t="s">
        <v>80</v>
      </c>
      <c r="L241" s="39" t="s">
        <v>98</v>
      </c>
      <c r="M241" s="38">
        <v>180</v>
      </c>
      <c r="N241" s="429" t="s">
        <v>393</v>
      </c>
      <c r="O241" s="324"/>
      <c r="P241" s="324"/>
      <c r="Q241" s="324"/>
      <c r="R241" s="325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ht="27" customHeight="1" x14ac:dyDescent="0.25">
      <c r="A242" s="64" t="s">
        <v>394</v>
      </c>
      <c r="B242" s="64" t="s">
        <v>395</v>
      </c>
      <c r="C242" s="37">
        <v>4301030233</v>
      </c>
      <c r="D242" s="322">
        <v>4607091388404</v>
      </c>
      <c r="E242" s="322"/>
      <c r="F242" s="63">
        <v>0.17</v>
      </c>
      <c r="G242" s="38">
        <v>15</v>
      </c>
      <c r="H242" s="63">
        <v>2.5499999999999998</v>
      </c>
      <c r="I242" s="63">
        <v>2.9</v>
      </c>
      <c r="J242" s="38">
        <v>156</v>
      </c>
      <c r="K242" s="38" t="s">
        <v>80</v>
      </c>
      <c r="L242" s="39" t="s">
        <v>98</v>
      </c>
      <c r="M242" s="38">
        <v>180</v>
      </c>
      <c r="N242" s="4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24"/>
      <c r="P242" s="324"/>
      <c r="Q242" s="324"/>
      <c r="R242" s="325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x14ac:dyDescent="0.2">
      <c r="A243" s="316"/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7"/>
      <c r="N243" s="313" t="s">
        <v>43</v>
      </c>
      <c r="O243" s="314"/>
      <c r="P243" s="314"/>
      <c r="Q243" s="314"/>
      <c r="R243" s="314"/>
      <c r="S243" s="314"/>
      <c r="T243" s="315"/>
      <c r="U243" s="43" t="s">
        <v>42</v>
      </c>
      <c r="V243" s="44">
        <f>IFERROR(V240/H240,"0")+IFERROR(V241/H241,"0")+IFERROR(V242/H242,"0")</f>
        <v>0</v>
      </c>
      <c r="W243" s="44">
        <f>IFERROR(W240/H240,"0")+IFERROR(W241/H241,"0")+IFERROR(W242/H242,"0")</f>
        <v>0</v>
      </c>
      <c r="X243" s="44">
        <f>IFERROR(IF(X240="",0,X240),"0")+IFERROR(IF(X241="",0,X241),"0")+IFERROR(IF(X242="",0,X242),"0")</f>
        <v>0</v>
      </c>
      <c r="Y243" s="68"/>
      <c r="Z243" s="68"/>
    </row>
    <row r="244" spans="1:53" x14ac:dyDescent="0.2">
      <c r="A244" s="316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16"/>
      <c r="M244" s="317"/>
      <c r="N244" s="313" t="s">
        <v>43</v>
      </c>
      <c r="O244" s="314"/>
      <c r="P244" s="314"/>
      <c r="Q244" s="314"/>
      <c r="R244" s="314"/>
      <c r="S244" s="314"/>
      <c r="T244" s="315"/>
      <c r="U244" s="43" t="s">
        <v>0</v>
      </c>
      <c r="V244" s="44">
        <f>IFERROR(SUM(V240:V242),"0")</f>
        <v>0</v>
      </c>
      <c r="W244" s="44">
        <f>IFERROR(SUM(W240:W242),"0")</f>
        <v>0</v>
      </c>
      <c r="X244" s="43"/>
      <c r="Y244" s="68"/>
      <c r="Z244" s="68"/>
    </row>
    <row r="245" spans="1:53" ht="14.25" customHeight="1" x14ac:dyDescent="0.25">
      <c r="A245" s="327" t="s">
        <v>396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67"/>
      <c r="Z245" s="67"/>
    </row>
    <row r="246" spans="1:53" ht="16.5" customHeight="1" x14ac:dyDescent="0.25">
      <c r="A246" s="64" t="s">
        <v>397</v>
      </c>
      <c r="B246" s="64" t="s">
        <v>398</v>
      </c>
      <c r="C246" s="37">
        <v>4301180007</v>
      </c>
      <c r="D246" s="322">
        <v>4680115881808</v>
      </c>
      <c r="E246" s="322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8" t="s">
        <v>400</v>
      </c>
      <c r="L246" s="39" t="s">
        <v>399</v>
      </c>
      <c r="M246" s="38">
        <v>730</v>
      </c>
      <c r="N246" s="4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24"/>
      <c r="P246" s="324"/>
      <c r="Q246" s="324"/>
      <c r="R246" s="325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IFERROR(IF(W246=0,"",ROUNDUP(W246/H246,0)*0.00474),"")</f>
        <v/>
      </c>
      <c r="Y246" s="69" t="s">
        <v>48</v>
      </c>
      <c r="Z246" s="70" t="s">
        <v>48</v>
      </c>
      <c r="AD246" s="71"/>
      <c r="BA246" s="209" t="s">
        <v>66</v>
      </c>
    </row>
    <row r="247" spans="1:53" ht="27" customHeight="1" x14ac:dyDescent="0.25">
      <c r="A247" s="64" t="s">
        <v>401</v>
      </c>
      <c r="B247" s="64" t="s">
        <v>402</v>
      </c>
      <c r="C247" s="37">
        <v>4301180006</v>
      </c>
      <c r="D247" s="322">
        <v>4680115881822</v>
      </c>
      <c r="E247" s="322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8" t="s">
        <v>400</v>
      </c>
      <c r="L247" s="39" t="s">
        <v>399</v>
      </c>
      <c r="M247" s="38">
        <v>730</v>
      </c>
      <c r="N247" s="4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24"/>
      <c r="P247" s="324"/>
      <c r="Q247" s="324"/>
      <c r="R247" s="325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IFERROR(IF(W247=0,"",ROUNDUP(W247/H247,0)*0.00474),"")</f>
        <v/>
      </c>
      <c r="Y247" s="69" t="s">
        <v>48</v>
      </c>
      <c r="Z247" s="70" t="s">
        <v>48</v>
      </c>
      <c r="AD247" s="71"/>
      <c r="BA247" s="210" t="s">
        <v>66</v>
      </c>
    </row>
    <row r="248" spans="1:53" ht="27" customHeight="1" x14ac:dyDescent="0.25">
      <c r="A248" s="64" t="s">
        <v>403</v>
      </c>
      <c r="B248" s="64" t="s">
        <v>404</v>
      </c>
      <c r="C248" s="37">
        <v>4301180001</v>
      </c>
      <c r="D248" s="322">
        <v>4680115880016</v>
      </c>
      <c r="E248" s="322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400</v>
      </c>
      <c r="L248" s="39" t="s">
        <v>399</v>
      </c>
      <c r="M248" s="38">
        <v>730</v>
      </c>
      <c r="N248" s="4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24"/>
      <c r="P248" s="324"/>
      <c r="Q248" s="324"/>
      <c r="R248" s="325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x14ac:dyDescent="0.2">
      <c r="A249" s="316"/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7"/>
      <c r="N249" s="313" t="s">
        <v>43</v>
      </c>
      <c r="O249" s="314"/>
      <c r="P249" s="314"/>
      <c r="Q249" s="314"/>
      <c r="R249" s="314"/>
      <c r="S249" s="314"/>
      <c r="T249" s="315"/>
      <c r="U249" s="43" t="s">
        <v>42</v>
      </c>
      <c r="V249" s="44">
        <f>IFERROR(V246/H246,"0")+IFERROR(V247/H247,"0")+IFERROR(V248/H248,"0")</f>
        <v>0</v>
      </c>
      <c r="W249" s="44">
        <f>IFERROR(W246/H246,"0")+IFERROR(W247/H247,"0")+IFERROR(W248/H248,"0")</f>
        <v>0</v>
      </c>
      <c r="X249" s="44">
        <f>IFERROR(IF(X246="",0,X246),"0")+IFERROR(IF(X247="",0,X247),"0")+IFERROR(IF(X248="",0,X248),"0")</f>
        <v>0</v>
      </c>
      <c r="Y249" s="68"/>
      <c r="Z249" s="68"/>
    </row>
    <row r="250" spans="1:53" x14ac:dyDescent="0.2">
      <c r="A250" s="316"/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7"/>
      <c r="N250" s="313" t="s">
        <v>43</v>
      </c>
      <c r="O250" s="314"/>
      <c r="P250" s="314"/>
      <c r="Q250" s="314"/>
      <c r="R250" s="314"/>
      <c r="S250" s="314"/>
      <c r="T250" s="315"/>
      <c r="U250" s="43" t="s">
        <v>0</v>
      </c>
      <c r="V250" s="44">
        <f>IFERROR(SUM(V246:V248),"0")</f>
        <v>0</v>
      </c>
      <c r="W250" s="44">
        <f>IFERROR(SUM(W246:W248),"0")</f>
        <v>0</v>
      </c>
      <c r="X250" s="43"/>
      <c r="Y250" s="68"/>
      <c r="Z250" s="68"/>
    </row>
    <row r="251" spans="1:53" ht="16.5" customHeight="1" x14ac:dyDescent="0.25">
      <c r="A251" s="326" t="s">
        <v>405</v>
      </c>
      <c r="B251" s="326"/>
      <c r="C251" s="326"/>
      <c r="D251" s="326"/>
      <c r="E251" s="326"/>
      <c r="F251" s="326"/>
      <c r="G251" s="326"/>
      <c r="H251" s="326"/>
      <c r="I251" s="326"/>
      <c r="J251" s="326"/>
      <c r="K251" s="326"/>
      <c r="L251" s="326"/>
      <c r="M251" s="326"/>
      <c r="N251" s="326"/>
      <c r="O251" s="326"/>
      <c r="P251" s="326"/>
      <c r="Q251" s="326"/>
      <c r="R251" s="326"/>
      <c r="S251" s="326"/>
      <c r="T251" s="326"/>
      <c r="U251" s="326"/>
      <c r="V251" s="326"/>
      <c r="W251" s="326"/>
      <c r="X251" s="326"/>
      <c r="Y251" s="66"/>
      <c r="Z251" s="66"/>
    </row>
    <row r="252" spans="1:53" ht="14.25" customHeight="1" x14ac:dyDescent="0.25">
      <c r="A252" s="327" t="s">
        <v>116</v>
      </c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27"/>
      <c r="P252" s="327"/>
      <c r="Q252" s="327"/>
      <c r="R252" s="327"/>
      <c r="S252" s="327"/>
      <c r="T252" s="327"/>
      <c r="U252" s="327"/>
      <c r="V252" s="327"/>
      <c r="W252" s="327"/>
      <c r="X252" s="327"/>
      <c r="Y252" s="67"/>
      <c r="Z252" s="67"/>
    </row>
    <row r="253" spans="1:53" ht="27" customHeight="1" x14ac:dyDescent="0.25">
      <c r="A253" s="64" t="s">
        <v>406</v>
      </c>
      <c r="B253" s="64" t="s">
        <v>407</v>
      </c>
      <c r="C253" s="37">
        <v>4301011315</v>
      </c>
      <c r="D253" s="322">
        <v>4607091387421</v>
      </c>
      <c r="E253" s="322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8" t="s">
        <v>112</v>
      </c>
      <c r="L253" s="39" t="s">
        <v>111</v>
      </c>
      <c r="M253" s="38">
        <v>55</v>
      </c>
      <c r="N253" s="4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24"/>
      <c r="P253" s="324"/>
      <c r="Q253" s="324"/>
      <c r="R253" s="325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ref="W253:W259" si="13">IFERROR(IF(V253="",0,CEILING((V253/$H253),1)*$H253),"")</f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ht="27" customHeight="1" x14ac:dyDescent="0.25">
      <c r="A254" s="64" t="s">
        <v>406</v>
      </c>
      <c r="B254" s="64" t="s">
        <v>408</v>
      </c>
      <c r="C254" s="37">
        <v>4301011121</v>
      </c>
      <c r="D254" s="322">
        <v>4607091387421</v>
      </c>
      <c r="E254" s="322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8" t="s">
        <v>112</v>
      </c>
      <c r="L254" s="39" t="s">
        <v>120</v>
      </c>
      <c r="M254" s="38">
        <v>55</v>
      </c>
      <c r="N254" s="4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4"/>
      <c r="P254" s="324"/>
      <c r="Q254" s="324"/>
      <c r="R254" s="325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IFERROR(IF(W254=0,"",ROUNDUP(W254/H254,0)*0.02039),"")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409</v>
      </c>
      <c r="B255" s="64" t="s">
        <v>410</v>
      </c>
      <c r="C255" s="37">
        <v>4301011619</v>
      </c>
      <c r="D255" s="322">
        <v>4607091387452</v>
      </c>
      <c r="E255" s="322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8" t="s">
        <v>112</v>
      </c>
      <c r="L255" s="39" t="s">
        <v>111</v>
      </c>
      <c r="M255" s="38">
        <v>55</v>
      </c>
      <c r="N255" s="423" t="s">
        <v>411</v>
      </c>
      <c r="O255" s="324"/>
      <c r="P255" s="324"/>
      <c r="Q255" s="324"/>
      <c r="R255" s="325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409</v>
      </c>
      <c r="B256" s="64" t="s">
        <v>412</v>
      </c>
      <c r="C256" s="37">
        <v>4301011396</v>
      </c>
      <c r="D256" s="322">
        <v>4607091387452</v>
      </c>
      <c r="E256" s="322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120</v>
      </c>
      <c r="M256" s="38">
        <v>55</v>
      </c>
      <c r="N256" s="4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24"/>
      <c r="P256" s="324"/>
      <c r="Q256" s="324"/>
      <c r="R256" s="325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413</v>
      </c>
      <c r="B257" s="64" t="s">
        <v>414</v>
      </c>
      <c r="C257" s="37">
        <v>4301011313</v>
      </c>
      <c r="D257" s="322">
        <v>4607091385984</v>
      </c>
      <c r="E257" s="322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112</v>
      </c>
      <c r="L257" s="39" t="s">
        <v>111</v>
      </c>
      <c r="M257" s="38">
        <v>55</v>
      </c>
      <c r="N257" s="4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24"/>
      <c r="P257" s="324"/>
      <c r="Q257" s="324"/>
      <c r="R257" s="325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415</v>
      </c>
      <c r="B258" s="64" t="s">
        <v>416</v>
      </c>
      <c r="C258" s="37">
        <v>4301011316</v>
      </c>
      <c r="D258" s="322">
        <v>4607091387438</v>
      </c>
      <c r="E258" s="322"/>
      <c r="F258" s="63">
        <v>0.5</v>
      </c>
      <c r="G258" s="38">
        <v>10</v>
      </c>
      <c r="H258" s="63">
        <v>5</v>
      </c>
      <c r="I258" s="63">
        <v>5.24</v>
      </c>
      <c r="J258" s="38">
        <v>120</v>
      </c>
      <c r="K258" s="38" t="s">
        <v>80</v>
      </c>
      <c r="L258" s="39" t="s">
        <v>111</v>
      </c>
      <c r="M258" s="38">
        <v>55</v>
      </c>
      <c r="N258" s="4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24"/>
      <c r="P258" s="324"/>
      <c r="Q258" s="324"/>
      <c r="R258" s="325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IFERROR(IF(W258=0,"",ROUNDUP(W258/H258,0)*0.00937),"")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417</v>
      </c>
      <c r="B259" s="64" t="s">
        <v>418</v>
      </c>
      <c r="C259" s="37">
        <v>4301011318</v>
      </c>
      <c r="D259" s="322">
        <v>4607091387469</v>
      </c>
      <c r="E259" s="322"/>
      <c r="F259" s="63">
        <v>0.5</v>
      </c>
      <c r="G259" s="38">
        <v>10</v>
      </c>
      <c r="H259" s="63">
        <v>5</v>
      </c>
      <c r="I259" s="63">
        <v>5.21</v>
      </c>
      <c r="J259" s="38">
        <v>120</v>
      </c>
      <c r="K259" s="38" t="s">
        <v>80</v>
      </c>
      <c r="L259" s="39" t="s">
        <v>79</v>
      </c>
      <c r="M259" s="38">
        <v>55</v>
      </c>
      <c r="N259" s="4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24"/>
      <c r="P259" s="324"/>
      <c r="Q259" s="324"/>
      <c r="R259" s="325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IFERROR(IF(W259=0,"",ROUNDUP(W259/H259,0)*0.00937),"")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x14ac:dyDescent="0.2">
      <c r="A260" s="316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7"/>
      <c r="N260" s="313" t="s">
        <v>43</v>
      </c>
      <c r="O260" s="314"/>
      <c r="P260" s="314"/>
      <c r="Q260" s="314"/>
      <c r="R260" s="314"/>
      <c r="S260" s="314"/>
      <c r="T260" s="315"/>
      <c r="U260" s="43" t="s">
        <v>42</v>
      </c>
      <c r="V260" s="44">
        <f>IFERROR(V253/H253,"0")+IFERROR(V254/H254,"0")+IFERROR(V255/H255,"0")+IFERROR(V256/H256,"0")+IFERROR(V257/H257,"0")+IFERROR(V258/H258,"0")+IFERROR(V259/H259,"0")</f>
        <v>0</v>
      </c>
      <c r="W260" s="44">
        <f>IFERROR(W253/H253,"0")+IFERROR(W254/H254,"0")+IFERROR(W255/H255,"0")+IFERROR(W256/H256,"0")+IFERROR(W257/H257,"0")+IFERROR(W258/H258,"0")+IFERROR(W259/H259,"0")</f>
        <v>0</v>
      </c>
      <c r="X260" s="4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68"/>
      <c r="Z260" s="68"/>
    </row>
    <row r="261" spans="1:53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16"/>
      <c r="M261" s="317"/>
      <c r="N261" s="313" t="s">
        <v>43</v>
      </c>
      <c r="O261" s="314"/>
      <c r="P261" s="314"/>
      <c r="Q261" s="314"/>
      <c r="R261" s="314"/>
      <c r="S261" s="314"/>
      <c r="T261" s="315"/>
      <c r="U261" s="43" t="s">
        <v>0</v>
      </c>
      <c r="V261" s="44">
        <f>IFERROR(SUM(V253:V259),"0")</f>
        <v>0</v>
      </c>
      <c r="W261" s="44">
        <f>IFERROR(SUM(W253:W259),"0")</f>
        <v>0</v>
      </c>
      <c r="X261" s="43"/>
      <c r="Y261" s="68"/>
      <c r="Z261" s="68"/>
    </row>
    <row r="262" spans="1:53" ht="14.25" customHeight="1" x14ac:dyDescent="0.25">
      <c r="A262" s="327" t="s">
        <v>76</v>
      </c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27"/>
      <c r="P262" s="327"/>
      <c r="Q262" s="327"/>
      <c r="R262" s="327"/>
      <c r="S262" s="327"/>
      <c r="T262" s="327"/>
      <c r="U262" s="327"/>
      <c r="V262" s="327"/>
      <c r="W262" s="327"/>
      <c r="X262" s="327"/>
      <c r="Y262" s="67"/>
      <c r="Z262" s="67"/>
    </row>
    <row r="263" spans="1:53" ht="27" customHeight="1" x14ac:dyDescent="0.25">
      <c r="A263" s="64" t="s">
        <v>419</v>
      </c>
      <c r="B263" s="64" t="s">
        <v>420</v>
      </c>
      <c r="C263" s="37">
        <v>4301031154</v>
      </c>
      <c r="D263" s="322">
        <v>4607091387292</v>
      </c>
      <c r="E263" s="322"/>
      <c r="F263" s="63">
        <v>0.73</v>
      </c>
      <c r="G263" s="38">
        <v>6</v>
      </c>
      <c r="H263" s="63">
        <v>4.38</v>
      </c>
      <c r="I263" s="63">
        <v>4.6399999999999997</v>
      </c>
      <c r="J263" s="38">
        <v>156</v>
      </c>
      <c r="K263" s="38" t="s">
        <v>80</v>
      </c>
      <c r="L263" s="39" t="s">
        <v>79</v>
      </c>
      <c r="M263" s="38">
        <v>45</v>
      </c>
      <c r="N263" s="41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24"/>
      <c r="P263" s="324"/>
      <c r="Q263" s="324"/>
      <c r="R263" s="325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19" t="s">
        <v>66</v>
      </c>
    </row>
    <row r="264" spans="1:53" ht="27" customHeight="1" x14ac:dyDescent="0.25">
      <c r="A264" s="64" t="s">
        <v>421</v>
      </c>
      <c r="B264" s="64" t="s">
        <v>422</v>
      </c>
      <c r="C264" s="37">
        <v>4301031155</v>
      </c>
      <c r="D264" s="322">
        <v>4607091387315</v>
      </c>
      <c r="E264" s="322"/>
      <c r="F264" s="63">
        <v>0.7</v>
      </c>
      <c r="G264" s="38">
        <v>4</v>
      </c>
      <c r="H264" s="63">
        <v>2.8</v>
      </c>
      <c r="I264" s="63">
        <v>3.048</v>
      </c>
      <c r="J264" s="38">
        <v>156</v>
      </c>
      <c r="K264" s="38" t="s">
        <v>80</v>
      </c>
      <c r="L264" s="39" t="s">
        <v>79</v>
      </c>
      <c r="M264" s="38">
        <v>45</v>
      </c>
      <c r="N264" s="4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24"/>
      <c r="P264" s="324"/>
      <c r="Q264" s="324"/>
      <c r="R264" s="325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0" t="s">
        <v>66</v>
      </c>
    </row>
    <row r="265" spans="1:53" x14ac:dyDescent="0.2">
      <c r="A265" s="316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7"/>
      <c r="N265" s="313" t="s">
        <v>43</v>
      </c>
      <c r="O265" s="314"/>
      <c r="P265" s="314"/>
      <c r="Q265" s="314"/>
      <c r="R265" s="314"/>
      <c r="S265" s="314"/>
      <c r="T265" s="315"/>
      <c r="U265" s="43" t="s">
        <v>42</v>
      </c>
      <c r="V265" s="44">
        <f>IFERROR(V263/H263,"0")+IFERROR(V264/H264,"0")</f>
        <v>0</v>
      </c>
      <c r="W265" s="44">
        <f>IFERROR(W263/H263,"0")+IFERROR(W264/H264,"0")</f>
        <v>0</v>
      </c>
      <c r="X265" s="44">
        <f>IFERROR(IF(X263="",0,X263),"0")+IFERROR(IF(X264="",0,X264),"0")</f>
        <v>0</v>
      </c>
      <c r="Y265" s="68"/>
      <c r="Z265" s="68"/>
    </row>
    <row r="266" spans="1:53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7"/>
      <c r="N266" s="313" t="s">
        <v>43</v>
      </c>
      <c r="O266" s="314"/>
      <c r="P266" s="314"/>
      <c r="Q266" s="314"/>
      <c r="R266" s="314"/>
      <c r="S266" s="314"/>
      <c r="T266" s="315"/>
      <c r="U266" s="43" t="s">
        <v>0</v>
      </c>
      <c r="V266" s="44">
        <f>IFERROR(SUM(V263:V264),"0")</f>
        <v>0</v>
      </c>
      <c r="W266" s="44">
        <f>IFERROR(SUM(W263:W264),"0")</f>
        <v>0</v>
      </c>
      <c r="X266" s="43"/>
      <c r="Y266" s="68"/>
      <c r="Z266" s="68"/>
    </row>
    <row r="267" spans="1:53" ht="16.5" customHeight="1" x14ac:dyDescent="0.25">
      <c r="A267" s="326" t="s">
        <v>423</v>
      </c>
      <c r="B267" s="326"/>
      <c r="C267" s="326"/>
      <c r="D267" s="326"/>
      <c r="E267" s="326"/>
      <c r="F267" s="326"/>
      <c r="G267" s="326"/>
      <c r="H267" s="326"/>
      <c r="I267" s="326"/>
      <c r="J267" s="326"/>
      <c r="K267" s="326"/>
      <c r="L267" s="326"/>
      <c r="M267" s="326"/>
      <c r="N267" s="326"/>
      <c r="O267" s="326"/>
      <c r="P267" s="326"/>
      <c r="Q267" s="326"/>
      <c r="R267" s="326"/>
      <c r="S267" s="326"/>
      <c r="T267" s="326"/>
      <c r="U267" s="326"/>
      <c r="V267" s="326"/>
      <c r="W267" s="326"/>
      <c r="X267" s="326"/>
      <c r="Y267" s="66"/>
      <c r="Z267" s="66"/>
    </row>
    <row r="268" spans="1:53" ht="14.25" customHeight="1" x14ac:dyDescent="0.25">
      <c r="A268" s="327" t="s">
        <v>76</v>
      </c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7"/>
      <c r="N268" s="327"/>
      <c r="O268" s="327"/>
      <c r="P268" s="327"/>
      <c r="Q268" s="327"/>
      <c r="R268" s="327"/>
      <c r="S268" s="327"/>
      <c r="T268" s="327"/>
      <c r="U268" s="327"/>
      <c r="V268" s="327"/>
      <c r="W268" s="327"/>
      <c r="X268" s="327"/>
      <c r="Y268" s="67"/>
      <c r="Z268" s="67"/>
    </row>
    <row r="269" spans="1:53" ht="27" customHeight="1" x14ac:dyDescent="0.25">
      <c r="A269" s="64" t="s">
        <v>424</v>
      </c>
      <c r="B269" s="64" t="s">
        <v>425</v>
      </c>
      <c r="C269" s="37">
        <v>4301031066</v>
      </c>
      <c r="D269" s="322">
        <v>4607091383836</v>
      </c>
      <c r="E269" s="322"/>
      <c r="F269" s="63">
        <v>0.3</v>
      </c>
      <c r="G269" s="38">
        <v>6</v>
      </c>
      <c r="H269" s="63">
        <v>1.8</v>
      </c>
      <c r="I269" s="63">
        <v>2.048</v>
      </c>
      <c r="J269" s="38">
        <v>156</v>
      </c>
      <c r="K269" s="38" t="s">
        <v>80</v>
      </c>
      <c r="L269" s="39" t="s">
        <v>79</v>
      </c>
      <c r="M269" s="38">
        <v>40</v>
      </c>
      <c r="N269" s="41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24"/>
      <c r="P269" s="324"/>
      <c r="Q269" s="324"/>
      <c r="R269" s="325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1" t="s">
        <v>66</v>
      </c>
    </row>
    <row r="270" spans="1:53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17"/>
      <c r="N270" s="313" t="s">
        <v>43</v>
      </c>
      <c r="O270" s="314"/>
      <c r="P270" s="314"/>
      <c r="Q270" s="314"/>
      <c r="R270" s="314"/>
      <c r="S270" s="314"/>
      <c r="T270" s="315"/>
      <c r="U270" s="43" t="s">
        <v>42</v>
      </c>
      <c r="V270" s="44">
        <f>IFERROR(V269/H269,"0")</f>
        <v>0</v>
      </c>
      <c r="W270" s="44">
        <f>IFERROR(W269/H269,"0")</f>
        <v>0</v>
      </c>
      <c r="X270" s="44">
        <f>IFERROR(IF(X269="",0,X269),"0")</f>
        <v>0</v>
      </c>
      <c r="Y270" s="68"/>
      <c r="Z270" s="68"/>
    </row>
    <row r="271" spans="1:53" x14ac:dyDescent="0.2">
      <c r="A271" s="316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7"/>
      <c r="N271" s="313" t="s">
        <v>43</v>
      </c>
      <c r="O271" s="314"/>
      <c r="P271" s="314"/>
      <c r="Q271" s="314"/>
      <c r="R271" s="314"/>
      <c r="S271" s="314"/>
      <c r="T271" s="315"/>
      <c r="U271" s="43" t="s">
        <v>0</v>
      </c>
      <c r="V271" s="44">
        <f>IFERROR(SUM(V269:V269),"0")</f>
        <v>0</v>
      </c>
      <c r="W271" s="44">
        <f>IFERROR(SUM(W269:W269),"0")</f>
        <v>0</v>
      </c>
      <c r="X271" s="43"/>
      <c r="Y271" s="68"/>
      <c r="Z271" s="68"/>
    </row>
    <row r="272" spans="1:53" ht="14.25" customHeight="1" x14ac:dyDescent="0.25">
      <c r="A272" s="327" t="s">
        <v>81</v>
      </c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7"/>
      <c r="N272" s="327"/>
      <c r="O272" s="327"/>
      <c r="P272" s="327"/>
      <c r="Q272" s="327"/>
      <c r="R272" s="327"/>
      <c r="S272" s="327"/>
      <c r="T272" s="327"/>
      <c r="U272" s="327"/>
      <c r="V272" s="327"/>
      <c r="W272" s="327"/>
      <c r="X272" s="327"/>
      <c r="Y272" s="67"/>
      <c r="Z272" s="67"/>
    </row>
    <row r="273" spans="1:53" ht="27" customHeight="1" x14ac:dyDescent="0.25">
      <c r="A273" s="64" t="s">
        <v>426</v>
      </c>
      <c r="B273" s="64" t="s">
        <v>427</v>
      </c>
      <c r="C273" s="37">
        <v>4301051142</v>
      </c>
      <c r="D273" s="322">
        <v>4607091387919</v>
      </c>
      <c r="E273" s="322"/>
      <c r="F273" s="63">
        <v>1.35</v>
      </c>
      <c r="G273" s="38">
        <v>6</v>
      </c>
      <c r="H273" s="63">
        <v>8.1</v>
      </c>
      <c r="I273" s="63">
        <v>8.6639999999999997</v>
      </c>
      <c r="J273" s="38">
        <v>56</v>
      </c>
      <c r="K273" s="38" t="s">
        <v>112</v>
      </c>
      <c r="L273" s="39" t="s">
        <v>79</v>
      </c>
      <c r="M273" s="38">
        <v>45</v>
      </c>
      <c r="N273" s="4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24"/>
      <c r="P273" s="324"/>
      <c r="Q273" s="324"/>
      <c r="R273" s="325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22" t="s">
        <v>66</v>
      </c>
    </row>
    <row r="274" spans="1:53" ht="27" customHeight="1" x14ac:dyDescent="0.25">
      <c r="A274" s="64" t="s">
        <v>428</v>
      </c>
      <c r="B274" s="64" t="s">
        <v>429</v>
      </c>
      <c r="C274" s="37">
        <v>4301051109</v>
      </c>
      <c r="D274" s="322">
        <v>4607091383942</v>
      </c>
      <c r="E274" s="322"/>
      <c r="F274" s="63">
        <v>0.42</v>
      </c>
      <c r="G274" s="38">
        <v>6</v>
      </c>
      <c r="H274" s="63">
        <v>2.52</v>
      </c>
      <c r="I274" s="63">
        <v>2.7919999999999998</v>
      </c>
      <c r="J274" s="38">
        <v>156</v>
      </c>
      <c r="K274" s="38" t="s">
        <v>80</v>
      </c>
      <c r="L274" s="39" t="s">
        <v>145</v>
      </c>
      <c r="M274" s="38">
        <v>45</v>
      </c>
      <c r="N274" s="41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24"/>
      <c r="P274" s="324"/>
      <c r="Q274" s="324"/>
      <c r="R274" s="325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3" t="s">
        <v>66</v>
      </c>
    </row>
    <row r="275" spans="1:53" ht="27" customHeight="1" x14ac:dyDescent="0.25">
      <c r="A275" s="64" t="s">
        <v>430</v>
      </c>
      <c r="B275" s="64" t="s">
        <v>431</v>
      </c>
      <c r="C275" s="37">
        <v>4301051518</v>
      </c>
      <c r="D275" s="322">
        <v>4607091383959</v>
      </c>
      <c r="E275" s="322"/>
      <c r="F275" s="63">
        <v>0.42</v>
      </c>
      <c r="G275" s="38">
        <v>6</v>
      </c>
      <c r="H275" s="63">
        <v>2.52</v>
      </c>
      <c r="I275" s="63">
        <v>2.78</v>
      </c>
      <c r="J275" s="38">
        <v>156</v>
      </c>
      <c r="K275" s="38" t="s">
        <v>80</v>
      </c>
      <c r="L275" s="39" t="s">
        <v>79</v>
      </c>
      <c r="M275" s="38">
        <v>40</v>
      </c>
      <c r="N275" s="412" t="s">
        <v>432</v>
      </c>
      <c r="O275" s="324"/>
      <c r="P275" s="324"/>
      <c r="Q275" s="324"/>
      <c r="R275" s="325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16"/>
      <c r="M276" s="317"/>
      <c r="N276" s="313" t="s">
        <v>43</v>
      </c>
      <c r="O276" s="314"/>
      <c r="P276" s="314"/>
      <c r="Q276" s="314"/>
      <c r="R276" s="314"/>
      <c r="S276" s="314"/>
      <c r="T276" s="315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316"/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7"/>
      <c r="N277" s="313" t="s">
        <v>43</v>
      </c>
      <c r="O277" s="314"/>
      <c r="P277" s="314"/>
      <c r="Q277" s="314"/>
      <c r="R277" s="314"/>
      <c r="S277" s="314"/>
      <c r="T277" s="315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4.25" customHeight="1" x14ac:dyDescent="0.25">
      <c r="A278" s="327" t="s">
        <v>226</v>
      </c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7"/>
      <c r="N278" s="327"/>
      <c r="O278" s="327"/>
      <c r="P278" s="327"/>
      <c r="Q278" s="327"/>
      <c r="R278" s="327"/>
      <c r="S278" s="327"/>
      <c r="T278" s="327"/>
      <c r="U278" s="327"/>
      <c r="V278" s="327"/>
      <c r="W278" s="327"/>
      <c r="X278" s="327"/>
      <c r="Y278" s="67"/>
      <c r="Z278" s="67"/>
    </row>
    <row r="279" spans="1:53" ht="27" customHeight="1" x14ac:dyDescent="0.25">
      <c r="A279" s="64" t="s">
        <v>433</v>
      </c>
      <c r="B279" s="64" t="s">
        <v>434</v>
      </c>
      <c r="C279" s="37">
        <v>4301060324</v>
      </c>
      <c r="D279" s="322">
        <v>4607091388831</v>
      </c>
      <c r="E279" s="322"/>
      <c r="F279" s="63">
        <v>0.38</v>
      </c>
      <c r="G279" s="38">
        <v>6</v>
      </c>
      <c r="H279" s="63">
        <v>2.2799999999999998</v>
      </c>
      <c r="I279" s="63">
        <v>2.552</v>
      </c>
      <c r="J279" s="38">
        <v>156</v>
      </c>
      <c r="K279" s="38" t="s">
        <v>80</v>
      </c>
      <c r="L279" s="39" t="s">
        <v>79</v>
      </c>
      <c r="M279" s="38">
        <v>40</v>
      </c>
      <c r="N279" s="41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24"/>
      <c r="P279" s="324"/>
      <c r="Q279" s="324"/>
      <c r="R279" s="325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25" t="s">
        <v>66</v>
      </c>
    </row>
    <row r="280" spans="1:53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6"/>
      <c r="M280" s="317"/>
      <c r="N280" s="313" t="s">
        <v>43</v>
      </c>
      <c r="O280" s="314"/>
      <c r="P280" s="314"/>
      <c r="Q280" s="314"/>
      <c r="R280" s="314"/>
      <c r="S280" s="314"/>
      <c r="T280" s="315"/>
      <c r="U280" s="43" t="s">
        <v>42</v>
      </c>
      <c r="V280" s="44">
        <f>IFERROR(V279/H279,"0")</f>
        <v>0</v>
      </c>
      <c r="W280" s="44">
        <f>IFERROR(W279/H279,"0")</f>
        <v>0</v>
      </c>
      <c r="X280" s="44">
        <f>IFERROR(IF(X279="",0,X279),"0")</f>
        <v>0</v>
      </c>
      <c r="Y280" s="68"/>
      <c r="Z280" s="68"/>
    </row>
    <row r="281" spans="1:53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7"/>
      <c r="N281" s="313" t="s">
        <v>43</v>
      </c>
      <c r="O281" s="314"/>
      <c r="P281" s="314"/>
      <c r="Q281" s="314"/>
      <c r="R281" s="314"/>
      <c r="S281" s="314"/>
      <c r="T281" s="315"/>
      <c r="U281" s="43" t="s">
        <v>0</v>
      </c>
      <c r="V281" s="44">
        <f>IFERROR(SUM(V279:V279),"0")</f>
        <v>0</v>
      </c>
      <c r="W281" s="44">
        <f>IFERROR(SUM(W279:W279),"0")</f>
        <v>0</v>
      </c>
      <c r="X281" s="43"/>
      <c r="Y281" s="68"/>
      <c r="Z281" s="68"/>
    </row>
    <row r="282" spans="1:53" ht="14.25" customHeight="1" x14ac:dyDescent="0.25">
      <c r="A282" s="327" t="s">
        <v>94</v>
      </c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7"/>
      <c r="N282" s="327"/>
      <c r="O282" s="327"/>
      <c r="P282" s="327"/>
      <c r="Q282" s="327"/>
      <c r="R282" s="327"/>
      <c r="S282" s="327"/>
      <c r="T282" s="327"/>
      <c r="U282" s="327"/>
      <c r="V282" s="327"/>
      <c r="W282" s="327"/>
      <c r="X282" s="327"/>
      <c r="Y282" s="67"/>
      <c r="Z282" s="67"/>
    </row>
    <row r="283" spans="1:53" ht="27" customHeight="1" x14ac:dyDescent="0.25">
      <c r="A283" s="64" t="s">
        <v>435</v>
      </c>
      <c r="B283" s="64" t="s">
        <v>436</v>
      </c>
      <c r="C283" s="37">
        <v>4301032015</v>
      </c>
      <c r="D283" s="322">
        <v>4607091383102</v>
      </c>
      <c r="E283" s="322"/>
      <c r="F283" s="63">
        <v>0.17</v>
      </c>
      <c r="G283" s="38">
        <v>15</v>
      </c>
      <c r="H283" s="63">
        <v>2.5499999999999998</v>
      </c>
      <c r="I283" s="63">
        <v>2.9750000000000001</v>
      </c>
      <c r="J283" s="38">
        <v>156</v>
      </c>
      <c r="K283" s="38" t="s">
        <v>80</v>
      </c>
      <c r="L283" s="39" t="s">
        <v>98</v>
      </c>
      <c r="M283" s="38">
        <v>180</v>
      </c>
      <c r="N283" s="4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24"/>
      <c r="P283" s="324"/>
      <c r="Q283" s="324"/>
      <c r="R283" s="325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26" t="s">
        <v>66</v>
      </c>
    </row>
    <row r="284" spans="1:53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6"/>
      <c r="M284" s="317"/>
      <c r="N284" s="313" t="s">
        <v>43</v>
      </c>
      <c r="O284" s="314"/>
      <c r="P284" s="314"/>
      <c r="Q284" s="314"/>
      <c r="R284" s="314"/>
      <c r="S284" s="314"/>
      <c r="T284" s="315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17"/>
      <c r="N285" s="313" t="s">
        <v>43</v>
      </c>
      <c r="O285" s="314"/>
      <c r="P285" s="314"/>
      <c r="Q285" s="314"/>
      <c r="R285" s="314"/>
      <c r="S285" s="314"/>
      <c r="T285" s="315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27.75" customHeight="1" x14ac:dyDescent="0.2">
      <c r="A286" s="338" t="s">
        <v>437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338"/>
      <c r="Y286" s="55"/>
      <c r="Z286" s="55"/>
    </row>
    <row r="287" spans="1:53" ht="16.5" customHeight="1" x14ac:dyDescent="0.25">
      <c r="A287" s="326" t="s">
        <v>438</v>
      </c>
      <c r="B287" s="326"/>
      <c r="C287" s="326"/>
      <c r="D287" s="326"/>
      <c r="E287" s="326"/>
      <c r="F287" s="326"/>
      <c r="G287" s="326"/>
      <c r="H287" s="326"/>
      <c r="I287" s="326"/>
      <c r="J287" s="326"/>
      <c r="K287" s="326"/>
      <c r="L287" s="326"/>
      <c r="M287" s="326"/>
      <c r="N287" s="326"/>
      <c r="O287" s="326"/>
      <c r="P287" s="326"/>
      <c r="Q287" s="326"/>
      <c r="R287" s="326"/>
      <c r="S287" s="326"/>
      <c r="T287" s="326"/>
      <c r="U287" s="326"/>
      <c r="V287" s="326"/>
      <c r="W287" s="326"/>
      <c r="X287" s="326"/>
      <c r="Y287" s="66"/>
      <c r="Z287" s="66"/>
    </row>
    <row r="288" spans="1:53" ht="14.25" customHeight="1" x14ac:dyDescent="0.25">
      <c r="A288" s="327" t="s">
        <v>116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67"/>
      <c r="Z288" s="67"/>
    </row>
    <row r="289" spans="1:53" ht="27" customHeight="1" x14ac:dyDescent="0.25">
      <c r="A289" s="64" t="s">
        <v>439</v>
      </c>
      <c r="B289" s="64" t="s">
        <v>440</v>
      </c>
      <c r="C289" s="37">
        <v>4301011339</v>
      </c>
      <c r="D289" s="322">
        <v>4607091383997</v>
      </c>
      <c r="E289" s="322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8" t="s">
        <v>112</v>
      </c>
      <c r="L289" s="39" t="s">
        <v>79</v>
      </c>
      <c r="M289" s="38">
        <v>60</v>
      </c>
      <c r="N289" s="4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24"/>
      <c r="P289" s="324"/>
      <c r="Q289" s="324"/>
      <c r="R289" s="325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ref="W289:W296" si="14"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27" t="s">
        <v>66</v>
      </c>
    </row>
    <row r="290" spans="1:53" ht="27" customHeight="1" x14ac:dyDescent="0.25">
      <c r="A290" s="64" t="s">
        <v>439</v>
      </c>
      <c r="B290" s="64" t="s">
        <v>441</v>
      </c>
      <c r="C290" s="37">
        <v>4301011239</v>
      </c>
      <c r="D290" s="322">
        <v>4607091383997</v>
      </c>
      <c r="E290" s="322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120</v>
      </c>
      <c r="M290" s="38">
        <v>60</v>
      </c>
      <c r="N290" s="40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24"/>
      <c r="P290" s="324"/>
      <c r="Q290" s="324"/>
      <c r="R290" s="325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4"/>
        <v>0</v>
      </c>
      <c r="X290" s="42" t="str">
        <f>IFERROR(IF(W290=0,"",ROUNDUP(W290/H290,0)*0.02039),"")</f>
        <v/>
      </c>
      <c r="Y290" s="69" t="s">
        <v>48</v>
      </c>
      <c r="Z290" s="70" t="s">
        <v>48</v>
      </c>
      <c r="AD290" s="71"/>
      <c r="BA290" s="228" t="s">
        <v>66</v>
      </c>
    </row>
    <row r="291" spans="1:53" ht="27" customHeight="1" x14ac:dyDescent="0.25">
      <c r="A291" s="64" t="s">
        <v>442</v>
      </c>
      <c r="B291" s="64" t="s">
        <v>443</v>
      </c>
      <c r="C291" s="37">
        <v>4301011326</v>
      </c>
      <c r="D291" s="322">
        <v>4607091384130</v>
      </c>
      <c r="E291" s="322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40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24"/>
      <c r="P291" s="324"/>
      <c r="Q291" s="324"/>
      <c r="R291" s="325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442</v>
      </c>
      <c r="B292" s="64" t="s">
        <v>444</v>
      </c>
      <c r="C292" s="37">
        <v>4301011240</v>
      </c>
      <c r="D292" s="322">
        <v>4607091384130</v>
      </c>
      <c r="E292" s="322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120</v>
      </c>
      <c r="M292" s="38">
        <v>60</v>
      </c>
      <c r="N292" s="40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24"/>
      <c r="P292" s="324"/>
      <c r="Q292" s="324"/>
      <c r="R292" s="325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16.5" customHeight="1" x14ac:dyDescent="0.25">
      <c r="A293" s="64" t="s">
        <v>445</v>
      </c>
      <c r="B293" s="64" t="s">
        <v>446</v>
      </c>
      <c r="C293" s="37">
        <v>4301011330</v>
      </c>
      <c r="D293" s="322">
        <v>4607091384147</v>
      </c>
      <c r="E293" s="322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0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24"/>
      <c r="P293" s="324"/>
      <c r="Q293" s="324"/>
      <c r="R293" s="325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16.5" customHeight="1" x14ac:dyDescent="0.25">
      <c r="A294" s="64" t="s">
        <v>445</v>
      </c>
      <c r="B294" s="64" t="s">
        <v>447</v>
      </c>
      <c r="C294" s="37">
        <v>4301011238</v>
      </c>
      <c r="D294" s="322">
        <v>4607091384147</v>
      </c>
      <c r="E294" s="322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404" t="s">
        <v>448</v>
      </c>
      <c r="O294" s="324"/>
      <c r="P294" s="324"/>
      <c r="Q294" s="324"/>
      <c r="R294" s="325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449</v>
      </c>
      <c r="B295" s="64" t="s">
        <v>450</v>
      </c>
      <c r="C295" s="37">
        <v>4301011327</v>
      </c>
      <c r="D295" s="322">
        <v>4607091384154</v>
      </c>
      <c r="E295" s="322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8" t="s">
        <v>80</v>
      </c>
      <c r="L295" s="39" t="s">
        <v>79</v>
      </c>
      <c r="M295" s="38">
        <v>60</v>
      </c>
      <c r="N295" s="40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24"/>
      <c r="P295" s="324"/>
      <c r="Q295" s="324"/>
      <c r="R295" s="325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IFERROR(IF(W295=0,"",ROUNDUP(W295/H295,0)*0.00937),"")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451</v>
      </c>
      <c r="B296" s="64" t="s">
        <v>452</v>
      </c>
      <c r="C296" s="37">
        <v>4301011332</v>
      </c>
      <c r="D296" s="322">
        <v>4607091384161</v>
      </c>
      <c r="E296" s="322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80</v>
      </c>
      <c r="L296" s="39" t="s">
        <v>79</v>
      </c>
      <c r="M296" s="38">
        <v>60</v>
      </c>
      <c r="N296" s="40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24"/>
      <c r="P296" s="324"/>
      <c r="Q296" s="324"/>
      <c r="R296" s="32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x14ac:dyDescent="0.2">
      <c r="A297" s="316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16"/>
      <c r="M297" s="317"/>
      <c r="N297" s="313" t="s">
        <v>43</v>
      </c>
      <c r="O297" s="314"/>
      <c r="P297" s="314"/>
      <c r="Q297" s="314"/>
      <c r="R297" s="314"/>
      <c r="S297" s="314"/>
      <c r="T297" s="315"/>
      <c r="U297" s="43" t="s">
        <v>42</v>
      </c>
      <c r="V297" s="44">
        <f>IFERROR(V289/H289,"0")+IFERROR(V290/H290,"0")+IFERROR(V291/H291,"0")+IFERROR(V292/H292,"0")+IFERROR(V293/H293,"0")+IFERROR(V294/H294,"0")+IFERROR(V295/H295,"0")+IFERROR(V296/H296,"0")</f>
        <v>0</v>
      </c>
      <c r="W297" s="44">
        <f>IFERROR(W289/H289,"0")+IFERROR(W290/H290,"0")+IFERROR(W291/H291,"0")+IFERROR(W292/H292,"0")+IFERROR(W293/H293,"0")+IFERROR(W294/H294,"0")+IFERROR(W295/H295,"0")+IFERROR(W296/H296,"0")</f>
        <v>0</v>
      </c>
      <c r="X297" s="4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8"/>
      <c r="Z297" s="68"/>
    </row>
    <row r="298" spans="1:53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16"/>
      <c r="M298" s="317"/>
      <c r="N298" s="313" t="s">
        <v>43</v>
      </c>
      <c r="O298" s="314"/>
      <c r="P298" s="314"/>
      <c r="Q298" s="314"/>
      <c r="R298" s="314"/>
      <c r="S298" s="314"/>
      <c r="T298" s="315"/>
      <c r="U298" s="43" t="s">
        <v>0</v>
      </c>
      <c r="V298" s="44">
        <f>IFERROR(SUM(V289:V296),"0")</f>
        <v>0</v>
      </c>
      <c r="W298" s="44">
        <f>IFERROR(SUM(W289:W296),"0")</f>
        <v>0</v>
      </c>
      <c r="X298" s="43"/>
      <c r="Y298" s="68"/>
      <c r="Z298" s="68"/>
    </row>
    <row r="299" spans="1:53" ht="14.25" customHeight="1" x14ac:dyDescent="0.25">
      <c r="A299" s="327" t="s">
        <v>108</v>
      </c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327"/>
      <c r="P299" s="327"/>
      <c r="Q299" s="327"/>
      <c r="R299" s="327"/>
      <c r="S299" s="327"/>
      <c r="T299" s="327"/>
      <c r="U299" s="327"/>
      <c r="V299" s="327"/>
      <c r="W299" s="327"/>
      <c r="X299" s="327"/>
      <c r="Y299" s="67"/>
      <c r="Z299" s="67"/>
    </row>
    <row r="300" spans="1:53" ht="27" customHeight="1" x14ac:dyDescent="0.25">
      <c r="A300" s="64" t="s">
        <v>453</v>
      </c>
      <c r="B300" s="64" t="s">
        <v>454</v>
      </c>
      <c r="C300" s="37">
        <v>4301020178</v>
      </c>
      <c r="D300" s="322">
        <v>4607091383980</v>
      </c>
      <c r="E300" s="322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111</v>
      </c>
      <c r="M300" s="38">
        <v>50</v>
      </c>
      <c r="N300" s="4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24"/>
      <c r="P300" s="324"/>
      <c r="Q300" s="324"/>
      <c r="R300" s="325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IFERROR(IF(W300=0,"",ROUNDUP(W300/H300,0)*0.02175),"")</f>
        <v/>
      </c>
      <c r="Y300" s="69" t="s">
        <v>48</v>
      </c>
      <c r="Z300" s="70" t="s">
        <v>48</v>
      </c>
      <c r="AD300" s="71"/>
      <c r="BA300" s="235" t="s">
        <v>66</v>
      </c>
    </row>
    <row r="301" spans="1:53" ht="27" customHeight="1" x14ac:dyDescent="0.25">
      <c r="A301" s="64" t="s">
        <v>455</v>
      </c>
      <c r="B301" s="64" t="s">
        <v>456</v>
      </c>
      <c r="C301" s="37">
        <v>4301020179</v>
      </c>
      <c r="D301" s="322">
        <v>4607091384178</v>
      </c>
      <c r="E301" s="322"/>
      <c r="F301" s="63">
        <v>0.4</v>
      </c>
      <c r="G301" s="38">
        <v>10</v>
      </c>
      <c r="H301" s="63">
        <v>4</v>
      </c>
      <c r="I301" s="63">
        <v>4.24</v>
      </c>
      <c r="J301" s="38">
        <v>120</v>
      </c>
      <c r="K301" s="38" t="s">
        <v>80</v>
      </c>
      <c r="L301" s="39" t="s">
        <v>111</v>
      </c>
      <c r="M301" s="38">
        <v>50</v>
      </c>
      <c r="N301" s="4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24"/>
      <c r="P301" s="324"/>
      <c r="Q301" s="324"/>
      <c r="R301" s="325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IFERROR(IF(W301=0,"",ROUNDUP(W301/H301,0)*0.00937),"")</f>
        <v/>
      </c>
      <c r="Y301" s="69" t="s">
        <v>48</v>
      </c>
      <c r="Z301" s="70" t="s">
        <v>48</v>
      </c>
      <c r="AD301" s="71"/>
      <c r="BA301" s="236" t="s">
        <v>66</v>
      </c>
    </row>
    <row r="302" spans="1:53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17"/>
      <c r="N302" s="313" t="s">
        <v>43</v>
      </c>
      <c r="O302" s="314"/>
      <c r="P302" s="314"/>
      <c r="Q302" s="314"/>
      <c r="R302" s="314"/>
      <c r="S302" s="314"/>
      <c r="T302" s="315"/>
      <c r="U302" s="43" t="s">
        <v>42</v>
      </c>
      <c r="V302" s="44">
        <f>IFERROR(V300/H300,"0")+IFERROR(V301/H301,"0")</f>
        <v>0</v>
      </c>
      <c r="W302" s="44">
        <f>IFERROR(W300/H300,"0")+IFERROR(W301/H301,"0")</f>
        <v>0</v>
      </c>
      <c r="X302" s="44">
        <f>IFERROR(IF(X300="",0,X300),"0")+IFERROR(IF(X301="",0,X301),"0")</f>
        <v>0</v>
      </c>
      <c r="Y302" s="68"/>
      <c r="Z302" s="68"/>
    </row>
    <row r="303" spans="1:53" x14ac:dyDescent="0.2">
      <c r="A303" s="316"/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7"/>
      <c r="N303" s="313" t="s">
        <v>43</v>
      </c>
      <c r="O303" s="314"/>
      <c r="P303" s="314"/>
      <c r="Q303" s="314"/>
      <c r="R303" s="314"/>
      <c r="S303" s="314"/>
      <c r="T303" s="315"/>
      <c r="U303" s="43" t="s">
        <v>0</v>
      </c>
      <c r="V303" s="44">
        <f>IFERROR(SUM(V300:V301),"0")</f>
        <v>0</v>
      </c>
      <c r="W303" s="44">
        <f>IFERROR(SUM(W300:W301),"0")</f>
        <v>0</v>
      </c>
      <c r="X303" s="43"/>
      <c r="Y303" s="68"/>
      <c r="Z303" s="68"/>
    </row>
    <row r="304" spans="1:53" ht="14.25" customHeight="1" x14ac:dyDescent="0.25">
      <c r="A304" s="327" t="s">
        <v>81</v>
      </c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27"/>
      <c r="M304" s="327"/>
      <c r="N304" s="327"/>
      <c r="O304" s="327"/>
      <c r="P304" s="327"/>
      <c r="Q304" s="327"/>
      <c r="R304" s="327"/>
      <c r="S304" s="327"/>
      <c r="T304" s="327"/>
      <c r="U304" s="327"/>
      <c r="V304" s="327"/>
      <c r="W304" s="327"/>
      <c r="X304" s="327"/>
      <c r="Y304" s="67"/>
      <c r="Z304" s="67"/>
    </row>
    <row r="305" spans="1:53" ht="27" customHeight="1" x14ac:dyDescent="0.25">
      <c r="A305" s="64" t="s">
        <v>457</v>
      </c>
      <c r="B305" s="64" t="s">
        <v>458</v>
      </c>
      <c r="C305" s="37">
        <v>4301051298</v>
      </c>
      <c r="D305" s="322">
        <v>4607091384260</v>
      </c>
      <c r="E305" s="322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8" t="s">
        <v>112</v>
      </c>
      <c r="L305" s="39" t="s">
        <v>79</v>
      </c>
      <c r="M305" s="38">
        <v>35</v>
      </c>
      <c r="N305" s="39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24"/>
      <c r="P305" s="324"/>
      <c r="Q305" s="324"/>
      <c r="R305" s="325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37" t="s">
        <v>66</v>
      </c>
    </row>
    <row r="306" spans="1:53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6"/>
      <c r="M306" s="317"/>
      <c r="N306" s="313" t="s">
        <v>43</v>
      </c>
      <c r="O306" s="314"/>
      <c r="P306" s="314"/>
      <c r="Q306" s="314"/>
      <c r="R306" s="314"/>
      <c r="S306" s="314"/>
      <c r="T306" s="315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7"/>
      <c r="N307" s="313" t="s">
        <v>43</v>
      </c>
      <c r="O307" s="314"/>
      <c r="P307" s="314"/>
      <c r="Q307" s="314"/>
      <c r="R307" s="314"/>
      <c r="S307" s="314"/>
      <c r="T307" s="315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327" t="s">
        <v>226</v>
      </c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7"/>
      <c r="N308" s="327"/>
      <c r="O308" s="327"/>
      <c r="P308" s="327"/>
      <c r="Q308" s="327"/>
      <c r="R308" s="327"/>
      <c r="S308" s="327"/>
      <c r="T308" s="327"/>
      <c r="U308" s="327"/>
      <c r="V308" s="327"/>
      <c r="W308" s="327"/>
      <c r="X308" s="327"/>
      <c r="Y308" s="67"/>
      <c r="Z308" s="67"/>
    </row>
    <row r="309" spans="1:53" ht="16.5" customHeight="1" x14ac:dyDescent="0.25">
      <c r="A309" s="64" t="s">
        <v>459</v>
      </c>
      <c r="B309" s="64" t="s">
        <v>460</v>
      </c>
      <c r="C309" s="37">
        <v>4301060314</v>
      </c>
      <c r="D309" s="322">
        <v>4607091384673</v>
      </c>
      <c r="E309" s="322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8" t="s">
        <v>112</v>
      </c>
      <c r="L309" s="39" t="s">
        <v>79</v>
      </c>
      <c r="M309" s="38">
        <v>30</v>
      </c>
      <c r="N309" s="3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24"/>
      <c r="P309" s="324"/>
      <c r="Q309" s="324"/>
      <c r="R309" s="325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38" t="s">
        <v>66</v>
      </c>
    </row>
    <row r="310" spans="1:53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6"/>
      <c r="M310" s="317"/>
      <c r="N310" s="313" t="s">
        <v>43</v>
      </c>
      <c r="O310" s="314"/>
      <c r="P310" s="314"/>
      <c r="Q310" s="314"/>
      <c r="R310" s="314"/>
      <c r="S310" s="314"/>
      <c r="T310" s="315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7"/>
      <c r="N311" s="313" t="s">
        <v>43</v>
      </c>
      <c r="O311" s="314"/>
      <c r="P311" s="314"/>
      <c r="Q311" s="314"/>
      <c r="R311" s="314"/>
      <c r="S311" s="314"/>
      <c r="T311" s="315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6.5" customHeight="1" x14ac:dyDescent="0.25">
      <c r="A312" s="326" t="s">
        <v>461</v>
      </c>
      <c r="B312" s="326"/>
      <c r="C312" s="326"/>
      <c r="D312" s="326"/>
      <c r="E312" s="326"/>
      <c r="F312" s="326"/>
      <c r="G312" s="326"/>
      <c r="H312" s="326"/>
      <c r="I312" s="326"/>
      <c r="J312" s="326"/>
      <c r="K312" s="326"/>
      <c r="L312" s="326"/>
      <c r="M312" s="326"/>
      <c r="N312" s="326"/>
      <c r="O312" s="326"/>
      <c r="P312" s="326"/>
      <c r="Q312" s="326"/>
      <c r="R312" s="326"/>
      <c r="S312" s="326"/>
      <c r="T312" s="326"/>
      <c r="U312" s="326"/>
      <c r="V312" s="326"/>
      <c r="W312" s="326"/>
      <c r="X312" s="326"/>
      <c r="Y312" s="66"/>
      <c r="Z312" s="66"/>
    </row>
    <row r="313" spans="1:53" ht="14.25" customHeight="1" x14ac:dyDescent="0.25">
      <c r="A313" s="327" t="s">
        <v>116</v>
      </c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7"/>
      <c r="N313" s="327"/>
      <c r="O313" s="327"/>
      <c r="P313" s="327"/>
      <c r="Q313" s="327"/>
      <c r="R313" s="327"/>
      <c r="S313" s="327"/>
      <c r="T313" s="327"/>
      <c r="U313" s="327"/>
      <c r="V313" s="327"/>
      <c r="W313" s="327"/>
      <c r="X313" s="327"/>
      <c r="Y313" s="67"/>
      <c r="Z313" s="67"/>
    </row>
    <row r="314" spans="1:53" ht="27" customHeight="1" x14ac:dyDescent="0.25">
      <c r="A314" s="64" t="s">
        <v>462</v>
      </c>
      <c r="B314" s="64" t="s">
        <v>463</v>
      </c>
      <c r="C314" s="37">
        <v>4301011324</v>
      </c>
      <c r="D314" s="322">
        <v>4607091384185</v>
      </c>
      <c r="E314" s="322"/>
      <c r="F314" s="63">
        <v>0.8</v>
      </c>
      <c r="G314" s="38">
        <v>15</v>
      </c>
      <c r="H314" s="63">
        <v>12</v>
      </c>
      <c r="I314" s="63">
        <v>12.48</v>
      </c>
      <c r="J314" s="38">
        <v>56</v>
      </c>
      <c r="K314" s="38" t="s">
        <v>112</v>
      </c>
      <c r="L314" s="39" t="s">
        <v>79</v>
      </c>
      <c r="M314" s="38">
        <v>60</v>
      </c>
      <c r="N314" s="39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24"/>
      <c r="P314" s="324"/>
      <c r="Q314" s="324"/>
      <c r="R314" s="325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39" t="s">
        <v>66</v>
      </c>
    </row>
    <row r="315" spans="1:53" ht="27" customHeight="1" x14ac:dyDescent="0.25">
      <c r="A315" s="64" t="s">
        <v>464</v>
      </c>
      <c r="B315" s="64" t="s">
        <v>465</v>
      </c>
      <c r="C315" s="37">
        <v>4301011312</v>
      </c>
      <c r="D315" s="322">
        <v>4607091384192</v>
      </c>
      <c r="E315" s="322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8" t="s">
        <v>112</v>
      </c>
      <c r="L315" s="39" t="s">
        <v>111</v>
      </c>
      <c r="M315" s="38">
        <v>60</v>
      </c>
      <c r="N315" s="3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24"/>
      <c r="P315" s="324"/>
      <c r="Q315" s="324"/>
      <c r="R315" s="325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0" t="s">
        <v>66</v>
      </c>
    </row>
    <row r="316" spans="1:53" ht="27" customHeight="1" x14ac:dyDescent="0.25">
      <c r="A316" s="64" t="s">
        <v>466</v>
      </c>
      <c r="B316" s="64" t="s">
        <v>467</v>
      </c>
      <c r="C316" s="37">
        <v>4301011483</v>
      </c>
      <c r="D316" s="322">
        <v>4680115881907</v>
      </c>
      <c r="E316" s="322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8" t="s">
        <v>112</v>
      </c>
      <c r="L316" s="39" t="s">
        <v>79</v>
      </c>
      <c r="M316" s="38">
        <v>60</v>
      </c>
      <c r="N316" s="39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24"/>
      <c r="P316" s="324"/>
      <c r="Q316" s="324"/>
      <c r="R316" s="325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468</v>
      </c>
      <c r="B317" s="64" t="s">
        <v>469</v>
      </c>
      <c r="C317" s="37">
        <v>4301011303</v>
      </c>
      <c r="D317" s="322">
        <v>4607091384680</v>
      </c>
      <c r="E317" s="322"/>
      <c r="F317" s="63">
        <v>0.4</v>
      </c>
      <c r="G317" s="38">
        <v>10</v>
      </c>
      <c r="H317" s="63">
        <v>4</v>
      </c>
      <c r="I317" s="63">
        <v>4.21</v>
      </c>
      <c r="J317" s="38">
        <v>120</v>
      </c>
      <c r="K317" s="38" t="s">
        <v>80</v>
      </c>
      <c r="L317" s="39" t="s">
        <v>79</v>
      </c>
      <c r="M317" s="38">
        <v>60</v>
      </c>
      <c r="N317" s="39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24"/>
      <c r="P317" s="324"/>
      <c r="Q317" s="324"/>
      <c r="R317" s="325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IFERROR(IF(W317=0,"",ROUNDUP(W317/H317,0)*0.00937),"")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x14ac:dyDescent="0.2">
      <c r="A318" s="316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16"/>
      <c r="M318" s="317"/>
      <c r="N318" s="313" t="s">
        <v>43</v>
      </c>
      <c r="O318" s="314"/>
      <c r="P318" s="314"/>
      <c r="Q318" s="314"/>
      <c r="R318" s="314"/>
      <c r="S318" s="314"/>
      <c r="T318" s="315"/>
      <c r="U318" s="43" t="s">
        <v>42</v>
      </c>
      <c r="V318" s="44">
        <f>IFERROR(V314/H314,"0")+IFERROR(V315/H315,"0")+IFERROR(V316/H316,"0")+IFERROR(V317/H317,"0")</f>
        <v>0</v>
      </c>
      <c r="W318" s="44">
        <f>IFERROR(W314/H314,"0")+IFERROR(W315/H315,"0")+IFERROR(W316/H316,"0")+IFERROR(W317/H317,"0")</f>
        <v>0</v>
      </c>
      <c r="X318" s="44">
        <f>IFERROR(IF(X314="",0,X314),"0")+IFERROR(IF(X315="",0,X315),"0")+IFERROR(IF(X316="",0,X316),"0")+IFERROR(IF(X317="",0,X317),"0")</f>
        <v>0</v>
      </c>
      <c r="Y318" s="68"/>
      <c r="Z318" s="68"/>
    </row>
    <row r="319" spans="1:53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16"/>
      <c r="M319" s="317"/>
      <c r="N319" s="313" t="s">
        <v>43</v>
      </c>
      <c r="O319" s="314"/>
      <c r="P319" s="314"/>
      <c r="Q319" s="314"/>
      <c r="R319" s="314"/>
      <c r="S319" s="314"/>
      <c r="T319" s="315"/>
      <c r="U319" s="43" t="s">
        <v>0</v>
      </c>
      <c r="V319" s="44">
        <f>IFERROR(SUM(V314:V317),"0")</f>
        <v>0</v>
      </c>
      <c r="W319" s="44">
        <f>IFERROR(SUM(W314:W317),"0")</f>
        <v>0</v>
      </c>
      <c r="X319" s="43"/>
      <c r="Y319" s="68"/>
      <c r="Z319" s="68"/>
    </row>
    <row r="320" spans="1:53" ht="14.25" customHeight="1" x14ac:dyDescent="0.25">
      <c r="A320" s="327" t="s">
        <v>76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67"/>
      <c r="Z320" s="67"/>
    </row>
    <row r="321" spans="1:53" ht="27" customHeight="1" x14ac:dyDescent="0.25">
      <c r="A321" s="64" t="s">
        <v>470</v>
      </c>
      <c r="B321" s="64" t="s">
        <v>471</v>
      </c>
      <c r="C321" s="37">
        <v>4301031139</v>
      </c>
      <c r="D321" s="322">
        <v>4607091384802</v>
      </c>
      <c r="E321" s="322"/>
      <c r="F321" s="63">
        <v>0.73</v>
      </c>
      <c r="G321" s="38">
        <v>6</v>
      </c>
      <c r="H321" s="63">
        <v>4.38</v>
      </c>
      <c r="I321" s="63">
        <v>4.58</v>
      </c>
      <c r="J321" s="38">
        <v>156</v>
      </c>
      <c r="K321" s="38" t="s">
        <v>80</v>
      </c>
      <c r="L321" s="39" t="s">
        <v>79</v>
      </c>
      <c r="M321" s="38">
        <v>35</v>
      </c>
      <c r="N321" s="3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24"/>
      <c r="P321" s="324"/>
      <c r="Q321" s="324"/>
      <c r="R321" s="325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IFERROR(IF(W321=0,"",ROUNDUP(W321/H321,0)*0.00753),"")</f>
        <v/>
      </c>
      <c r="Y321" s="69" t="s">
        <v>48</v>
      </c>
      <c r="Z321" s="70" t="s">
        <v>48</v>
      </c>
      <c r="AD321" s="71"/>
      <c r="BA321" s="243" t="s">
        <v>66</v>
      </c>
    </row>
    <row r="322" spans="1:53" ht="27" customHeight="1" x14ac:dyDescent="0.25">
      <c r="A322" s="64" t="s">
        <v>472</v>
      </c>
      <c r="B322" s="64" t="s">
        <v>473</v>
      </c>
      <c r="C322" s="37">
        <v>4301031140</v>
      </c>
      <c r="D322" s="322">
        <v>4607091384826</v>
      </c>
      <c r="E322" s="322"/>
      <c r="F322" s="63">
        <v>0.35</v>
      </c>
      <c r="G322" s="38">
        <v>8</v>
      </c>
      <c r="H322" s="63">
        <v>2.8</v>
      </c>
      <c r="I322" s="63">
        <v>2.9</v>
      </c>
      <c r="J322" s="38">
        <v>234</v>
      </c>
      <c r="K322" s="38" t="s">
        <v>178</v>
      </c>
      <c r="L322" s="39" t="s">
        <v>79</v>
      </c>
      <c r="M322" s="38">
        <v>35</v>
      </c>
      <c r="N322" s="39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24"/>
      <c r="P322" s="324"/>
      <c r="Q322" s="324"/>
      <c r="R322" s="325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IFERROR(IF(W322=0,"",ROUNDUP(W322/H322,0)*0.00502),"")</f>
        <v/>
      </c>
      <c r="Y322" s="69" t="s">
        <v>48</v>
      </c>
      <c r="Z322" s="70" t="s">
        <v>48</v>
      </c>
      <c r="AD322" s="71"/>
      <c r="BA322" s="244" t="s">
        <v>66</v>
      </c>
    </row>
    <row r="323" spans="1:53" x14ac:dyDescent="0.2">
      <c r="A323" s="316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7"/>
      <c r="N323" s="313" t="s">
        <v>43</v>
      </c>
      <c r="O323" s="314"/>
      <c r="P323" s="314"/>
      <c r="Q323" s="314"/>
      <c r="R323" s="314"/>
      <c r="S323" s="314"/>
      <c r="T323" s="315"/>
      <c r="U323" s="43" t="s">
        <v>42</v>
      </c>
      <c r="V323" s="44">
        <f>IFERROR(V321/H321,"0")+IFERROR(V322/H322,"0")</f>
        <v>0</v>
      </c>
      <c r="W323" s="44">
        <f>IFERROR(W321/H321,"0")+IFERROR(W322/H322,"0")</f>
        <v>0</v>
      </c>
      <c r="X323" s="44">
        <f>IFERROR(IF(X321="",0,X321),"0")+IFERROR(IF(X322="",0,X322),"0")</f>
        <v>0</v>
      </c>
      <c r="Y323" s="68"/>
      <c r="Z323" s="68"/>
    </row>
    <row r="324" spans="1:53" x14ac:dyDescent="0.2">
      <c r="A324" s="316"/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16"/>
      <c r="M324" s="317"/>
      <c r="N324" s="313" t="s">
        <v>43</v>
      </c>
      <c r="O324" s="314"/>
      <c r="P324" s="314"/>
      <c r="Q324" s="314"/>
      <c r="R324" s="314"/>
      <c r="S324" s="314"/>
      <c r="T324" s="315"/>
      <c r="U324" s="43" t="s">
        <v>0</v>
      </c>
      <c r="V324" s="44">
        <f>IFERROR(SUM(V321:V322),"0")</f>
        <v>0</v>
      </c>
      <c r="W324" s="44">
        <f>IFERROR(SUM(W321:W322),"0")</f>
        <v>0</v>
      </c>
      <c r="X324" s="43"/>
      <c r="Y324" s="68"/>
      <c r="Z324" s="68"/>
    </row>
    <row r="325" spans="1:53" ht="14.25" customHeight="1" x14ac:dyDescent="0.25">
      <c r="A325" s="327" t="s">
        <v>81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67"/>
      <c r="Z325" s="67"/>
    </row>
    <row r="326" spans="1:53" ht="27" customHeight="1" x14ac:dyDescent="0.25">
      <c r="A326" s="64" t="s">
        <v>474</v>
      </c>
      <c r="B326" s="64" t="s">
        <v>475</v>
      </c>
      <c r="C326" s="37">
        <v>4301051303</v>
      </c>
      <c r="D326" s="322">
        <v>4607091384246</v>
      </c>
      <c r="E326" s="322"/>
      <c r="F326" s="63">
        <v>1.3</v>
      </c>
      <c r="G326" s="38">
        <v>6</v>
      </c>
      <c r="H326" s="63">
        <v>7.8</v>
      </c>
      <c r="I326" s="63">
        <v>8.3640000000000008</v>
      </c>
      <c r="J326" s="38">
        <v>56</v>
      </c>
      <c r="K326" s="38" t="s">
        <v>112</v>
      </c>
      <c r="L326" s="39" t="s">
        <v>79</v>
      </c>
      <c r="M326" s="38">
        <v>40</v>
      </c>
      <c r="N326" s="39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24"/>
      <c r="P326" s="324"/>
      <c r="Q326" s="324"/>
      <c r="R326" s="325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45" t="s">
        <v>66</v>
      </c>
    </row>
    <row r="327" spans="1:53" ht="27" customHeight="1" x14ac:dyDescent="0.25">
      <c r="A327" s="64" t="s">
        <v>476</v>
      </c>
      <c r="B327" s="64" t="s">
        <v>477</v>
      </c>
      <c r="C327" s="37">
        <v>4301051445</v>
      </c>
      <c r="D327" s="322">
        <v>4680115881976</v>
      </c>
      <c r="E327" s="322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8" t="s">
        <v>112</v>
      </c>
      <c r="L327" s="39" t="s">
        <v>79</v>
      </c>
      <c r="M327" s="38">
        <v>40</v>
      </c>
      <c r="N327" s="3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24"/>
      <c r="P327" s="324"/>
      <c r="Q327" s="324"/>
      <c r="R327" s="325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6" t="s">
        <v>66</v>
      </c>
    </row>
    <row r="328" spans="1:53" ht="27" customHeight="1" x14ac:dyDescent="0.25">
      <c r="A328" s="64" t="s">
        <v>478</v>
      </c>
      <c r="B328" s="64" t="s">
        <v>479</v>
      </c>
      <c r="C328" s="37">
        <v>4301051297</v>
      </c>
      <c r="D328" s="322">
        <v>4607091384253</v>
      </c>
      <c r="E328" s="322"/>
      <c r="F328" s="63">
        <v>0.4</v>
      </c>
      <c r="G328" s="38">
        <v>6</v>
      </c>
      <c r="H328" s="63">
        <v>2.4</v>
      </c>
      <c r="I328" s="63">
        <v>2.6840000000000002</v>
      </c>
      <c r="J328" s="38">
        <v>156</v>
      </c>
      <c r="K328" s="38" t="s">
        <v>80</v>
      </c>
      <c r="L328" s="39" t="s">
        <v>79</v>
      </c>
      <c r="M328" s="38">
        <v>40</v>
      </c>
      <c r="N328" s="3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24"/>
      <c r="P328" s="324"/>
      <c r="Q328" s="324"/>
      <c r="R328" s="325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IFERROR(IF(W328=0,"",ROUNDUP(W328/H328,0)*0.00753),"")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480</v>
      </c>
      <c r="B329" s="64" t="s">
        <v>481</v>
      </c>
      <c r="C329" s="37">
        <v>4301051444</v>
      </c>
      <c r="D329" s="322">
        <v>4680115881969</v>
      </c>
      <c r="E329" s="322"/>
      <c r="F329" s="63">
        <v>0.4</v>
      </c>
      <c r="G329" s="38">
        <v>6</v>
      </c>
      <c r="H329" s="63">
        <v>2.4</v>
      </c>
      <c r="I329" s="63">
        <v>2.6</v>
      </c>
      <c r="J329" s="38">
        <v>156</v>
      </c>
      <c r="K329" s="38" t="s">
        <v>80</v>
      </c>
      <c r="L329" s="39" t="s">
        <v>79</v>
      </c>
      <c r="M329" s="38">
        <v>40</v>
      </c>
      <c r="N329" s="3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24"/>
      <c r="P329" s="324"/>
      <c r="Q329" s="324"/>
      <c r="R329" s="325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IFERROR(IF(W329=0,"",ROUNDUP(W329/H329,0)*0.00753),"")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x14ac:dyDescent="0.2">
      <c r="A330" s="316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16"/>
      <c r="M330" s="317"/>
      <c r="N330" s="313" t="s">
        <v>43</v>
      </c>
      <c r="O330" s="314"/>
      <c r="P330" s="314"/>
      <c r="Q330" s="314"/>
      <c r="R330" s="314"/>
      <c r="S330" s="314"/>
      <c r="T330" s="315"/>
      <c r="U330" s="43" t="s">
        <v>42</v>
      </c>
      <c r="V330" s="44">
        <f>IFERROR(V326/H326,"0")+IFERROR(V327/H327,"0")+IFERROR(V328/H328,"0")+IFERROR(V329/H329,"0")</f>
        <v>0</v>
      </c>
      <c r="W330" s="44">
        <f>IFERROR(W326/H326,"0")+IFERROR(W327/H327,"0")+IFERROR(W328/H328,"0")+IFERROR(W329/H329,"0")</f>
        <v>0</v>
      </c>
      <c r="X330" s="44">
        <f>IFERROR(IF(X326="",0,X326),"0")+IFERROR(IF(X327="",0,X327),"0")+IFERROR(IF(X328="",0,X328),"0")+IFERROR(IF(X329="",0,X329),"0")</f>
        <v>0</v>
      </c>
      <c r="Y330" s="68"/>
      <c r="Z330" s="68"/>
    </row>
    <row r="331" spans="1:53" x14ac:dyDescent="0.2">
      <c r="A331" s="316"/>
      <c r="B331" s="316"/>
      <c r="C331" s="316"/>
      <c r="D331" s="316"/>
      <c r="E331" s="316"/>
      <c r="F331" s="316"/>
      <c r="G331" s="316"/>
      <c r="H331" s="316"/>
      <c r="I331" s="316"/>
      <c r="J331" s="316"/>
      <c r="K331" s="316"/>
      <c r="L331" s="316"/>
      <c r="M331" s="317"/>
      <c r="N331" s="313" t="s">
        <v>43</v>
      </c>
      <c r="O331" s="314"/>
      <c r="P331" s="314"/>
      <c r="Q331" s="314"/>
      <c r="R331" s="314"/>
      <c r="S331" s="314"/>
      <c r="T331" s="315"/>
      <c r="U331" s="43" t="s">
        <v>0</v>
      </c>
      <c r="V331" s="44">
        <f>IFERROR(SUM(V326:V329),"0")</f>
        <v>0</v>
      </c>
      <c r="W331" s="44">
        <f>IFERROR(SUM(W326:W329),"0")</f>
        <v>0</v>
      </c>
      <c r="X331" s="43"/>
      <c r="Y331" s="68"/>
      <c r="Z331" s="68"/>
    </row>
    <row r="332" spans="1:53" ht="14.25" customHeight="1" x14ac:dyDescent="0.25">
      <c r="A332" s="327" t="s">
        <v>226</v>
      </c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7"/>
      <c r="N332" s="327"/>
      <c r="O332" s="327"/>
      <c r="P332" s="327"/>
      <c r="Q332" s="327"/>
      <c r="R332" s="327"/>
      <c r="S332" s="327"/>
      <c r="T332" s="327"/>
      <c r="U332" s="327"/>
      <c r="V332" s="327"/>
      <c r="W332" s="327"/>
      <c r="X332" s="327"/>
      <c r="Y332" s="67"/>
      <c r="Z332" s="67"/>
    </row>
    <row r="333" spans="1:53" ht="27" customHeight="1" x14ac:dyDescent="0.25">
      <c r="A333" s="64" t="s">
        <v>482</v>
      </c>
      <c r="B333" s="64" t="s">
        <v>483</v>
      </c>
      <c r="C333" s="37">
        <v>4301060322</v>
      </c>
      <c r="D333" s="322">
        <v>4607091389357</v>
      </c>
      <c r="E333" s="322"/>
      <c r="F333" s="63">
        <v>1.3</v>
      </c>
      <c r="G333" s="38">
        <v>6</v>
      </c>
      <c r="H333" s="63">
        <v>7.8</v>
      </c>
      <c r="I333" s="63">
        <v>8.2799999999999994</v>
      </c>
      <c r="J333" s="38">
        <v>56</v>
      </c>
      <c r="K333" s="38" t="s">
        <v>112</v>
      </c>
      <c r="L333" s="39" t="s">
        <v>79</v>
      </c>
      <c r="M333" s="38">
        <v>40</v>
      </c>
      <c r="N333" s="38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24"/>
      <c r="P333" s="324"/>
      <c r="Q333" s="324"/>
      <c r="R333" s="325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49" t="s">
        <v>66</v>
      </c>
    </row>
    <row r="334" spans="1:53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6"/>
      <c r="M334" s="317"/>
      <c r="N334" s="313" t="s">
        <v>43</v>
      </c>
      <c r="O334" s="314"/>
      <c r="P334" s="314"/>
      <c r="Q334" s="314"/>
      <c r="R334" s="314"/>
      <c r="S334" s="314"/>
      <c r="T334" s="315"/>
      <c r="U334" s="43" t="s">
        <v>42</v>
      </c>
      <c r="V334" s="44">
        <f>IFERROR(V333/H333,"0")</f>
        <v>0</v>
      </c>
      <c r="W334" s="44">
        <f>IFERROR(W333/H333,"0")</f>
        <v>0</v>
      </c>
      <c r="X334" s="44">
        <f>IFERROR(IF(X333="",0,X333),"0")</f>
        <v>0</v>
      </c>
      <c r="Y334" s="68"/>
      <c r="Z334" s="68"/>
    </row>
    <row r="335" spans="1:53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7"/>
      <c r="N335" s="313" t="s">
        <v>43</v>
      </c>
      <c r="O335" s="314"/>
      <c r="P335" s="314"/>
      <c r="Q335" s="314"/>
      <c r="R335" s="314"/>
      <c r="S335" s="314"/>
      <c r="T335" s="315"/>
      <c r="U335" s="43" t="s">
        <v>0</v>
      </c>
      <c r="V335" s="44">
        <f>IFERROR(SUM(V333:V333),"0")</f>
        <v>0</v>
      </c>
      <c r="W335" s="44">
        <f>IFERROR(SUM(W333:W333),"0")</f>
        <v>0</v>
      </c>
      <c r="X335" s="43"/>
      <c r="Y335" s="68"/>
      <c r="Z335" s="68"/>
    </row>
    <row r="336" spans="1:53" ht="27.75" customHeight="1" x14ac:dyDescent="0.2">
      <c r="A336" s="338" t="s">
        <v>484</v>
      </c>
      <c r="B336" s="338"/>
      <c r="C336" s="338"/>
      <c r="D336" s="338"/>
      <c r="E336" s="338"/>
      <c r="F336" s="338"/>
      <c r="G336" s="338"/>
      <c r="H336" s="338"/>
      <c r="I336" s="338"/>
      <c r="J336" s="338"/>
      <c r="K336" s="338"/>
      <c r="L336" s="338"/>
      <c r="M336" s="338"/>
      <c r="N336" s="338"/>
      <c r="O336" s="338"/>
      <c r="P336" s="338"/>
      <c r="Q336" s="338"/>
      <c r="R336" s="338"/>
      <c r="S336" s="338"/>
      <c r="T336" s="338"/>
      <c r="U336" s="338"/>
      <c r="V336" s="338"/>
      <c r="W336" s="338"/>
      <c r="X336" s="338"/>
      <c r="Y336" s="55"/>
      <c r="Z336" s="55"/>
    </row>
    <row r="337" spans="1:53" ht="16.5" customHeight="1" x14ac:dyDescent="0.25">
      <c r="A337" s="326" t="s">
        <v>485</v>
      </c>
      <c r="B337" s="326"/>
      <c r="C337" s="326"/>
      <c r="D337" s="326"/>
      <c r="E337" s="326"/>
      <c r="F337" s="326"/>
      <c r="G337" s="326"/>
      <c r="H337" s="326"/>
      <c r="I337" s="326"/>
      <c r="J337" s="326"/>
      <c r="K337" s="326"/>
      <c r="L337" s="326"/>
      <c r="M337" s="326"/>
      <c r="N337" s="326"/>
      <c r="O337" s="326"/>
      <c r="P337" s="326"/>
      <c r="Q337" s="326"/>
      <c r="R337" s="326"/>
      <c r="S337" s="326"/>
      <c r="T337" s="326"/>
      <c r="U337" s="326"/>
      <c r="V337" s="326"/>
      <c r="W337" s="326"/>
      <c r="X337" s="326"/>
      <c r="Y337" s="66"/>
      <c r="Z337" s="66"/>
    </row>
    <row r="338" spans="1:53" ht="14.25" customHeight="1" x14ac:dyDescent="0.25">
      <c r="A338" s="327" t="s">
        <v>116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67"/>
      <c r="Z338" s="67"/>
    </row>
    <row r="339" spans="1:53" ht="27" customHeight="1" x14ac:dyDescent="0.25">
      <c r="A339" s="64" t="s">
        <v>486</v>
      </c>
      <c r="B339" s="64" t="s">
        <v>487</v>
      </c>
      <c r="C339" s="37">
        <v>4301011428</v>
      </c>
      <c r="D339" s="322">
        <v>4607091389708</v>
      </c>
      <c r="E339" s="322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8" t="s">
        <v>80</v>
      </c>
      <c r="L339" s="39" t="s">
        <v>111</v>
      </c>
      <c r="M339" s="38">
        <v>50</v>
      </c>
      <c r="N339" s="3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24"/>
      <c r="P339" s="324"/>
      <c r="Q339" s="324"/>
      <c r="R339" s="325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IFERROR(IF(W339=0,"",ROUNDUP(W339/H339,0)*0.00753),"")</f>
        <v/>
      </c>
      <c r="Y339" s="69" t="s">
        <v>48</v>
      </c>
      <c r="Z339" s="70" t="s">
        <v>48</v>
      </c>
      <c r="AD339" s="71"/>
      <c r="BA339" s="250" t="s">
        <v>66</v>
      </c>
    </row>
    <row r="340" spans="1:53" ht="27" customHeight="1" x14ac:dyDescent="0.25">
      <c r="A340" s="64" t="s">
        <v>488</v>
      </c>
      <c r="B340" s="64" t="s">
        <v>489</v>
      </c>
      <c r="C340" s="37">
        <v>4301011427</v>
      </c>
      <c r="D340" s="322">
        <v>4607091389692</v>
      </c>
      <c r="E340" s="322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8" t="s">
        <v>80</v>
      </c>
      <c r="L340" s="39" t="s">
        <v>111</v>
      </c>
      <c r="M340" s="38">
        <v>50</v>
      </c>
      <c r="N340" s="38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24"/>
      <c r="P340" s="324"/>
      <c r="Q340" s="324"/>
      <c r="R340" s="325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IFERROR(IF(W340=0,"",ROUNDUP(W340/H340,0)*0.00753),"")</f>
        <v/>
      </c>
      <c r="Y340" s="69" t="s">
        <v>48</v>
      </c>
      <c r="Z340" s="70" t="s">
        <v>48</v>
      </c>
      <c r="AD340" s="71"/>
      <c r="BA340" s="251" t="s">
        <v>66</v>
      </c>
    </row>
    <row r="341" spans="1:53" x14ac:dyDescent="0.2">
      <c r="A341" s="316"/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7"/>
      <c r="N341" s="313" t="s">
        <v>43</v>
      </c>
      <c r="O341" s="314"/>
      <c r="P341" s="314"/>
      <c r="Q341" s="314"/>
      <c r="R341" s="314"/>
      <c r="S341" s="314"/>
      <c r="T341" s="315"/>
      <c r="U341" s="43" t="s">
        <v>42</v>
      </c>
      <c r="V341" s="44">
        <f>IFERROR(V339/H339,"0")+IFERROR(V340/H340,"0")</f>
        <v>0</v>
      </c>
      <c r="W341" s="44">
        <f>IFERROR(W339/H339,"0")+IFERROR(W340/H340,"0")</f>
        <v>0</v>
      </c>
      <c r="X341" s="44">
        <f>IFERROR(IF(X339="",0,X339),"0")+IFERROR(IF(X340="",0,X340),"0")</f>
        <v>0</v>
      </c>
      <c r="Y341" s="68"/>
      <c r="Z341" s="68"/>
    </row>
    <row r="342" spans="1:53" x14ac:dyDescent="0.2">
      <c r="A342" s="316"/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16"/>
      <c r="M342" s="317"/>
      <c r="N342" s="313" t="s">
        <v>43</v>
      </c>
      <c r="O342" s="314"/>
      <c r="P342" s="314"/>
      <c r="Q342" s="314"/>
      <c r="R342" s="314"/>
      <c r="S342" s="314"/>
      <c r="T342" s="315"/>
      <c r="U342" s="43" t="s">
        <v>0</v>
      </c>
      <c r="V342" s="44">
        <f>IFERROR(SUM(V339:V340),"0")</f>
        <v>0</v>
      </c>
      <c r="W342" s="44">
        <f>IFERROR(SUM(W339:W340),"0")</f>
        <v>0</v>
      </c>
      <c r="X342" s="43"/>
      <c r="Y342" s="68"/>
      <c r="Z342" s="68"/>
    </row>
    <row r="343" spans="1:53" ht="14.25" customHeight="1" x14ac:dyDescent="0.25">
      <c r="A343" s="327" t="s">
        <v>76</v>
      </c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7"/>
      <c r="N343" s="327"/>
      <c r="O343" s="327"/>
      <c r="P343" s="327"/>
      <c r="Q343" s="327"/>
      <c r="R343" s="327"/>
      <c r="S343" s="327"/>
      <c r="T343" s="327"/>
      <c r="U343" s="327"/>
      <c r="V343" s="327"/>
      <c r="W343" s="327"/>
      <c r="X343" s="327"/>
      <c r="Y343" s="67"/>
      <c r="Z343" s="67"/>
    </row>
    <row r="344" spans="1:53" ht="27" customHeight="1" x14ac:dyDescent="0.25">
      <c r="A344" s="64" t="s">
        <v>490</v>
      </c>
      <c r="B344" s="64" t="s">
        <v>491</v>
      </c>
      <c r="C344" s="37">
        <v>4301031177</v>
      </c>
      <c r="D344" s="322">
        <v>4607091389753</v>
      </c>
      <c r="E344" s="322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8" t="s">
        <v>80</v>
      </c>
      <c r="L344" s="39" t="s">
        <v>79</v>
      </c>
      <c r="M344" s="38">
        <v>45</v>
      </c>
      <c r="N344" s="3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24"/>
      <c r="P344" s="324"/>
      <c r="Q344" s="324"/>
      <c r="R344" s="325"/>
      <c r="S344" s="40" t="s">
        <v>48</v>
      </c>
      <c r="T344" s="40" t="s">
        <v>48</v>
      </c>
      <c r="U344" s="41" t="s">
        <v>0</v>
      </c>
      <c r="V344" s="59">
        <v>0</v>
      </c>
      <c r="W344" s="56">
        <f t="shared" ref="W344:W356" si="15"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2" t="s">
        <v>66</v>
      </c>
    </row>
    <row r="345" spans="1:53" ht="27" customHeight="1" x14ac:dyDescent="0.25">
      <c r="A345" s="64" t="s">
        <v>492</v>
      </c>
      <c r="B345" s="64" t="s">
        <v>493</v>
      </c>
      <c r="C345" s="37">
        <v>4301031174</v>
      </c>
      <c r="D345" s="322">
        <v>4607091389760</v>
      </c>
      <c r="E345" s="322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8" t="s">
        <v>80</v>
      </c>
      <c r="L345" s="39" t="s">
        <v>79</v>
      </c>
      <c r="M345" s="38">
        <v>45</v>
      </c>
      <c r="N345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24"/>
      <c r="P345" s="324"/>
      <c r="Q345" s="324"/>
      <c r="R345" s="325"/>
      <c r="S345" s="40" t="s">
        <v>48</v>
      </c>
      <c r="T345" s="40" t="s">
        <v>48</v>
      </c>
      <c r="U345" s="41" t="s">
        <v>0</v>
      </c>
      <c r="V345" s="59">
        <v>0</v>
      </c>
      <c r="W345" s="56">
        <f t="shared" si="15"/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25">
      <c r="A346" s="64" t="s">
        <v>494</v>
      </c>
      <c r="B346" s="64" t="s">
        <v>495</v>
      </c>
      <c r="C346" s="37">
        <v>4301031175</v>
      </c>
      <c r="D346" s="322">
        <v>4607091389746</v>
      </c>
      <c r="E346" s="322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24"/>
      <c r="P346" s="324"/>
      <c r="Q346" s="324"/>
      <c r="R346" s="325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37.5" customHeight="1" x14ac:dyDescent="0.25">
      <c r="A347" s="64" t="s">
        <v>496</v>
      </c>
      <c r="B347" s="64" t="s">
        <v>497</v>
      </c>
      <c r="C347" s="37">
        <v>4301031236</v>
      </c>
      <c r="D347" s="322">
        <v>4680115882928</v>
      </c>
      <c r="E347" s="322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8" t="s">
        <v>80</v>
      </c>
      <c r="L347" s="39" t="s">
        <v>79</v>
      </c>
      <c r="M347" s="38">
        <v>35</v>
      </c>
      <c r="N347" s="3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24"/>
      <c r="P347" s="324"/>
      <c r="Q347" s="324"/>
      <c r="R347" s="325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498</v>
      </c>
      <c r="B348" s="64" t="s">
        <v>499</v>
      </c>
      <c r="C348" s="37">
        <v>4301031257</v>
      </c>
      <c r="D348" s="322">
        <v>4680115883147</v>
      </c>
      <c r="E348" s="322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8" t="s">
        <v>178</v>
      </c>
      <c r="L348" s="39" t="s">
        <v>79</v>
      </c>
      <c r="M348" s="38">
        <v>45</v>
      </c>
      <c r="N348" s="3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24"/>
      <c r="P348" s="324"/>
      <c r="Q348" s="324"/>
      <c r="R348" s="325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 t="shared" ref="X348:X356" si="16">IFERROR(IF(W348=0,"",ROUNDUP(W348/H348,0)*0.00502),"")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500</v>
      </c>
      <c r="B349" s="64" t="s">
        <v>501</v>
      </c>
      <c r="C349" s="37">
        <v>4301031178</v>
      </c>
      <c r="D349" s="322">
        <v>4607091384338</v>
      </c>
      <c r="E349" s="322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8" t="s">
        <v>178</v>
      </c>
      <c r="L349" s="39" t="s">
        <v>79</v>
      </c>
      <c r="M349" s="38">
        <v>45</v>
      </c>
      <c r="N349" s="3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24"/>
      <c r="P349" s="324"/>
      <c r="Q349" s="324"/>
      <c r="R349" s="325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 t="shared" si="16"/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502</v>
      </c>
      <c r="B350" s="64" t="s">
        <v>503</v>
      </c>
      <c r="C350" s="37">
        <v>4301031254</v>
      </c>
      <c r="D350" s="322">
        <v>4680115883154</v>
      </c>
      <c r="E350" s="322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178</v>
      </c>
      <c r="L350" s="39" t="s">
        <v>79</v>
      </c>
      <c r="M350" s="38">
        <v>45</v>
      </c>
      <c r="N350" s="38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24"/>
      <c r="P350" s="324"/>
      <c r="Q350" s="324"/>
      <c r="R350" s="325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25">
      <c r="A351" s="64" t="s">
        <v>504</v>
      </c>
      <c r="B351" s="64" t="s">
        <v>505</v>
      </c>
      <c r="C351" s="37">
        <v>4301031171</v>
      </c>
      <c r="D351" s="322">
        <v>4607091389524</v>
      </c>
      <c r="E351" s="322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178</v>
      </c>
      <c r="L351" s="39" t="s">
        <v>79</v>
      </c>
      <c r="M351" s="38">
        <v>45</v>
      </c>
      <c r="N351" s="3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24"/>
      <c r="P351" s="324"/>
      <c r="Q351" s="324"/>
      <c r="R351" s="325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506</v>
      </c>
      <c r="B352" s="64" t="s">
        <v>507</v>
      </c>
      <c r="C352" s="37">
        <v>4301031258</v>
      </c>
      <c r="D352" s="322">
        <v>4680115883161</v>
      </c>
      <c r="E352" s="322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178</v>
      </c>
      <c r="L352" s="39" t="s">
        <v>79</v>
      </c>
      <c r="M352" s="38">
        <v>45</v>
      </c>
      <c r="N352" s="3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24"/>
      <c r="P352" s="324"/>
      <c r="Q352" s="324"/>
      <c r="R352" s="325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508</v>
      </c>
      <c r="B353" s="64" t="s">
        <v>509</v>
      </c>
      <c r="C353" s="37">
        <v>4301031170</v>
      </c>
      <c r="D353" s="322">
        <v>4607091384345</v>
      </c>
      <c r="E353" s="322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178</v>
      </c>
      <c r="L353" s="39" t="s">
        <v>79</v>
      </c>
      <c r="M353" s="38">
        <v>45</v>
      </c>
      <c r="N353" s="3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24"/>
      <c r="P353" s="324"/>
      <c r="Q353" s="324"/>
      <c r="R353" s="325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510</v>
      </c>
      <c r="B354" s="64" t="s">
        <v>511</v>
      </c>
      <c r="C354" s="37">
        <v>4301031256</v>
      </c>
      <c r="D354" s="322">
        <v>4680115883178</v>
      </c>
      <c r="E354" s="322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178</v>
      </c>
      <c r="L354" s="39" t="s">
        <v>79</v>
      </c>
      <c r="M354" s="38">
        <v>45</v>
      </c>
      <c r="N354" s="3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24"/>
      <c r="P354" s="324"/>
      <c r="Q354" s="324"/>
      <c r="R354" s="325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512</v>
      </c>
      <c r="B355" s="64" t="s">
        <v>513</v>
      </c>
      <c r="C355" s="37">
        <v>4301031172</v>
      </c>
      <c r="D355" s="322">
        <v>4607091389531</v>
      </c>
      <c r="E355" s="322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178</v>
      </c>
      <c r="L355" s="39" t="s">
        <v>79</v>
      </c>
      <c r="M355" s="38">
        <v>45</v>
      </c>
      <c r="N355" s="3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24"/>
      <c r="P355" s="324"/>
      <c r="Q355" s="324"/>
      <c r="R355" s="325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514</v>
      </c>
      <c r="B356" s="64" t="s">
        <v>515</v>
      </c>
      <c r="C356" s="37">
        <v>4301031255</v>
      </c>
      <c r="D356" s="322">
        <v>4680115883185</v>
      </c>
      <c r="E356" s="322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178</v>
      </c>
      <c r="L356" s="39" t="s">
        <v>79</v>
      </c>
      <c r="M356" s="38">
        <v>45</v>
      </c>
      <c r="N356" s="376" t="s">
        <v>516</v>
      </c>
      <c r="O356" s="324"/>
      <c r="P356" s="324"/>
      <c r="Q356" s="324"/>
      <c r="R356" s="325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x14ac:dyDescent="0.2">
      <c r="A357" s="316"/>
      <c r="B357" s="316"/>
      <c r="C357" s="316"/>
      <c r="D357" s="316"/>
      <c r="E357" s="316"/>
      <c r="F357" s="316"/>
      <c r="G357" s="316"/>
      <c r="H357" s="316"/>
      <c r="I357" s="316"/>
      <c r="J357" s="316"/>
      <c r="K357" s="316"/>
      <c r="L357" s="316"/>
      <c r="M357" s="317"/>
      <c r="N357" s="313" t="s">
        <v>43</v>
      </c>
      <c r="O357" s="314"/>
      <c r="P357" s="314"/>
      <c r="Q357" s="314"/>
      <c r="R357" s="314"/>
      <c r="S357" s="314"/>
      <c r="T357" s="315"/>
      <c r="U357" s="43" t="s">
        <v>42</v>
      </c>
      <c r="V357" s="4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4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4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68"/>
      <c r="Z357" s="68"/>
    </row>
    <row r="358" spans="1:53" x14ac:dyDescent="0.2">
      <c r="A358" s="316"/>
      <c r="B358" s="316"/>
      <c r="C358" s="316"/>
      <c r="D358" s="316"/>
      <c r="E358" s="316"/>
      <c r="F358" s="316"/>
      <c r="G358" s="316"/>
      <c r="H358" s="316"/>
      <c r="I358" s="316"/>
      <c r="J358" s="316"/>
      <c r="K358" s="316"/>
      <c r="L358" s="316"/>
      <c r="M358" s="317"/>
      <c r="N358" s="313" t="s">
        <v>43</v>
      </c>
      <c r="O358" s="314"/>
      <c r="P358" s="314"/>
      <c r="Q358" s="314"/>
      <c r="R358" s="314"/>
      <c r="S358" s="314"/>
      <c r="T358" s="315"/>
      <c r="U358" s="43" t="s">
        <v>0</v>
      </c>
      <c r="V358" s="44">
        <f>IFERROR(SUM(V344:V356),"0")</f>
        <v>0</v>
      </c>
      <c r="W358" s="44">
        <f>IFERROR(SUM(W344:W356),"0")</f>
        <v>0</v>
      </c>
      <c r="X358" s="43"/>
      <c r="Y358" s="68"/>
      <c r="Z358" s="68"/>
    </row>
    <row r="359" spans="1:53" ht="14.25" customHeight="1" x14ac:dyDescent="0.25">
      <c r="A359" s="327" t="s">
        <v>81</v>
      </c>
      <c r="B359" s="327"/>
      <c r="C359" s="327"/>
      <c r="D359" s="327"/>
      <c r="E359" s="327"/>
      <c r="F359" s="327"/>
      <c r="G359" s="327"/>
      <c r="H359" s="327"/>
      <c r="I359" s="327"/>
      <c r="J359" s="327"/>
      <c r="K359" s="327"/>
      <c r="L359" s="327"/>
      <c r="M359" s="327"/>
      <c r="N359" s="327"/>
      <c r="O359" s="327"/>
      <c r="P359" s="327"/>
      <c r="Q359" s="327"/>
      <c r="R359" s="327"/>
      <c r="S359" s="327"/>
      <c r="T359" s="327"/>
      <c r="U359" s="327"/>
      <c r="V359" s="327"/>
      <c r="W359" s="327"/>
      <c r="X359" s="327"/>
      <c r="Y359" s="67"/>
      <c r="Z359" s="67"/>
    </row>
    <row r="360" spans="1:53" ht="27" customHeight="1" x14ac:dyDescent="0.25">
      <c r="A360" s="64" t="s">
        <v>517</v>
      </c>
      <c r="B360" s="64" t="s">
        <v>518</v>
      </c>
      <c r="C360" s="37">
        <v>4301051258</v>
      </c>
      <c r="D360" s="322">
        <v>4607091389685</v>
      </c>
      <c r="E360" s="322"/>
      <c r="F360" s="63">
        <v>1.3</v>
      </c>
      <c r="G360" s="38">
        <v>6</v>
      </c>
      <c r="H360" s="63">
        <v>7.8</v>
      </c>
      <c r="I360" s="63">
        <v>8.3460000000000001</v>
      </c>
      <c r="J360" s="38">
        <v>56</v>
      </c>
      <c r="K360" s="38" t="s">
        <v>112</v>
      </c>
      <c r="L360" s="39" t="s">
        <v>145</v>
      </c>
      <c r="M360" s="38">
        <v>45</v>
      </c>
      <c r="N360" s="3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24"/>
      <c r="P360" s="324"/>
      <c r="Q360" s="324"/>
      <c r="R360" s="325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5" t="s">
        <v>66</v>
      </c>
    </row>
    <row r="361" spans="1:53" ht="27" customHeight="1" x14ac:dyDescent="0.25">
      <c r="A361" s="64" t="s">
        <v>519</v>
      </c>
      <c r="B361" s="64" t="s">
        <v>520</v>
      </c>
      <c r="C361" s="37">
        <v>4301051431</v>
      </c>
      <c r="D361" s="322">
        <v>4607091389654</v>
      </c>
      <c r="E361" s="322"/>
      <c r="F361" s="63">
        <v>0.33</v>
      </c>
      <c r="G361" s="38">
        <v>6</v>
      </c>
      <c r="H361" s="63">
        <v>1.98</v>
      </c>
      <c r="I361" s="63">
        <v>2.258</v>
      </c>
      <c r="J361" s="38">
        <v>156</v>
      </c>
      <c r="K361" s="38" t="s">
        <v>80</v>
      </c>
      <c r="L361" s="39" t="s">
        <v>145</v>
      </c>
      <c r="M361" s="38">
        <v>45</v>
      </c>
      <c r="N361" s="3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24"/>
      <c r="P361" s="324"/>
      <c r="Q361" s="324"/>
      <c r="R361" s="325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6" t="s">
        <v>66</v>
      </c>
    </row>
    <row r="362" spans="1:53" ht="27" customHeight="1" x14ac:dyDescent="0.25">
      <c r="A362" s="64" t="s">
        <v>521</v>
      </c>
      <c r="B362" s="64" t="s">
        <v>522</v>
      </c>
      <c r="C362" s="37">
        <v>4301051284</v>
      </c>
      <c r="D362" s="322">
        <v>4607091384352</v>
      </c>
      <c r="E362" s="322"/>
      <c r="F362" s="63">
        <v>0.6</v>
      </c>
      <c r="G362" s="38">
        <v>4</v>
      </c>
      <c r="H362" s="63">
        <v>2.4</v>
      </c>
      <c r="I362" s="63">
        <v>2.6459999999999999</v>
      </c>
      <c r="J362" s="38">
        <v>120</v>
      </c>
      <c r="K362" s="38" t="s">
        <v>80</v>
      </c>
      <c r="L362" s="39" t="s">
        <v>145</v>
      </c>
      <c r="M362" s="38">
        <v>45</v>
      </c>
      <c r="N362" s="3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24"/>
      <c r="P362" s="324"/>
      <c r="Q362" s="324"/>
      <c r="R362" s="325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IFERROR(IF(W362=0,"",ROUNDUP(W362/H362,0)*0.00937),"")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523</v>
      </c>
      <c r="B363" s="64" t="s">
        <v>524</v>
      </c>
      <c r="C363" s="37">
        <v>4301051257</v>
      </c>
      <c r="D363" s="322">
        <v>4607091389661</v>
      </c>
      <c r="E363" s="322"/>
      <c r="F363" s="63">
        <v>0.55000000000000004</v>
      </c>
      <c r="G363" s="38">
        <v>4</v>
      </c>
      <c r="H363" s="63">
        <v>2.2000000000000002</v>
      </c>
      <c r="I363" s="63">
        <v>2.492</v>
      </c>
      <c r="J363" s="38">
        <v>120</v>
      </c>
      <c r="K363" s="38" t="s">
        <v>80</v>
      </c>
      <c r="L363" s="39" t="s">
        <v>145</v>
      </c>
      <c r="M363" s="38">
        <v>45</v>
      </c>
      <c r="N363" s="36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24"/>
      <c r="P363" s="324"/>
      <c r="Q363" s="324"/>
      <c r="R363" s="325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x14ac:dyDescent="0.2">
      <c r="A364" s="316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16"/>
      <c r="M364" s="317"/>
      <c r="N364" s="313" t="s">
        <v>43</v>
      </c>
      <c r="O364" s="314"/>
      <c r="P364" s="314"/>
      <c r="Q364" s="314"/>
      <c r="R364" s="314"/>
      <c r="S364" s="314"/>
      <c r="T364" s="315"/>
      <c r="U364" s="43" t="s">
        <v>42</v>
      </c>
      <c r="V364" s="44">
        <f>IFERROR(V360/H360,"0")+IFERROR(V361/H361,"0")+IFERROR(V362/H362,"0")+IFERROR(V363/H363,"0")</f>
        <v>0</v>
      </c>
      <c r="W364" s="44">
        <f>IFERROR(W360/H360,"0")+IFERROR(W361/H361,"0")+IFERROR(W362/H362,"0")+IFERROR(W363/H363,"0")</f>
        <v>0</v>
      </c>
      <c r="X364" s="44">
        <f>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316"/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16"/>
      <c r="M365" s="317"/>
      <c r="N365" s="313" t="s">
        <v>43</v>
      </c>
      <c r="O365" s="314"/>
      <c r="P365" s="314"/>
      <c r="Q365" s="314"/>
      <c r="R365" s="314"/>
      <c r="S365" s="314"/>
      <c r="T365" s="315"/>
      <c r="U365" s="43" t="s">
        <v>0</v>
      </c>
      <c r="V365" s="44">
        <f>IFERROR(SUM(V360:V363),"0")</f>
        <v>0</v>
      </c>
      <c r="W365" s="44">
        <f>IFERROR(SUM(W360:W363),"0")</f>
        <v>0</v>
      </c>
      <c r="X365" s="43"/>
      <c r="Y365" s="68"/>
      <c r="Z365" s="68"/>
    </row>
    <row r="366" spans="1:53" ht="14.25" customHeight="1" x14ac:dyDescent="0.25">
      <c r="A366" s="327" t="s">
        <v>226</v>
      </c>
      <c r="B366" s="327"/>
      <c r="C366" s="327"/>
      <c r="D366" s="327"/>
      <c r="E366" s="327"/>
      <c r="F366" s="327"/>
      <c r="G366" s="327"/>
      <c r="H366" s="327"/>
      <c r="I366" s="327"/>
      <c r="J366" s="327"/>
      <c r="K366" s="327"/>
      <c r="L366" s="327"/>
      <c r="M366" s="327"/>
      <c r="N366" s="327"/>
      <c r="O366" s="327"/>
      <c r="P366" s="327"/>
      <c r="Q366" s="327"/>
      <c r="R366" s="327"/>
      <c r="S366" s="327"/>
      <c r="T366" s="327"/>
      <c r="U366" s="327"/>
      <c r="V366" s="327"/>
      <c r="W366" s="327"/>
      <c r="X366" s="327"/>
      <c r="Y366" s="67"/>
      <c r="Z366" s="67"/>
    </row>
    <row r="367" spans="1:53" ht="27" customHeight="1" x14ac:dyDescent="0.25">
      <c r="A367" s="64" t="s">
        <v>525</v>
      </c>
      <c r="B367" s="64" t="s">
        <v>526</v>
      </c>
      <c r="C367" s="37">
        <v>4301060352</v>
      </c>
      <c r="D367" s="322">
        <v>4680115881648</v>
      </c>
      <c r="E367" s="322"/>
      <c r="F367" s="63">
        <v>1</v>
      </c>
      <c r="G367" s="38">
        <v>4</v>
      </c>
      <c r="H367" s="63">
        <v>4</v>
      </c>
      <c r="I367" s="63">
        <v>4.4039999999999999</v>
      </c>
      <c r="J367" s="38">
        <v>104</v>
      </c>
      <c r="K367" s="38" t="s">
        <v>112</v>
      </c>
      <c r="L367" s="39" t="s">
        <v>79</v>
      </c>
      <c r="M367" s="38">
        <v>35</v>
      </c>
      <c r="N367" s="36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24"/>
      <c r="P367" s="324"/>
      <c r="Q367" s="324"/>
      <c r="R367" s="325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IFERROR(IF(W367=0,"",ROUNDUP(W367/H367,0)*0.01196),"")</f>
        <v/>
      </c>
      <c r="Y367" s="69" t="s">
        <v>48</v>
      </c>
      <c r="Z367" s="70" t="s">
        <v>48</v>
      </c>
      <c r="AD367" s="71"/>
      <c r="BA367" s="269" t="s">
        <v>66</v>
      </c>
    </row>
    <row r="368" spans="1:53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6"/>
      <c r="M368" s="317"/>
      <c r="N368" s="313" t="s">
        <v>43</v>
      </c>
      <c r="O368" s="314"/>
      <c r="P368" s="314"/>
      <c r="Q368" s="314"/>
      <c r="R368" s="314"/>
      <c r="S368" s="314"/>
      <c r="T368" s="315"/>
      <c r="U368" s="43" t="s">
        <v>42</v>
      </c>
      <c r="V368" s="44">
        <f>IFERROR(V367/H367,"0")</f>
        <v>0</v>
      </c>
      <c r="W368" s="44">
        <f>IFERROR(W367/H367,"0")</f>
        <v>0</v>
      </c>
      <c r="X368" s="44">
        <f>IFERROR(IF(X367="",0,X367),"0")</f>
        <v>0</v>
      </c>
      <c r="Y368" s="68"/>
      <c r="Z368" s="68"/>
    </row>
    <row r="369" spans="1:53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7"/>
      <c r="N369" s="313" t="s">
        <v>43</v>
      </c>
      <c r="O369" s="314"/>
      <c r="P369" s="314"/>
      <c r="Q369" s="314"/>
      <c r="R369" s="314"/>
      <c r="S369" s="314"/>
      <c r="T369" s="315"/>
      <c r="U369" s="43" t="s">
        <v>0</v>
      </c>
      <c r="V369" s="44">
        <f>IFERROR(SUM(V367:V367),"0")</f>
        <v>0</v>
      </c>
      <c r="W369" s="44">
        <f>IFERROR(SUM(W367:W367),"0")</f>
        <v>0</v>
      </c>
      <c r="X369" s="43"/>
      <c r="Y369" s="68"/>
      <c r="Z369" s="68"/>
    </row>
    <row r="370" spans="1:53" ht="14.25" customHeight="1" x14ac:dyDescent="0.25">
      <c r="A370" s="327" t="s">
        <v>103</v>
      </c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7"/>
      <c r="N370" s="327"/>
      <c r="O370" s="327"/>
      <c r="P370" s="327"/>
      <c r="Q370" s="327"/>
      <c r="R370" s="327"/>
      <c r="S370" s="327"/>
      <c r="T370" s="327"/>
      <c r="U370" s="327"/>
      <c r="V370" s="327"/>
      <c r="W370" s="327"/>
      <c r="X370" s="327"/>
      <c r="Y370" s="67"/>
      <c r="Z370" s="67"/>
    </row>
    <row r="371" spans="1:53" ht="27" customHeight="1" x14ac:dyDescent="0.25">
      <c r="A371" s="64" t="s">
        <v>527</v>
      </c>
      <c r="B371" s="64" t="s">
        <v>528</v>
      </c>
      <c r="C371" s="37">
        <v>4301170009</v>
      </c>
      <c r="D371" s="322">
        <v>4680115882997</v>
      </c>
      <c r="E371" s="322"/>
      <c r="F371" s="63">
        <v>0.13</v>
      </c>
      <c r="G371" s="38">
        <v>10</v>
      </c>
      <c r="H371" s="63">
        <v>1.3</v>
      </c>
      <c r="I371" s="63">
        <v>1.46</v>
      </c>
      <c r="J371" s="38">
        <v>200</v>
      </c>
      <c r="K371" s="38" t="s">
        <v>531</v>
      </c>
      <c r="L371" s="39" t="s">
        <v>530</v>
      </c>
      <c r="M371" s="38">
        <v>150</v>
      </c>
      <c r="N371" s="365" t="s">
        <v>529</v>
      </c>
      <c r="O371" s="324"/>
      <c r="P371" s="324"/>
      <c r="Q371" s="324"/>
      <c r="R371" s="325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IFERROR(IF(W371=0,"",ROUNDUP(W371/H371,0)*0.00673),"")</f>
        <v/>
      </c>
      <c r="Y371" s="69" t="s">
        <v>48</v>
      </c>
      <c r="Z371" s="70" t="s">
        <v>48</v>
      </c>
      <c r="AD371" s="71"/>
      <c r="BA371" s="270" t="s">
        <v>66</v>
      </c>
    </row>
    <row r="372" spans="1:53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6"/>
      <c r="M372" s="317"/>
      <c r="N372" s="313" t="s">
        <v>43</v>
      </c>
      <c r="O372" s="314"/>
      <c r="P372" s="314"/>
      <c r="Q372" s="314"/>
      <c r="R372" s="314"/>
      <c r="S372" s="314"/>
      <c r="T372" s="315"/>
      <c r="U372" s="43" t="s">
        <v>42</v>
      </c>
      <c r="V372" s="44">
        <f>IFERROR(V371/H371,"0")</f>
        <v>0</v>
      </c>
      <c r="W372" s="44">
        <f>IFERROR(W371/H371,"0")</f>
        <v>0</v>
      </c>
      <c r="X372" s="44">
        <f>IFERROR(IF(X371="",0,X371),"0")</f>
        <v>0</v>
      </c>
      <c r="Y372" s="68"/>
      <c r="Z372" s="68"/>
    </row>
    <row r="373" spans="1:53" x14ac:dyDescent="0.2">
      <c r="A373" s="316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7"/>
      <c r="N373" s="313" t="s">
        <v>43</v>
      </c>
      <c r="O373" s="314"/>
      <c r="P373" s="314"/>
      <c r="Q373" s="314"/>
      <c r="R373" s="314"/>
      <c r="S373" s="314"/>
      <c r="T373" s="315"/>
      <c r="U373" s="43" t="s">
        <v>0</v>
      </c>
      <c r="V373" s="44">
        <f>IFERROR(SUM(V371:V371),"0")</f>
        <v>0</v>
      </c>
      <c r="W373" s="44">
        <f>IFERROR(SUM(W371:W371),"0")</f>
        <v>0</v>
      </c>
      <c r="X373" s="43"/>
      <c r="Y373" s="68"/>
      <c r="Z373" s="68"/>
    </row>
    <row r="374" spans="1:53" ht="16.5" customHeight="1" x14ac:dyDescent="0.25">
      <c r="A374" s="326" t="s">
        <v>532</v>
      </c>
      <c r="B374" s="326"/>
      <c r="C374" s="326"/>
      <c r="D374" s="326"/>
      <c r="E374" s="326"/>
      <c r="F374" s="326"/>
      <c r="G374" s="326"/>
      <c r="H374" s="326"/>
      <c r="I374" s="326"/>
      <c r="J374" s="326"/>
      <c r="K374" s="326"/>
      <c r="L374" s="326"/>
      <c r="M374" s="326"/>
      <c r="N374" s="326"/>
      <c r="O374" s="326"/>
      <c r="P374" s="326"/>
      <c r="Q374" s="326"/>
      <c r="R374" s="326"/>
      <c r="S374" s="326"/>
      <c r="T374" s="326"/>
      <c r="U374" s="326"/>
      <c r="V374" s="326"/>
      <c r="W374" s="326"/>
      <c r="X374" s="326"/>
      <c r="Y374" s="66"/>
      <c r="Z374" s="66"/>
    </row>
    <row r="375" spans="1:53" ht="14.25" customHeight="1" x14ac:dyDescent="0.25">
      <c r="A375" s="327" t="s">
        <v>108</v>
      </c>
      <c r="B375" s="327"/>
      <c r="C375" s="327"/>
      <c r="D375" s="327"/>
      <c r="E375" s="327"/>
      <c r="F375" s="327"/>
      <c r="G375" s="327"/>
      <c r="H375" s="327"/>
      <c r="I375" s="327"/>
      <c r="J375" s="327"/>
      <c r="K375" s="327"/>
      <c r="L375" s="327"/>
      <c r="M375" s="327"/>
      <c r="N375" s="327"/>
      <c r="O375" s="327"/>
      <c r="P375" s="327"/>
      <c r="Q375" s="327"/>
      <c r="R375" s="327"/>
      <c r="S375" s="327"/>
      <c r="T375" s="327"/>
      <c r="U375" s="327"/>
      <c r="V375" s="327"/>
      <c r="W375" s="327"/>
      <c r="X375" s="327"/>
      <c r="Y375" s="67"/>
      <c r="Z375" s="67"/>
    </row>
    <row r="376" spans="1:53" ht="27" customHeight="1" x14ac:dyDescent="0.25">
      <c r="A376" s="64" t="s">
        <v>533</v>
      </c>
      <c r="B376" s="64" t="s">
        <v>534</v>
      </c>
      <c r="C376" s="37">
        <v>4301020196</v>
      </c>
      <c r="D376" s="322">
        <v>4607091389388</v>
      </c>
      <c r="E376" s="322"/>
      <c r="F376" s="63">
        <v>1.3</v>
      </c>
      <c r="G376" s="38">
        <v>4</v>
      </c>
      <c r="H376" s="63">
        <v>5.2</v>
      </c>
      <c r="I376" s="63">
        <v>5.6079999999999997</v>
      </c>
      <c r="J376" s="38">
        <v>104</v>
      </c>
      <c r="K376" s="38" t="s">
        <v>112</v>
      </c>
      <c r="L376" s="39" t="s">
        <v>145</v>
      </c>
      <c r="M376" s="38">
        <v>35</v>
      </c>
      <c r="N376" s="3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24"/>
      <c r="P376" s="324"/>
      <c r="Q376" s="324"/>
      <c r="R376" s="325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IFERROR(IF(W376=0,"",ROUNDUP(W376/H376,0)*0.01196),"")</f>
        <v/>
      </c>
      <c r="Y376" s="69" t="s">
        <v>48</v>
      </c>
      <c r="Z376" s="70" t="s">
        <v>48</v>
      </c>
      <c r="AD376" s="71"/>
      <c r="BA376" s="271" t="s">
        <v>66</v>
      </c>
    </row>
    <row r="377" spans="1:53" ht="27" customHeight="1" x14ac:dyDescent="0.25">
      <c r="A377" s="64" t="s">
        <v>535</v>
      </c>
      <c r="B377" s="64" t="s">
        <v>536</v>
      </c>
      <c r="C377" s="37">
        <v>4301020185</v>
      </c>
      <c r="D377" s="322">
        <v>4607091389364</v>
      </c>
      <c r="E377" s="322"/>
      <c r="F377" s="63">
        <v>0.42</v>
      </c>
      <c r="G377" s="38">
        <v>6</v>
      </c>
      <c r="H377" s="63">
        <v>2.52</v>
      </c>
      <c r="I377" s="63">
        <v>2.75</v>
      </c>
      <c r="J377" s="38">
        <v>156</v>
      </c>
      <c r="K377" s="38" t="s">
        <v>80</v>
      </c>
      <c r="L377" s="39" t="s">
        <v>145</v>
      </c>
      <c r="M377" s="38">
        <v>35</v>
      </c>
      <c r="N377" s="36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24"/>
      <c r="P377" s="324"/>
      <c r="Q377" s="324"/>
      <c r="R377" s="325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IFERROR(IF(W377=0,"",ROUNDUP(W377/H377,0)*0.00753),"")</f>
        <v/>
      </c>
      <c r="Y377" s="69" t="s">
        <v>48</v>
      </c>
      <c r="Z377" s="70" t="s">
        <v>48</v>
      </c>
      <c r="AD377" s="71"/>
      <c r="BA377" s="272" t="s">
        <v>66</v>
      </c>
    </row>
    <row r="378" spans="1:53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6"/>
      <c r="M378" s="317"/>
      <c r="N378" s="313" t="s">
        <v>43</v>
      </c>
      <c r="O378" s="314"/>
      <c r="P378" s="314"/>
      <c r="Q378" s="314"/>
      <c r="R378" s="314"/>
      <c r="S378" s="314"/>
      <c r="T378" s="315"/>
      <c r="U378" s="43" t="s">
        <v>42</v>
      </c>
      <c r="V378" s="44">
        <f>IFERROR(V376/H376,"0")+IFERROR(V377/H377,"0")</f>
        <v>0</v>
      </c>
      <c r="W378" s="44">
        <f>IFERROR(W376/H376,"0")+IFERROR(W377/H377,"0")</f>
        <v>0</v>
      </c>
      <c r="X378" s="44">
        <f>IFERROR(IF(X376="",0,X376),"0")+IFERROR(IF(X377="",0,X377),"0")</f>
        <v>0</v>
      </c>
      <c r="Y378" s="68"/>
      <c r="Z378" s="68"/>
    </row>
    <row r="379" spans="1:53" x14ac:dyDescent="0.2">
      <c r="A379" s="316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7"/>
      <c r="N379" s="313" t="s">
        <v>43</v>
      </c>
      <c r="O379" s="314"/>
      <c r="P379" s="314"/>
      <c r="Q379" s="314"/>
      <c r="R379" s="314"/>
      <c r="S379" s="314"/>
      <c r="T379" s="315"/>
      <c r="U379" s="43" t="s">
        <v>0</v>
      </c>
      <c r="V379" s="44">
        <f>IFERROR(SUM(V376:V377),"0")</f>
        <v>0</v>
      </c>
      <c r="W379" s="44">
        <f>IFERROR(SUM(W376:W377),"0")</f>
        <v>0</v>
      </c>
      <c r="X379" s="43"/>
      <c r="Y379" s="68"/>
      <c r="Z379" s="68"/>
    </row>
    <row r="380" spans="1:53" ht="14.25" customHeight="1" x14ac:dyDescent="0.25">
      <c r="A380" s="327" t="s">
        <v>76</v>
      </c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27"/>
      <c r="N380" s="327"/>
      <c r="O380" s="327"/>
      <c r="P380" s="327"/>
      <c r="Q380" s="327"/>
      <c r="R380" s="327"/>
      <c r="S380" s="327"/>
      <c r="T380" s="327"/>
      <c r="U380" s="327"/>
      <c r="V380" s="327"/>
      <c r="W380" s="327"/>
      <c r="X380" s="327"/>
      <c r="Y380" s="67"/>
      <c r="Z380" s="67"/>
    </row>
    <row r="381" spans="1:53" ht="27" customHeight="1" x14ac:dyDescent="0.25">
      <c r="A381" s="64" t="s">
        <v>537</v>
      </c>
      <c r="B381" s="64" t="s">
        <v>538</v>
      </c>
      <c r="C381" s="37">
        <v>4301031212</v>
      </c>
      <c r="D381" s="322">
        <v>4607091389739</v>
      </c>
      <c r="E381" s="322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111</v>
      </c>
      <c r="M381" s="38">
        <v>45</v>
      </c>
      <c r="N381" s="36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24"/>
      <c r="P381" s="324"/>
      <c r="Q381" s="324"/>
      <c r="R381" s="325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ref="W381:W387" si="17">IFERROR(IF(V381="",0,CEILING((V381/$H381),1)*$H381),"")</f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3" t="s">
        <v>66</v>
      </c>
    </row>
    <row r="382" spans="1:53" ht="27" customHeight="1" x14ac:dyDescent="0.25">
      <c r="A382" s="64" t="s">
        <v>539</v>
      </c>
      <c r="B382" s="64" t="s">
        <v>540</v>
      </c>
      <c r="C382" s="37">
        <v>4301031247</v>
      </c>
      <c r="D382" s="322">
        <v>4680115883048</v>
      </c>
      <c r="E382" s="322"/>
      <c r="F382" s="63">
        <v>1</v>
      </c>
      <c r="G382" s="38">
        <v>4</v>
      </c>
      <c r="H382" s="63">
        <v>4</v>
      </c>
      <c r="I382" s="63">
        <v>4.21</v>
      </c>
      <c r="J382" s="38">
        <v>120</v>
      </c>
      <c r="K382" s="38" t="s">
        <v>80</v>
      </c>
      <c r="L382" s="39" t="s">
        <v>79</v>
      </c>
      <c r="M382" s="38">
        <v>40</v>
      </c>
      <c r="N382" s="3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24"/>
      <c r="P382" s="324"/>
      <c r="Q382" s="324"/>
      <c r="R382" s="325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7"/>
        <v>0</v>
      </c>
      <c r="X382" s="42" t="str">
        <f>IFERROR(IF(W382=0,"",ROUNDUP(W382/H382,0)*0.00937),"")</f>
        <v/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25">
      <c r="A383" s="64" t="s">
        <v>541</v>
      </c>
      <c r="B383" s="64" t="s">
        <v>542</v>
      </c>
      <c r="C383" s="37">
        <v>4301031176</v>
      </c>
      <c r="D383" s="322">
        <v>4607091389425</v>
      </c>
      <c r="E383" s="322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8" t="s">
        <v>178</v>
      </c>
      <c r="L383" s="39" t="s">
        <v>79</v>
      </c>
      <c r="M383" s="38">
        <v>45</v>
      </c>
      <c r="N383" s="3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24"/>
      <c r="P383" s="324"/>
      <c r="Q383" s="324"/>
      <c r="R383" s="325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>IFERROR(IF(W383=0,"",ROUNDUP(W383/H383,0)*0.00502),"")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543</v>
      </c>
      <c r="B384" s="64" t="s">
        <v>544</v>
      </c>
      <c r="C384" s="37">
        <v>4301031215</v>
      </c>
      <c r="D384" s="322">
        <v>4680115882911</v>
      </c>
      <c r="E384" s="322"/>
      <c r="F384" s="63">
        <v>0.4</v>
      </c>
      <c r="G384" s="38">
        <v>6</v>
      </c>
      <c r="H384" s="63">
        <v>2.4</v>
      </c>
      <c r="I384" s="63">
        <v>2.5299999999999998</v>
      </c>
      <c r="J384" s="38">
        <v>234</v>
      </c>
      <c r="K384" s="38" t="s">
        <v>178</v>
      </c>
      <c r="L384" s="39" t="s">
        <v>79</v>
      </c>
      <c r="M384" s="38">
        <v>40</v>
      </c>
      <c r="N384" s="358" t="s">
        <v>545</v>
      </c>
      <c r="O384" s="324"/>
      <c r="P384" s="324"/>
      <c r="Q384" s="324"/>
      <c r="R384" s="325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IFERROR(IF(W384=0,"",ROUNDUP(W384/H384,0)*0.00502),"")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546</v>
      </c>
      <c r="B385" s="64" t="s">
        <v>547</v>
      </c>
      <c r="C385" s="37">
        <v>4301031167</v>
      </c>
      <c r="D385" s="322">
        <v>4680115880771</v>
      </c>
      <c r="E385" s="322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178</v>
      </c>
      <c r="L385" s="39" t="s">
        <v>79</v>
      </c>
      <c r="M385" s="38">
        <v>45</v>
      </c>
      <c r="N385" s="3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24"/>
      <c r="P385" s="324"/>
      <c r="Q385" s="324"/>
      <c r="R385" s="325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548</v>
      </c>
      <c r="B386" s="64" t="s">
        <v>549</v>
      </c>
      <c r="C386" s="37">
        <v>4301031173</v>
      </c>
      <c r="D386" s="322">
        <v>4607091389500</v>
      </c>
      <c r="E386" s="322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178</v>
      </c>
      <c r="L386" s="39" t="s">
        <v>79</v>
      </c>
      <c r="M386" s="38">
        <v>45</v>
      </c>
      <c r="N386" s="3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24"/>
      <c r="P386" s="324"/>
      <c r="Q386" s="324"/>
      <c r="R386" s="325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550</v>
      </c>
      <c r="B387" s="64" t="s">
        <v>551</v>
      </c>
      <c r="C387" s="37">
        <v>4301031103</v>
      </c>
      <c r="D387" s="322">
        <v>4680115881983</v>
      </c>
      <c r="E387" s="322"/>
      <c r="F387" s="63">
        <v>0.28000000000000003</v>
      </c>
      <c r="G387" s="38">
        <v>4</v>
      </c>
      <c r="H387" s="63">
        <v>1.1200000000000001</v>
      </c>
      <c r="I387" s="63">
        <v>1.252</v>
      </c>
      <c r="J387" s="38">
        <v>234</v>
      </c>
      <c r="K387" s="38" t="s">
        <v>178</v>
      </c>
      <c r="L387" s="39" t="s">
        <v>79</v>
      </c>
      <c r="M387" s="38">
        <v>40</v>
      </c>
      <c r="N387" s="36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24"/>
      <c r="P387" s="324"/>
      <c r="Q387" s="324"/>
      <c r="R387" s="325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x14ac:dyDescent="0.2">
      <c r="A388" s="316"/>
      <c r="B388" s="316"/>
      <c r="C388" s="316"/>
      <c r="D388" s="316"/>
      <c r="E388" s="316"/>
      <c r="F388" s="316"/>
      <c r="G388" s="316"/>
      <c r="H388" s="316"/>
      <c r="I388" s="316"/>
      <c r="J388" s="316"/>
      <c r="K388" s="316"/>
      <c r="L388" s="316"/>
      <c r="M388" s="317"/>
      <c r="N388" s="313" t="s">
        <v>43</v>
      </c>
      <c r="O388" s="314"/>
      <c r="P388" s="314"/>
      <c r="Q388" s="314"/>
      <c r="R388" s="314"/>
      <c r="S388" s="314"/>
      <c r="T388" s="315"/>
      <c r="U388" s="43" t="s">
        <v>42</v>
      </c>
      <c r="V388" s="44">
        <f>IFERROR(V381/H381,"0")+IFERROR(V382/H382,"0")+IFERROR(V383/H383,"0")+IFERROR(V384/H384,"0")+IFERROR(V385/H385,"0")+IFERROR(V386/H386,"0")+IFERROR(V387/H387,"0")</f>
        <v>0</v>
      </c>
      <c r="W388" s="44">
        <f>IFERROR(W381/H381,"0")+IFERROR(W382/H382,"0")+IFERROR(W383/H383,"0")+IFERROR(W384/H384,"0")+IFERROR(W385/H385,"0")+IFERROR(W386/H386,"0")+IFERROR(W387/H387,"0")</f>
        <v>0</v>
      </c>
      <c r="X388" s="4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16"/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16"/>
      <c r="M389" s="317"/>
      <c r="N389" s="313" t="s">
        <v>43</v>
      </c>
      <c r="O389" s="314"/>
      <c r="P389" s="314"/>
      <c r="Q389" s="314"/>
      <c r="R389" s="314"/>
      <c r="S389" s="314"/>
      <c r="T389" s="315"/>
      <c r="U389" s="43" t="s">
        <v>0</v>
      </c>
      <c r="V389" s="44">
        <f>IFERROR(SUM(V381:V387),"0")</f>
        <v>0</v>
      </c>
      <c r="W389" s="44">
        <f>IFERROR(SUM(W381:W387),"0")</f>
        <v>0</v>
      </c>
      <c r="X389" s="43"/>
      <c r="Y389" s="68"/>
      <c r="Z389" s="68"/>
    </row>
    <row r="390" spans="1:53" ht="14.25" customHeight="1" x14ac:dyDescent="0.25">
      <c r="A390" s="327" t="s">
        <v>103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67"/>
      <c r="Z390" s="67"/>
    </row>
    <row r="391" spans="1:53" ht="27" customHeight="1" x14ac:dyDescent="0.25">
      <c r="A391" s="64" t="s">
        <v>552</v>
      </c>
      <c r="B391" s="64" t="s">
        <v>553</v>
      </c>
      <c r="C391" s="37">
        <v>4301170008</v>
      </c>
      <c r="D391" s="322">
        <v>4680115882980</v>
      </c>
      <c r="E391" s="322"/>
      <c r="F391" s="63">
        <v>0.13</v>
      </c>
      <c r="G391" s="38">
        <v>10</v>
      </c>
      <c r="H391" s="63">
        <v>1.3</v>
      </c>
      <c r="I391" s="63">
        <v>1.46</v>
      </c>
      <c r="J391" s="38">
        <v>200</v>
      </c>
      <c r="K391" s="38" t="s">
        <v>531</v>
      </c>
      <c r="L391" s="39" t="s">
        <v>530</v>
      </c>
      <c r="M391" s="38">
        <v>150</v>
      </c>
      <c r="N391" s="35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24"/>
      <c r="P391" s="324"/>
      <c r="Q391" s="324"/>
      <c r="R391" s="325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IFERROR(IF(W391=0,"",ROUNDUP(W391/H391,0)*0.00673),"")</f>
        <v/>
      </c>
      <c r="Y391" s="69" t="s">
        <v>48</v>
      </c>
      <c r="Z391" s="70" t="s">
        <v>48</v>
      </c>
      <c r="AD391" s="71"/>
      <c r="BA391" s="280" t="s">
        <v>66</v>
      </c>
    </row>
    <row r="392" spans="1:53" x14ac:dyDescent="0.2">
      <c r="A392" s="316"/>
      <c r="B392" s="316"/>
      <c r="C392" s="316"/>
      <c r="D392" s="316"/>
      <c r="E392" s="316"/>
      <c r="F392" s="316"/>
      <c r="G392" s="316"/>
      <c r="H392" s="316"/>
      <c r="I392" s="316"/>
      <c r="J392" s="316"/>
      <c r="K392" s="316"/>
      <c r="L392" s="316"/>
      <c r="M392" s="317"/>
      <c r="N392" s="313" t="s">
        <v>43</v>
      </c>
      <c r="O392" s="314"/>
      <c r="P392" s="314"/>
      <c r="Q392" s="314"/>
      <c r="R392" s="314"/>
      <c r="S392" s="314"/>
      <c r="T392" s="315"/>
      <c r="U392" s="43" t="s">
        <v>42</v>
      </c>
      <c r="V392" s="44">
        <f>IFERROR(V391/H391,"0")</f>
        <v>0</v>
      </c>
      <c r="W392" s="44">
        <f>IFERROR(W391/H391,"0")</f>
        <v>0</v>
      </c>
      <c r="X392" s="44">
        <f>IFERROR(IF(X391="",0,X391),"0")</f>
        <v>0</v>
      </c>
      <c r="Y392" s="68"/>
      <c r="Z392" s="68"/>
    </row>
    <row r="393" spans="1:53" x14ac:dyDescent="0.2">
      <c r="A393" s="316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16"/>
      <c r="M393" s="317"/>
      <c r="N393" s="313" t="s">
        <v>43</v>
      </c>
      <c r="O393" s="314"/>
      <c r="P393" s="314"/>
      <c r="Q393" s="314"/>
      <c r="R393" s="314"/>
      <c r="S393" s="314"/>
      <c r="T393" s="315"/>
      <c r="U393" s="43" t="s">
        <v>0</v>
      </c>
      <c r="V393" s="44">
        <f>IFERROR(SUM(V391:V391),"0")</f>
        <v>0</v>
      </c>
      <c r="W393" s="44">
        <f>IFERROR(SUM(W391:W391),"0")</f>
        <v>0</v>
      </c>
      <c r="X393" s="43"/>
      <c r="Y393" s="68"/>
      <c r="Z393" s="68"/>
    </row>
    <row r="394" spans="1:53" ht="27.75" customHeight="1" x14ac:dyDescent="0.2">
      <c r="A394" s="338" t="s">
        <v>554</v>
      </c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38"/>
      <c r="N394" s="338"/>
      <c r="O394" s="338"/>
      <c r="P394" s="338"/>
      <c r="Q394" s="338"/>
      <c r="R394" s="338"/>
      <c r="S394" s="338"/>
      <c r="T394" s="338"/>
      <c r="U394" s="338"/>
      <c r="V394" s="338"/>
      <c r="W394" s="338"/>
      <c r="X394" s="338"/>
      <c r="Y394" s="55"/>
      <c r="Z394" s="55"/>
    </row>
    <row r="395" spans="1:53" ht="16.5" customHeight="1" x14ac:dyDescent="0.25">
      <c r="A395" s="326" t="s">
        <v>554</v>
      </c>
      <c r="B395" s="326"/>
      <c r="C395" s="326"/>
      <c r="D395" s="326"/>
      <c r="E395" s="326"/>
      <c r="F395" s="326"/>
      <c r="G395" s="326"/>
      <c r="H395" s="326"/>
      <c r="I395" s="326"/>
      <c r="J395" s="326"/>
      <c r="K395" s="326"/>
      <c r="L395" s="326"/>
      <c r="M395" s="326"/>
      <c r="N395" s="326"/>
      <c r="O395" s="326"/>
      <c r="P395" s="326"/>
      <c r="Q395" s="326"/>
      <c r="R395" s="326"/>
      <c r="S395" s="326"/>
      <c r="T395" s="326"/>
      <c r="U395" s="326"/>
      <c r="V395" s="326"/>
      <c r="W395" s="326"/>
      <c r="X395" s="326"/>
      <c r="Y395" s="66"/>
      <c r="Z395" s="66"/>
    </row>
    <row r="396" spans="1:53" ht="14.25" customHeight="1" x14ac:dyDescent="0.25">
      <c r="A396" s="327" t="s">
        <v>116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67"/>
      <c r="Z396" s="67"/>
    </row>
    <row r="397" spans="1:53" ht="27" customHeight="1" x14ac:dyDescent="0.25">
      <c r="A397" s="64" t="s">
        <v>555</v>
      </c>
      <c r="B397" s="64" t="s">
        <v>556</v>
      </c>
      <c r="C397" s="37">
        <v>4301011371</v>
      </c>
      <c r="D397" s="322">
        <v>4607091389067</v>
      </c>
      <c r="E397" s="322"/>
      <c r="F397" s="63">
        <v>0.88</v>
      </c>
      <c r="G397" s="38">
        <v>6</v>
      </c>
      <c r="H397" s="63">
        <v>5.28</v>
      </c>
      <c r="I397" s="63">
        <v>5.64</v>
      </c>
      <c r="J397" s="38">
        <v>104</v>
      </c>
      <c r="K397" s="38" t="s">
        <v>112</v>
      </c>
      <c r="L397" s="39" t="s">
        <v>145</v>
      </c>
      <c r="M397" s="38">
        <v>55</v>
      </c>
      <c r="N397" s="3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24"/>
      <c r="P397" s="324"/>
      <c r="Q397" s="324"/>
      <c r="R397" s="325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ref="W397:W405" si="18">IFERROR(IF(V397="",0,CEILING((V397/$H397),1)*$H397),"")</f>
        <v>0</v>
      </c>
      <c r="X397" s="42" t="str">
        <f>IFERROR(IF(W397=0,"",ROUNDUP(W397/H397,0)*0.01196),"")</f>
        <v/>
      </c>
      <c r="Y397" s="69" t="s">
        <v>48</v>
      </c>
      <c r="Z397" s="70" t="s">
        <v>48</v>
      </c>
      <c r="AD397" s="71"/>
      <c r="BA397" s="281" t="s">
        <v>66</v>
      </c>
    </row>
    <row r="398" spans="1:53" ht="27" customHeight="1" x14ac:dyDescent="0.25">
      <c r="A398" s="64" t="s">
        <v>557</v>
      </c>
      <c r="B398" s="64" t="s">
        <v>558</v>
      </c>
      <c r="C398" s="37">
        <v>4301011363</v>
      </c>
      <c r="D398" s="322">
        <v>4607091383522</v>
      </c>
      <c r="E398" s="322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8" t="s">
        <v>112</v>
      </c>
      <c r="L398" s="39" t="s">
        <v>111</v>
      </c>
      <c r="M398" s="38">
        <v>55</v>
      </c>
      <c r="N398" s="3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24"/>
      <c r="P398" s="324"/>
      <c r="Q398" s="324"/>
      <c r="R398" s="325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>IFERROR(IF(W398=0,"",ROUNDUP(W398/H398,0)*0.01196),"")</f>
        <v/>
      </c>
      <c r="Y398" s="69" t="s">
        <v>48</v>
      </c>
      <c r="Z398" s="70" t="s">
        <v>48</v>
      </c>
      <c r="AD398" s="71"/>
      <c r="BA398" s="282" t="s">
        <v>66</v>
      </c>
    </row>
    <row r="399" spans="1:53" ht="27" customHeight="1" x14ac:dyDescent="0.25">
      <c r="A399" s="64" t="s">
        <v>559</v>
      </c>
      <c r="B399" s="64" t="s">
        <v>560</v>
      </c>
      <c r="C399" s="37">
        <v>4301011431</v>
      </c>
      <c r="D399" s="322">
        <v>4607091384437</v>
      </c>
      <c r="E399" s="322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111</v>
      </c>
      <c r="M399" s="38">
        <v>50</v>
      </c>
      <c r="N399" s="3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24"/>
      <c r="P399" s="324"/>
      <c r="Q399" s="324"/>
      <c r="R399" s="325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561</v>
      </c>
      <c r="B400" s="64" t="s">
        <v>562</v>
      </c>
      <c r="C400" s="37">
        <v>4301011365</v>
      </c>
      <c r="D400" s="322">
        <v>4607091389104</v>
      </c>
      <c r="E400" s="322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34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24"/>
      <c r="P400" s="324"/>
      <c r="Q400" s="324"/>
      <c r="R400" s="325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563</v>
      </c>
      <c r="B401" s="64" t="s">
        <v>564</v>
      </c>
      <c r="C401" s="37">
        <v>4301011367</v>
      </c>
      <c r="D401" s="322">
        <v>4680115880603</v>
      </c>
      <c r="E401" s="322"/>
      <c r="F401" s="63">
        <v>0.6</v>
      </c>
      <c r="G401" s="38">
        <v>6</v>
      </c>
      <c r="H401" s="63">
        <v>3.6</v>
      </c>
      <c r="I401" s="63">
        <v>3.84</v>
      </c>
      <c r="J401" s="38">
        <v>120</v>
      </c>
      <c r="K401" s="38" t="s">
        <v>80</v>
      </c>
      <c r="L401" s="39" t="s">
        <v>111</v>
      </c>
      <c r="M401" s="38">
        <v>55</v>
      </c>
      <c r="N401" s="34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24"/>
      <c r="P401" s="324"/>
      <c r="Q401" s="324"/>
      <c r="R401" s="325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IFERROR(IF(W401=0,"",ROUNDUP(W401/H401,0)*0.00937),"")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565</v>
      </c>
      <c r="B402" s="64" t="s">
        <v>566</v>
      </c>
      <c r="C402" s="37">
        <v>4301011168</v>
      </c>
      <c r="D402" s="322">
        <v>4607091389999</v>
      </c>
      <c r="E402" s="322"/>
      <c r="F402" s="63">
        <v>0.6</v>
      </c>
      <c r="G402" s="38">
        <v>6</v>
      </c>
      <c r="H402" s="63">
        <v>3.6</v>
      </c>
      <c r="I402" s="63">
        <v>3.84</v>
      </c>
      <c r="J402" s="38">
        <v>120</v>
      </c>
      <c r="K402" s="38" t="s">
        <v>80</v>
      </c>
      <c r="L402" s="39" t="s">
        <v>111</v>
      </c>
      <c r="M402" s="38">
        <v>55</v>
      </c>
      <c r="N402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24"/>
      <c r="P402" s="324"/>
      <c r="Q402" s="324"/>
      <c r="R402" s="325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567</v>
      </c>
      <c r="B403" s="64" t="s">
        <v>568</v>
      </c>
      <c r="C403" s="37">
        <v>4301011372</v>
      </c>
      <c r="D403" s="322">
        <v>4680115882782</v>
      </c>
      <c r="E403" s="322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50</v>
      </c>
      <c r="N403" s="3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24"/>
      <c r="P403" s="324"/>
      <c r="Q403" s="324"/>
      <c r="R403" s="325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569</v>
      </c>
      <c r="B404" s="64" t="s">
        <v>570</v>
      </c>
      <c r="C404" s="37">
        <v>4301011190</v>
      </c>
      <c r="D404" s="322">
        <v>4607091389098</v>
      </c>
      <c r="E404" s="322"/>
      <c r="F404" s="63">
        <v>0.4</v>
      </c>
      <c r="G404" s="38">
        <v>6</v>
      </c>
      <c r="H404" s="63">
        <v>2.4</v>
      </c>
      <c r="I404" s="63">
        <v>2.6</v>
      </c>
      <c r="J404" s="38">
        <v>156</v>
      </c>
      <c r="K404" s="38" t="s">
        <v>80</v>
      </c>
      <c r="L404" s="39" t="s">
        <v>145</v>
      </c>
      <c r="M404" s="38">
        <v>50</v>
      </c>
      <c r="N404" s="3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24"/>
      <c r="P404" s="324"/>
      <c r="Q404" s="324"/>
      <c r="R404" s="325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IFERROR(IF(W404=0,"",ROUNDUP(W404/H404,0)*0.00753),"")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571</v>
      </c>
      <c r="B405" s="64" t="s">
        <v>572</v>
      </c>
      <c r="C405" s="37">
        <v>4301011366</v>
      </c>
      <c r="D405" s="322">
        <v>4607091389982</v>
      </c>
      <c r="E405" s="322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55</v>
      </c>
      <c r="N405" s="34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24"/>
      <c r="P405" s="324"/>
      <c r="Q405" s="324"/>
      <c r="R405" s="325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x14ac:dyDescent="0.2">
      <c r="A406" s="316"/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6"/>
      <c r="M406" s="317"/>
      <c r="N406" s="313" t="s">
        <v>43</v>
      </c>
      <c r="O406" s="314"/>
      <c r="P406" s="314"/>
      <c r="Q406" s="314"/>
      <c r="R406" s="314"/>
      <c r="S406" s="314"/>
      <c r="T406" s="315"/>
      <c r="U406" s="43" t="s">
        <v>42</v>
      </c>
      <c r="V406" s="44">
        <f>IFERROR(V397/H397,"0")+IFERROR(V398/H398,"0")+IFERROR(V399/H399,"0")+IFERROR(V400/H400,"0")+IFERROR(V401/H401,"0")+IFERROR(V402/H402,"0")+IFERROR(V403/H403,"0")+IFERROR(V404/H404,"0")+IFERROR(V405/H405,"0")</f>
        <v>0</v>
      </c>
      <c r="W406" s="44">
        <f>IFERROR(W397/H397,"0")+IFERROR(W398/H398,"0")+IFERROR(W399/H399,"0")+IFERROR(W400/H400,"0")+IFERROR(W401/H401,"0")+IFERROR(W402/H402,"0")+IFERROR(W403/H403,"0")+IFERROR(W404/H404,"0")+IFERROR(W405/H405,"0")</f>
        <v>0</v>
      </c>
      <c r="X406" s="4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68"/>
      <c r="Z406" s="68"/>
    </row>
    <row r="407" spans="1:53" x14ac:dyDescent="0.2">
      <c r="A407" s="316"/>
      <c r="B407" s="316"/>
      <c r="C407" s="316"/>
      <c r="D407" s="316"/>
      <c r="E407" s="316"/>
      <c r="F407" s="316"/>
      <c r="G407" s="316"/>
      <c r="H407" s="316"/>
      <c r="I407" s="316"/>
      <c r="J407" s="316"/>
      <c r="K407" s="316"/>
      <c r="L407" s="316"/>
      <c r="M407" s="317"/>
      <c r="N407" s="313" t="s">
        <v>43</v>
      </c>
      <c r="O407" s="314"/>
      <c r="P407" s="314"/>
      <c r="Q407" s="314"/>
      <c r="R407" s="314"/>
      <c r="S407" s="314"/>
      <c r="T407" s="315"/>
      <c r="U407" s="43" t="s">
        <v>0</v>
      </c>
      <c r="V407" s="44">
        <f>IFERROR(SUM(V397:V405),"0")</f>
        <v>0</v>
      </c>
      <c r="W407" s="44">
        <f>IFERROR(SUM(W397:W405),"0")</f>
        <v>0</v>
      </c>
      <c r="X407" s="43"/>
      <c r="Y407" s="68"/>
      <c r="Z407" s="68"/>
    </row>
    <row r="408" spans="1:53" ht="14.25" customHeight="1" x14ac:dyDescent="0.25">
      <c r="A408" s="327" t="s">
        <v>108</v>
      </c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27"/>
      <c r="N408" s="327"/>
      <c r="O408" s="327"/>
      <c r="P408" s="327"/>
      <c r="Q408" s="327"/>
      <c r="R408" s="327"/>
      <c r="S408" s="327"/>
      <c r="T408" s="327"/>
      <c r="U408" s="327"/>
      <c r="V408" s="327"/>
      <c r="W408" s="327"/>
      <c r="X408" s="327"/>
      <c r="Y408" s="67"/>
      <c r="Z408" s="67"/>
    </row>
    <row r="409" spans="1:53" ht="16.5" customHeight="1" x14ac:dyDescent="0.25">
      <c r="A409" s="64" t="s">
        <v>573</v>
      </c>
      <c r="B409" s="64" t="s">
        <v>574</v>
      </c>
      <c r="C409" s="37">
        <v>4301020222</v>
      </c>
      <c r="D409" s="322">
        <v>4607091388930</v>
      </c>
      <c r="E409" s="322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8" t="s">
        <v>112</v>
      </c>
      <c r="L409" s="39" t="s">
        <v>111</v>
      </c>
      <c r="M409" s="38">
        <v>55</v>
      </c>
      <c r="N409" s="3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24"/>
      <c r="P409" s="324"/>
      <c r="Q409" s="324"/>
      <c r="R409" s="325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IFERROR(IF(W409=0,"",ROUNDUP(W409/H409,0)*0.01196),"")</f>
        <v/>
      </c>
      <c r="Y409" s="69" t="s">
        <v>48</v>
      </c>
      <c r="Z409" s="70" t="s">
        <v>48</v>
      </c>
      <c r="AD409" s="71"/>
      <c r="BA409" s="290" t="s">
        <v>66</v>
      </c>
    </row>
    <row r="410" spans="1:53" ht="16.5" customHeight="1" x14ac:dyDescent="0.25">
      <c r="A410" s="64" t="s">
        <v>575</v>
      </c>
      <c r="B410" s="64" t="s">
        <v>576</v>
      </c>
      <c r="C410" s="37">
        <v>4301020206</v>
      </c>
      <c r="D410" s="322">
        <v>4680115880054</v>
      </c>
      <c r="E410" s="322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8" t="s">
        <v>80</v>
      </c>
      <c r="L410" s="39" t="s">
        <v>111</v>
      </c>
      <c r="M410" s="38">
        <v>55</v>
      </c>
      <c r="N410" s="3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24"/>
      <c r="P410" s="324"/>
      <c r="Q410" s="324"/>
      <c r="R410" s="325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IFERROR(IF(W410=0,"",ROUNDUP(W410/H410,0)*0.00937),"")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x14ac:dyDescent="0.2">
      <c r="A411" s="316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16"/>
      <c r="M411" s="317"/>
      <c r="N411" s="313" t="s">
        <v>43</v>
      </c>
      <c r="O411" s="314"/>
      <c r="P411" s="314"/>
      <c r="Q411" s="314"/>
      <c r="R411" s="314"/>
      <c r="S411" s="314"/>
      <c r="T411" s="315"/>
      <c r="U411" s="43" t="s">
        <v>42</v>
      </c>
      <c r="V411" s="44">
        <f>IFERROR(V409/H409,"0")+IFERROR(V410/H410,"0")</f>
        <v>0</v>
      </c>
      <c r="W411" s="44">
        <f>IFERROR(W409/H409,"0")+IFERROR(W410/H410,"0")</f>
        <v>0</v>
      </c>
      <c r="X411" s="44">
        <f>IFERROR(IF(X409="",0,X409),"0")+IFERROR(IF(X410="",0,X410),"0")</f>
        <v>0</v>
      </c>
      <c r="Y411" s="68"/>
      <c r="Z411" s="68"/>
    </row>
    <row r="412" spans="1:53" x14ac:dyDescent="0.2">
      <c r="A412" s="316"/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16"/>
      <c r="M412" s="317"/>
      <c r="N412" s="313" t="s">
        <v>43</v>
      </c>
      <c r="O412" s="314"/>
      <c r="P412" s="314"/>
      <c r="Q412" s="314"/>
      <c r="R412" s="314"/>
      <c r="S412" s="314"/>
      <c r="T412" s="315"/>
      <c r="U412" s="43" t="s">
        <v>0</v>
      </c>
      <c r="V412" s="44">
        <f>IFERROR(SUM(V409:V410),"0")</f>
        <v>0</v>
      </c>
      <c r="W412" s="44">
        <f>IFERROR(SUM(W409:W410),"0")</f>
        <v>0</v>
      </c>
      <c r="X412" s="43"/>
      <c r="Y412" s="68"/>
      <c r="Z412" s="68"/>
    </row>
    <row r="413" spans="1:53" ht="14.25" customHeight="1" x14ac:dyDescent="0.25">
      <c r="A413" s="327" t="s">
        <v>76</v>
      </c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7"/>
      <c r="N413" s="327"/>
      <c r="O413" s="327"/>
      <c r="P413" s="327"/>
      <c r="Q413" s="327"/>
      <c r="R413" s="327"/>
      <c r="S413" s="327"/>
      <c r="T413" s="327"/>
      <c r="U413" s="327"/>
      <c r="V413" s="327"/>
      <c r="W413" s="327"/>
      <c r="X413" s="327"/>
      <c r="Y413" s="67"/>
      <c r="Z413" s="67"/>
    </row>
    <row r="414" spans="1:53" ht="27" customHeight="1" x14ac:dyDescent="0.25">
      <c r="A414" s="64" t="s">
        <v>577</v>
      </c>
      <c r="B414" s="64" t="s">
        <v>578</v>
      </c>
      <c r="C414" s="37">
        <v>4301031252</v>
      </c>
      <c r="D414" s="322">
        <v>4680115883116</v>
      </c>
      <c r="E414" s="322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111</v>
      </c>
      <c r="M414" s="38">
        <v>60</v>
      </c>
      <c r="N414" s="3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24"/>
      <c r="P414" s="324"/>
      <c r="Q414" s="324"/>
      <c r="R414" s="325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19" si="19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2" t="s">
        <v>66</v>
      </c>
    </row>
    <row r="415" spans="1:53" ht="27" customHeight="1" x14ac:dyDescent="0.25">
      <c r="A415" s="64" t="s">
        <v>579</v>
      </c>
      <c r="B415" s="64" t="s">
        <v>580</v>
      </c>
      <c r="C415" s="37">
        <v>4301031248</v>
      </c>
      <c r="D415" s="322">
        <v>4680115883093</v>
      </c>
      <c r="E415" s="322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79</v>
      </c>
      <c r="M415" s="38">
        <v>60</v>
      </c>
      <c r="N415" s="3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24"/>
      <c r="P415" s="324"/>
      <c r="Q415" s="324"/>
      <c r="R415" s="325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9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3" t="s">
        <v>66</v>
      </c>
    </row>
    <row r="416" spans="1:53" ht="27" customHeight="1" x14ac:dyDescent="0.25">
      <c r="A416" s="64" t="s">
        <v>581</v>
      </c>
      <c r="B416" s="64" t="s">
        <v>582</v>
      </c>
      <c r="C416" s="37">
        <v>4301031250</v>
      </c>
      <c r="D416" s="322">
        <v>4680115883109</v>
      </c>
      <c r="E416" s="322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79</v>
      </c>
      <c r="M416" s="38">
        <v>60</v>
      </c>
      <c r="N416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24"/>
      <c r="P416" s="324"/>
      <c r="Q416" s="324"/>
      <c r="R416" s="325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583</v>
      </c>
      <c r="B417" s="64" t="s">
        <v>584</v>
      </c>
      <c r="C417" s="37">
        <v>4301031249</v>
      </c>
      <c r="D417" s="322">
        <v>4680115882072</v>
      </c>
      <c r="E417" s="322"/>
      <c r="F417" s="63">
        <v>0.6</v>
      </c>
      <c r="G417" s="38">
        <v>6</v>
      </c>
      <c r="H417" s="63">
        <v>3.6</v>
      </c>
      <c r="I417" s="63">
        <v>3.84</v>
      </c>
      <c r="J417" s="38">
        <v>120</v>
      </c>
      <c r="K417" s="38" t="s">
        <v>80</v>
      </c>
      <c r="L417" s="39" t="s">
        <v>111</v>
      </c>
      <c r="M417" s="38">
        <v>60</v>
      </c>
      <c r="N417" s="339" t="s">
        <v>585</v>
      </c>
      <c r="O417" s="324"/>
      <c r="P417" s="324"/>
      <c r="Q417" s="324"/>
      <c r="R417" s="325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IFERROR(IF(W417=0,"",ROUNDUP(W417/H417,0)*0.00937),"")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586</v>
      </c>
      <c r="B418" s="64" t="s">
        <v>587</v>
      </c>
      <c r="C418" s="37">
        <v>4301031251</v>
      </c>
      <c r="D418" s="322">
        <v>4680115882102</v>
      </c>
      <c r="E418" s="322"/>
      <c r="F418" s="63">
        <v>0.6</v>
      </c>
      <c r="G418" s="38">
        <v>6</v>
      </c>
      <c r="H418" s="63">
        <v>3.6</v>
      </c>
      <c r="I418" s="63">
        <v>3.81</v>
      </c>
      <c r="J418" s="38">
        <v>120</v>
      </c>
      <c r="K418" s="38" t="s">
        <v>80</v>
      </c>
      <c r="L418" s="39" t="s">
        <v>79</v>
      </c>
      <c r="M418" s="38">
        <v>60</v>
      </c>
      <c r="N418" s="340" t="s">
        <v>588</v>
      </c>
      <c r="O418" s="324"/>
      <c r="P418" s="324"/>
      <c r="Q418" s="324"/>
      <c r="R418" s="325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589</v>
      </c>
      <c r="B419" s="64" t="s">
        <v>590</v>
      </c>
      <c r="C419" s="37">
        <v>4301031253</v>
      </c>
      <c r="D419" s="322">
        <v>4680115882096</v>
      </c>
      <c r="E419" s="322"/>
      <c r="F419" s="63">
        <v>0.6</v>
      </c>
      <c r="G419" s="38">
        <v>6</v>
      </c>
      <c r="H419" s="63">
        <v>3.6</v>
      </c>
      <c r="I419" s="63">
        <v>3.81</v>
      </c>
      <c r="J419" s="38">
        <v>120</v>
      </c>
      <c r="K419" s="38" t="s">
        <v>80</v>
      </c>
      <c r="L419" s="39" t="s">
        <v>79</v>
      </c>
      <c r="M419" s="38">
        <v>60</v>
      </c>
      <c r="N419" s="341" t="s">
        <v>591</v>
      </c>
      <c r="O419" s="324"/>
      <c r="P419" s="324"/>
      <c r="Q419" s="324"/>
      <c r="R419" s="325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x14ac:dyDescent="0.2">
      <c r="A420" s="316"/>
      <c r="B420" s="316"/>
      <c r="C420" s="316"/>
      <c r="D420" s="316"/>
      <c r="E420" s="316"/>
      <c r="F420" s="316"/>
      <c r="G420" s="316"/>
      <c r="H420" s="316"/>
      <c r="I420" s="316"/>
      <c r="J420" s="316"/>
      <c r="K420" s="316"/>
      <c r="L420" s="316"/>
      <c r="M420" s="317"/>
      <c r="N420" s="313" t="s">
        <v>43</v>
      </c>
      <c r="O420" s="314"/>
      <c r="P420" s="314"/>
      <c r="Q420" s="314"/>
      <c r="R420" s="314"/>
      <c r="S420" s="314"/>
      <c r="T420" s="315"/>
      <c r="U420" s="43" t="s">
        <v>42</v>
      </c>
      <c r="V420" s="44">
        <f>IFERROR(V414/H414,"0")+IFERROR(V415/H415,"0")+IFERROR(V416/H416,"0")+IFERROR(V417/H417,"0")+IFERROR(V418/H418,"0")+IFERROR(V419/H419,"0")</f>
        <v>0</v>
      </c>
      <c r="W420" s="44">
        <f>IFERROR(W414/H414,"0")+IFERROR(W415/H415,"0")+IFERROR(W416/H416,"0")+IFERROR(W417/H417,"0")+IFERROR(W418/H418,"0")+IFERROR(W419/H419,"0")</f>
        <v>0</v>
      </c>
      <c r="X420" s="44">
        <f>IFERROR(IF(X414="",0,X414),"0")+IFERROR(IF(X415="",0,X415),"0")+IFERROR(IF(X416="",0,X416),"0")+IFERROR(IF(X417="",0,X417),"0")+IFERROR(IF(X418="",0,X418),"0")+IFERROR(IF(X419="",0,X419),"0")</f>
        <v>0</v>
      </c>
      <c r="Y420" s="68"/>
      <c r="Z420" s="68"/>
    </row>
    <row r="421" spans="1:53" x14ac:dyDescent="0.2">
      <c r="A421" s="316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16"/>
      <c r="M421" s="317"/>
      <c r="N421" s="313" t="s">
        <v>43</v>
      </c>
      <c r="O421" s="314"/>
      <c r="P421" s="314"/>
      <c r="Q421" s="314"/>
      <c r="R421" s="314"/>
      <c r="S421" s="314"/>
      <c r="T421" s="315"/>
      <c r="U421" s="43" t="s">
        <v>0</v>
      </c>
      <c r="V421" s="44">
        <f>IFERROR(SUM(V414:V419),"0")</f>
        <v>0</v>
      </c>
      <c r="W421" s="44">
        <f>IFERROR(SUM(W414:W419),"0")</f>
        <v>0</v>
      </c>
      <c r="X421" s="43"/>
      <c r="Y421" s="68"/>
      <c r="Z421" s="68"/>
    </row>
    <row r="422" spans="1:53" ht="14.25" customHeight="1" x14ac:dyDescent="0.25">
      <c r="A422" s="327" t="s">
        <v>81</v>
      </c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7"/>
      <c r="M422" s="327"/>
      <c r="N422" s="327"/>
      <c r="O422" s="327"/>
      <c r="P422" s="327"/>
      <c r="Q422" s="327"/>
      <c r="R422" s="327"/>
      <c r="S422" s="327"/>
      <c r="T422" s="327"/>
      <c r="U422" s="327"/>
      <c r="V422" s="327"/>
      <c r="W422" s="327"/>
      <c r="X422" s="327"/>
      <c r="Y422" s="67"/>
      <c r="Z422" s="67"/>
    </row>
    <row r="423" spans="1:53" ht="16.5" customHeight="1" x14ac:dyDescent="0.25">
      <c r="A423" s="64" t="s">
        <v>592</v>
      </c>
      <c r="B423" s="64" t="s">
        <v>593</v>
      </c>
      <c r="C423" s="37">
        <v>4301051230</v>
      </c>
      <c r="D423" s="322">
        <v>4607091383409</v>
      </c>
      <c r="E423" s="322"/>
      <c r="F423" s="63">
        <v>1.3</v>
      </c>
      <c r="G423" s="38">
        <v>6</v>
      </c>
      <c r="H423" s="63">
        <v>7.8</v>
      </c>
      <c r="I423" s="63">
        <v>8.3460000000000001</v>
      </c>
      <c r="J423" s="38">
        <v>56</v>
      </c>
      <c r="K423" s="38" t="s">
        <v>112</v>
      </c>
      <c r="L423" s="39" t="s">
        <v>79</v>
      </c>
      <c r="M423" s="38">
        <v>45</v>
      </c>
      <c r="N423" s="3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24"/>
      <c r="P423" s="324"/>
      <c r="Q423" s="324"/>
      <c r="R423" s="325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IFERROR(IF(W423=0,"",ROUNDUP(W423/H423,0)*0.02175),"")</f>
        <v/>
      </c>
      <c r="Y423" s="69" t="s">
        <v>48</v>
      </c>
      <c r="Z423" s="70" t="s">
        <v>48</v>
      </c>
      <c r="AD423" s="71"/>
      <c r="BA423" s="298" t="s">
        <v>66</v>
      </c>
    </row>
    <row r="424" spans="1:53" ht="16.5" customHeight="1" x14ac:dyDescent="0.25">
      <c r="A424" s="64" t="s">
        <v>594</v>
      </c>
      <c r="B424" s="64" t="s">
        <v>595</v>
      </c>
      <c r="C424" s="37">
        <v>4301051231</v>
      </c>
      <c r="D424" s="322">
        <v>4607091383416</v>
      </c>
      <c r="E424" s="322"/>
      <c r="F424" s="63">
        <v>1.3</v>
      </c>
      <c r="G424" s="38">
        <v>6</v>
      </c>
      <c r="H424" s="63">
        <v>7.8</v>
      </c>
      <c r="I424" s="63">
        <v>8.3460000000000001</v>
      </c>
      <c r="J424" s="38">
        <v>56</v>
      </c>
      <c r="K424" s="38" t="s">
        <v>112</v>
      </c>
      <c r="L424" s="39" t="s">
        <v>79</v>
      </c>
      <c r="M424" s="38">
        <v>45</v>
      </c>
      <c r="N424" s="3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24"/>
      <c r="P424" s="324"/>
      <c r="Q424" s="324"/>
      <c r="R424" s="325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IFERROR(IF(W424=0,"",ROUNDUP(W424/H424,0)*0.02175),"")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6"/>
      <c r="M425" s="317"/>
      <c r="N425" s="313" t="s">
        <v>43</v>
      </c>
      <c r="O425" s="314"/>
      <c r="P425" s="314"/>
      <c r="Q425" s="314"/>
      <c r="R425" s="314"/>
      <c r="S425" s="314"/>
      <c r="T425" s="315"/>
      <c r="U425" s="43" t="s">
        <v>42</v>
      </c>
      <c r="V425" s="44">
        <f>IFERROR(V423/H423,"0")+IFERROR(V424/H424,"0")</f>
        <v>0</v>
      </c>
      <c r="W425" s="44">
        <f>IFERROR(W423/H423,"0")+IFERROR(W424/H424,"0")</f>
        <v>0</v>
      </c>
      <c r="X425" s="44">
        <f>IFERROR(IF(X423="",0,X423),"0")+IFERROR(IF(X424="",0,X424),"0")</f>
        <v>0</v>
      </c>
      <c r="Y425" s="68"/>
      <c r="Z425" s="68"/>
    </row>
    <row r="426" spans="1:53" x14ac:dyDescent="0.2">
      <c r="A426" s="316"/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7"/>
      <c r="N426" s="313" t="s">
        <v>43</v>
      </c>
      <c r="O426" s="314"/>
      <c r="P426" s="314"/>
      <c r="Q426" s="314"/>
      <c r="R426" s="314"/>
      <c r="S426" s="314"/>
      <c r="T426" s="315"/>
      <c r="U426" s="43" t="s">
        <v>0</v>
      </c>
      <c r="V426" s="44">
        <f>IFERROR(SUM(V423:V424),"0")</f>
        <v>0</v>
      </c>
      <c r="W426" s="44">
        <f>IFERROR(SUM(W423:W424),"0")</f>
        <v>0</v>
      </c>
      <c r="X426" s="43"/>
      <c r="Y426" s="68"/>
      <c r="Z426" s="68"/>
    </row>
    <row r="427" spans="1:53" ht="27.75" customHeight="1" x14ac:dyDescent="0.2">
      <c r="A427" s="338" t="s">
        <v>596</v>
      </c>
      <c r="B427" s="338"/>
      <c r="C427" s="338"/>
      <c r="D427" s="338"/>
      <c r="E427" s="338"/>
      <c r="F427" s="338"/>
      <c r="G427" s="338"/>
      <c r="H427" s="338"/>
      <c r="I427" s="338"/>
      <c r="J427" s="338"/>
      <c r="K427" s="338"/>
      <c r="L427" s="338"/>
      <c r="M427" s="338"/>
      <c r="N427" s="338"/>
      <c r="O427" s="338"/>
      <c r="P427" s="338"/>
      <c r="Q427" s="338"/>
      <c r="R427" s="338"/>
      <c r="S427" s="338"/>
      <c r="T427" s="338"/>
      <c r="U427" s="338"/>
      <c r="V427" s="338"/>
      <c r="W427" s="338"/>
      <c r="X427" s="338"/>
      <c r="Y427" s="55"/>
      <c r="Z427" s="55"/>
    </row>
    <row r="428" spans="1:53" ht="16.5" customHeight="1" x14ac:dyDescent="0.25">
      <c r="A428" s="326" t="s">
        <v>597</v>
      </c>
      <c r="B428" s="326"/>
      <c r="C428" s="326"/>
      <c r="D428" s="326"/>
      <c r="E428" s="326"/>
      <c r="F428" s="326"/>
      <c r="G428" s="326"/>
      <c r="H428" s="326"/>
      <c r="I428" s="326"/>
      <c r="J428" s="326"/>
      <c r="K428" s="326"/>
      <c r="L428" s="326"/>
      <c r="M428" s="326"/>
      <c r="N428" s="326"/>
      <c r="O428" s="326"/>
      <c r="P428" s="326"/>
      <c r="Q428" s="326"/>
      <c r="R428" s="326"/>
      <c r="S428" s="326"/>
      <c r="T428" s="326"/>
      <c r="U428" s="326"/>
      <c r="V428" s="326"/>
      <c r="W428" s="326"/>
      <c r="X428" s="326"/>
      <c r="Y428" s="66"/>
      <c r="Z428" s="66"/>
    </row>
    <row r="429" spans="1:53" ht="14.25" customHeight="1" x14ac:dyDescent="0.25">
      <c r="A429" s="327" t="s">
        <v>116</v>
      </c>
      <c r="B429" s="327"/>
      <c r="C429" s="327"/>
      <c r="D429" s="327"/>
      <c r="E429" s="327"/>
      <c r="F429" s="327"/>
      <c r="G429" s="327"/>
      <c r="H429" s="327"/>
      <c r="I429" s="327"/>
      <c r="J429" s="327"/>
      <c r="K429" s="327"/>
      <c r="L429" s="327"/>
      <c r="M429" s="327"/>
      <c r="N429" s="327"/>
      <c r="O429" s="327"/>
      <c r="P429" s="327"/>
      <c r="Q429" s="327"/>
      <c r="R429" s="327"/>
      <c r="S429" s="327"/>
      <c r="T429" s="327"/>
      <c r="U429" s="327"/>
      <c r="V429" s="327"/>
      <c r="W429" s="327"/>
      <c r="X429" s="327"/>
      <c r="Y429" s="67"/>
      <c r="Z429" s="67"/>
    </row>
    <row r="430" spans="1:53" ht="27" customHeight="1" x14ac:dyDescent="0.25">
      <c r="A430" s="64" t="s">
        <v>598</v>
      </c>
      <c r="B430" s="64" t="s">
        <v>599</v>
      </c>
      <c r="C430" s="37">
        <v>4301011585</v>
      </c>
      <c r="D430" s="322">
        <v>4640242180441</v>
      </c>
      <c r="E430" s="322"/>
      <c r="F430" s="63">
        <v>1.5</v>
      </c>
      <c r="G430" s="38">
        <v>8</v>
      </c>
      <c r="H430" s="63">
        <v>12</v>
      </c>
      <c r="I430" s="63">
        <v>12.48</v>
      </c>
      <c r="J430" s="38">
        <v>56</v>
      </c>
      <c r="K430" s="38" t="s">
        <v>112</v>
      </c>
      <c r="L430" s="39" t="s">
        <v>111</v>
      </c>
      <c r="M430" s="38">
        <v>50</v>
      </c>
      <c r="N430" s="334" t="s">
        <v>600</v>
      </c>
      <c r="O430" s="324"/>
      <c r="P430" s="324"/>
      <c r="Q430" s="324"/>
      <c r="R430" s="325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IFERROR(IF(W430=0,"",ROUNDUP(W430/H430,0)*0.02175),"")</f>
        <v/>
      </c>
      <c r="Y430" s="69" t="s">
        <v>48</v>
      </c>
      <c r="Z430" s="70" t="s">
        <v>48</v>
      </c>
      <c r="AD430" s="71"/>
      <c r="BA430" s="300" t="s">
        <v>66</v>
      </c>
    </row>
    <row r="431" spans="1:53" ht="27" customHeight="1" x14ac:dyDescent="0.25">
      <c r="A431" s="64" t="s">
        <v>601</v>
      </c>
      <c r="B431" s="64" t="s">
        <v>602</v>
      </c>
      <c r="C431" s="37">
        <v>4301011584</v>
      </c>
      <c r="D431" s="322">
        <v>4640242180564</v>
      </c>
      <c r="E431" s="322"/>
      <c r="F431" s="63">
        <v>1.5</v>
      </c>
      <c r="G431" s="38">
        <v>8</v>
      </c>
      <c r="H431" s="63">
        <v>12</v>
      </c>
      <c r="I431" s="63">
        <v>12.48</v>
      </c>
      <c r="J431" s="38">
        <v>56</v>
      </c>
      <c r="K431" s="38" t="s">
        <v>112</v>
      </c>
      <c r="L431" s="39" t="s">
        <v>111</v>
      </c>
      <c r="M431" s="38">
        <v>50</v>
      </c>
      <c r="N431" s="335" t="s">
        <v>603</v>
      </c>
      <c r="O431" s="324"/>
      <c r="P431" s="324"/>
      <c r="Q431" s="324"/>
      <c r="R431" s="325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IFERROR(IF(W431=0,"",ROUNDUP(W431/H431,0)*0.02175),"")</f>
        <v/>
      </c>
      <c r="Y431" s="69" t="s">
        <v>48</v>
      </c>
      <c r="Z431" s="70" t="s">
        <v>48</v>
      </c>
      <c r="AD431" s="71"/>
      <c r="BA431" s="301" t="s">
        <v>66</v>
      </c>
    </row>
    <row r="432" spans="1:53" x14ac:dyDescent="0.2">
      <c r="A432" s="316"/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7"/>
      <c r="N432" s="313" t="s">
        <v>43</v>
      </c>
      <c r="O432" s="314"/>
      <c r="P432" s="314"/>
      <c r="Q432" s="314"/>
      <c r="R432" s="314"/>
      <c r="S432" s="314"/>
      <c r="T432" s="315"/>
      <c r="U432" s="43" t="s">
        <v>42</v>
      </c>
      <c r="V432" s="44">
        <f>IFERROR(V430/H430,"0")+IFERROR(V431/H431,"0")</f>
        <v>0</v>
      </c>
      <c r="W432" s="44">
        <f>IFERROR(W430/H430,"0")+IFERROR(W431/H431,"0")</f>
        <v>0</v>
      </c>
      <c r="X432" s="44">
        <f>IFERROR(IF(X430="",0,X430),"0")+IFERROR(IF(X431="",0,X431),"0")</f>
        <v>0</v>
      </c>
      <c r="Y432" s="68"/>
      <c r="Z432" s="68"/>
    </row>
    <row r="433" spans="1:53" x14ac:dyDescent="0.2">
      <c r="A433" s="316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7"/>
      <c r="N433" s="313" t="s">
        <v>43</v>
      </c>
      <c r="O433" s="314"/>
      <c r="P433" s="314"/>
      <c r="Q433" s="314"/>
      <c r="R433" s="314"/>
      <c r="S433" s="314"/>
      <c r="T433" s="315"/>
      <c r="U433" s="43" t="s">
        <v>0</v>
      </c>
      <c r="V433" s="44">
        <f>IFERROR(SUM(V430:V431),"0")</f>
        <v>0</v>
      </c>
      <c r="W433" s="44">
        <f>IFERROR(SUM(W430:W431),"0")</f>
        <v>0</v>
      </c>
      <c r="X433" s="43"/>
      <c r="Y433" s="68"/>
      <c r="Z433" s="68"/>
    </row>
    <row r="434" spans="1:53" ht="14.25" customHeight="1" x14ac:dyDescent="0.25">
      <c r="A434" s="327" t="s">
        <v>108</v>
      </c>
      <c r="B434" s="327"/>
      <c r="C434" s="327"/>
      <c r="D434" s="327"/>
      <c r="E434" s="327"/>
      <c r="F434" s="327"/>
      <c r="G434" s="327"/>
      <c r="H434" s="327"/>
      <c r="I434" s="327"/>
      <c r="J434" s="327"/>
      <c r="K434" s="327"/>
      <c r="L434" s="327"/>
      <c r="M434" s="327"/>
      <c r="N434" s="327"/>
      <c r="O434" s="327"/>
      <c r="P434" s="327"/>
      <c r="Q434" s="327"/>
      <c r="R434" s="327"/>
      <c r="S434" s="327"/>
      <c r="T434" s="327"/>
      <c r="U434" s="327"/>
      <c r="V434" s="327"/>
      <c r="W434" s="327"/>
      <c r="X434" s="327"/>
      <c r="Y434" s="67"/>
      <c r="Z434" s="67"/>
    </row>
    <row r="435" spans="1:53" ht="27" customHeight="1" x14ac:dyDescent="0.25">
      <c r="A435" s="64" t="s">
        <v>604</v>
      </c>
      <c r="B435" s="64" t="s">
        <v>605</v>
      </c>
      <c r="C435" s="37">
        <v>4301020260</v>
      </c>
      <c r="D435" s="322">
        <v>4640242180526</v>
      </c>
      <c r="E435" s="322"/>
      <c r="F435" s="63">
        <v>1.8</v>
      </c>
      <c r="G435" s="38">
        <v>6</v>
      </c>
      <c r="H435" s="63">
        <v>10.8</v>
      </c>
      <c r="I435" s="63">
        <v>11.28</v>
      </c>
      <c r="J435" s="38">
        <v>56</v>
      </c>
      <c r="K435" s="38" t="s">
        <v>112</v>
      </c>
      <c r="L435" s="39" t="s">
        <v>111</v>
      </c>
      <c r="M435" s="38">
        <v>50</v>
      </c>
      <c r="N435" s="332" t="s">
        <v>606</v>
      </c>
      <c r="O435" s="324"/>
      <c r="P435" s="324"/>
      <c r="Q435" s="324"/>
      <c r="R435" s="325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2" t="s">
        <v>66</v>
      </c>
    </row>
    <row r="436" spans="1:53" ht="16.5" customHeight="1" x14ac:dyDescent="0.25">
      <c r="A436" s="64" t="s">
        <v>607</v>
      </c>
      <c r="B436" s="64" t="s">
        <v>608</v>
      </c>
      <c r="C436" s="37">
        <v>4301020269</v>
      </c>
      <c r="D436" s="322">
        <v>4640242180519</v>
      </c>
      <c r="E436" s="322"/>
      <c r="F436" s="63">
        <v>1.35</v>
      </c>
      <c r="G436" s="38">
        <v>8</v>
      </c>
      <c r="H436" s="63">
        <v>10.8</v>
      </c>
      <c r="I436" s="63">
        <v>11.28</v>
      </c>
      <c r="J436" s="38">
        <v>56</v>
      </c>
      <c r="K436" s="38" t="s">
        <v>112</v>
      </c>
      <c r="L436" s="39" t="s">
        <v>145</v>
      </c>
      <c r="M436" s="38">
        <v>50</v>
      </c>
      <c r="N436" s="333" t="s">
        <v>609</v>
      </c>
      <c r="O436" s="324"/>
      <c r="P436" s="324"/>
      <c r="Q436" s="324"/>
      <c r="R436" s="325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3" t="s">
        <v>66</v>
      </c>
    </row>
    <row r="437" spans="1:53" x14ac:dyDescent="0.2">
      <c r="A437" s="316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16"/>
      <c r="M437" s="317"/>
      <c r="N437" s="313" t="s">
        <v>43</v>
      </c>
      <c r="O437" s="314"/>
      <c r="P437" s="314"/>
      <c r="Q437" s="314"/>
      <c r="R437" s="314"/>
      <c r="S437" s="314"/>
      <c r="T437" s="315"/>
      <c r="U437" s="43" t="s">
        <v>42</v>
      </c>
      <c r="V437" s="44">
        <f>IFERROR(V435/H435,"0")+IFERROR(V436/H436,"0")</f>
        <v>0</v>
      </c>
      <c r="W437" s="44">
        <f>IFERROR(W435/H435,"0")+IFERROR(W436/H436,"0")</f>
        <v>0</v>
      </c>
      <c r="X437" s="44">
        <f>IFERROR(IF(X435="",0,X435),"0")+IFERROR(IF(X436="",0,X436),"0")</f>
        <v>0</v>
      </c>
      <c r="Y437" s="68"/>
      <c r="Z437" s="68"/>
    </row>
    <row r="438" spans="1:53" x14ac:dyDescent="0.2">
      <c r="A438" s="316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7"/>
      <c r="N438" s="313" t="s">
        <v>43</v>
      </c>
      <c r="O438" s="314"/>
      <c r="P438" s="314"/>
      <c r="Q438" s="314"/>
      <c r="R438" s="314"/>
      <c r="S438" s="314"/>
      <c r="T438" s="315"/>
      <c r="U438" s="43" t="s">
        <v>0</v>
      </c>
      <c r="V438" s="44">
        <f>IFERROR(SUM(V435:V436),"0")</f>
        <v>0</v>
      </c>
      <c r="W438" s="44">
        <f>IFERROR(SUM(W435:W436),"0")</f>
        <v>0</v>
      </c>
      <c r="X438" s="43"/>
      <c r="Y438" s="68"/>
      <c r="Z438" s="68"/>
    </row>
    <row r="439" spans="1:53" ht="14.25" customHeight="1" x14ac:dyDescent="0.25">
      <c r="A439" s="327" t="s">
        <v>76</v>
      </c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327"/>
      <c r="Y439" s="67"/>
      <c r="Z439" s="67"/>
    </row>
    <row r="440" spans="1:53" ht="27" customHeight="1" x14ac:dyDescent="0.25">
      <c r="A440" s="64" t="s">
        <v>610</v>
      </c>
      <c r="B440" s="64" t="s">
        <v>611</v>
      </c>
      <c r="C440" s="37">
        <v>4301031280</v>
      </c>
      <c r="D440" s="322">
        <v>4640242180816</v>
      </c>
      <c r="E440" s="322"/>
      <c r="F440" s="63">
        <v>0.7</v>
      </c>
      <c r="G440" s="38">
        <v>6</v>
      </c>
      <c r="H440" s="63">
        <v>4.2</v>
      </c>
      <c r="I440" s="63">
        <v>4.46</v>
      </c>
      <c r="J440" s="38">
        <v>156</v>
      </c>
      <c r="K440" s="38" t="s">
        <v>80</v>
      </c>
      <c r="L440" s="39" t="s">
        <v>79</v>
      </c>
      <c r="M440" s="38">
        <v>40</v>
      </c>
      <c r="N440" s="329" t="s">
        <v>612</v>
      </c>
      <c r="O440" s="324"/>
      <c r="P440" s="324"/>
      <c r="Q440" s="324"/>
      <c r="R440" s="325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IFERROR(IF(W440=0,"",ROUNDUP(W440/H440,0)*0.00753),"")</f>
        <v/>
      </c>
      <c r="Y440" s="69" t="s">
        <v>48</v>
      </c>
      <c r="Z440" s="70" t="s">
        <v>48</v>
      </c>
      <c r="AD440" s="71"/>
      <c r="BA440" s="304" t="s">
        <v>66</v>
      </c>
    </row>
    <row r="441" spans="1:53" ht="27" customHeight="1" x14ac:dyDescent="0.25">
      <c r="A441" s="64" t="s">
        <v>613</v>
      </c>
      <c r="B441" s="64" t="s">
        <v>614</v>
      </c>
      <c r="C441" s="37">
        <v>4301031244</v>
      </c>
      <c r="D441" s="322">
        <v>4640242180595</v>
      </c>
      <c r="E441" s="322"/>
      <c r="F441" s="63">
        <v>0.7</v>
      </c>
      <c r="G441" s="38">
        <v>6</v>
      </c>
      <c r="H441" s="63">
        <v>4.2</v>
      </c>
      <c r="I441" s="63">
        <v>4.46</v>
      </c>
      <c r="J441" s="38">
        <v>156</v>
      </c>
      <c r="K441" s="38" t="s">
        <v>80</v>
      </c>
      <c r="L441" s="39" t="s">
        <v>79</v>
      </c>
      <c r="M441" s="38">
        <v>40</v>
      </c>
      <c r="N441" s="330" t="s">
        <v>615</v>
      </c>
      <c r="O441" s="324"/>
      <c r="P441" s="324"/>
      <c r="Q441" s="324"/>
      <c r="R441" s="325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IFERROR(IF(W441=0,"",ROUNDUP(W441/H441,0)*0.00753),"")</f>
        <v/>
      </c>
      <c r="Y441" s="69" t="s">
        <v>48</v>
      </c>
      <c r="Z441" s="70" t="s">
        <v>48</v>
      </c>
      <c r="AD441" s="71"/>
      <c r="BA441" s="305" t="s">
        <v>66</v>
      </c>
    </row>
    <row r="442" spans="1:53" x14ac:dyDescent="0.2">
      <c r="A442" s="316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7"/>
      <c r="N442" s="313" t="s">
        <v>43</v>
      </c>
      <c r="O442" s="314"/>
      <c r="P442" s="314"/>
      <c r="Q442" s="314"/>
      <c r="R442" s="314"/>
      <c r="S442" s="314"/>
      <c r="T442" s="315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16"/>
      <c r="M443" s="317"/>
      <c r="N443" s="313" t="s">
        <v>43</v>
      </c>
      <c r="O443" s="314"/>
      <c r="P443" s="314"/>
      <c r="Q443" s="314"/>
      <c r="R443" s="314"/>
      <c r="S443" s="314"/>
      <c r="T443" s="315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14.25" customHeight="1" x14ac:dyDescent="0.25">
      <c r="A444" s="327" t="s">
        <v>81</v>
      </c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7"/>
      <c r="N444" s="327"/>
      <c r="O444" s="327"/>
      <c r="P444" s="327"/>
      <c r="Q444" s="327"/>
      <c r="R444" s="327"/>
      <c r="S444" s="327"/>
      <c r="T444" s="327"/>
      <c r="U444" s="327"/>
      <c r="V444" s="327"/>
      <c r="W444" s="327"/>
      <c r="X444" s="327"/>
      <c r="Y444" s="67"/>
      <c r="Z444" s="67"/>
    </row>
    <row r="445" spans="1:53" ht="27" customHeight="1" x14ac:dyDescent="0.25">
      <c r="A445" s="64" t="s">
        <v>616</v>
      </c>
      <c r="B445" s="64" t="s">
        <v>617</v>
      </c>
      <c r="C445" s="37">
        <v>4301051510</v>
      </c>
      <c r="D445" s="322">
        <v>4640242180540</v>
      </c>
      <c r="E445" s="322"/>
      <c r="F445" s="63">
        <v>1.3</v>
      </c>
      <c r="G445" s="38">
        <v>6</v>
      </c>
      <c r="H445" s="63">
        <v>7.8</v>
      </c>
      <c r="I445" s="63">
        <v>8.3640000000000008</v>
      </c>
      <c r="J445" s="38">
        <v>56</v>
      </c>
      <c r="K445" s="38" t="s">
        <v>112</v>
      </c>
      <c r="L445" s="39" t="s">
        <v>79</v>
      </c>
      <c r="M445" s="38">
        <v>30</v>
      </c>
      <c r="N445" s="331" t="s">
        <v>618</v>
      </c>
      <c r="O445" s="324"/>
      <c r="P445" s="324"/>
      <c r="Q445" s="324"/>
      <c r="R445" s="325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IFERROR(IF(W445=0,"",ROUNDUP(W445/H445,0)*0.02175),"")</f>
        <v/>
      </c>
      <c r="Y445" s="69" t="s">
        <v>48</v>
      </c>
      <c r="Z445" s="70" t="s">
        <v>48</v>
      </c>
      <c r="AD445" s="71"/>
      <c r="BA445" s="306" t="s">
        <v>66</v>
      </c>
    </row>
    <row r="446" spans="1:53" ht="27" customHeight="1" x14ac:dyDescent="0.25">
      <c r="A446" s="64" t="s">
        <v>619</v>
      </c>
      <c r="B446" s="64" t="s">
        <v>620</v>
      </c>
      <c r="C446" s="37">
        <v>4301051508</v>
      </c>
      <c r="D446" s="322">
        <v>4640242180557</v>
      </c>
      <c r="E446" s="322"/>
      <c r="F446" s="63">
        <v>0.5</v>
      </c>
      <c r="G446" s="38">
        <v>6</v>
      </c>
      <c r="H446" s="63">
        <v>3</v>
      </c>
      <c r="I446" s="63">
        <v>3.2839999999999998</v>
      </c>
      <c r="J446" s="38">
        <v>156</v>
      </c>
      <c r="K446" s="38" t="s">
        <v>80</v>
      </c>
      <c r="L446" s="39" t="s">
        <v>79</v>
      </c>
      <c r="M446" s="38">
        <v>30</v>
      </c>
      <c r="N446" s="323" t="s">
        <v>621</v>
      </c>
      <c r="O446" s="324"/>
      <c r="P446" s="324"/>
      <c r="Q446" s="324"/>
      <c r="R446" s="325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IFERROR(IF(W446=0,"",ROUNDUP(W446/H446,0)*0.00753),"")</f>
        <v/>
      </c>
      <c r="Y446" s="69" t="s">
        <v>48</v>
      </c>
      <c r="Z446" s="70" t="s">
        <v>48</v>
      </c>
      <c r="AD446" s="71"/>
      <c r="BA446" s="307" t="s">
        <v>66</v>
      </c>
    </row>
    <row r="447" spans="1:53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7"/>
      <c r="N447" s="313" t="s">
        <v>43</v>
      </c>
      <c r="O447" s="314"/>
      <c r="P447" s="314"/>
      <c r="Q447" s="314"/>
      <c r="R447" s="314"/>
      <c r="S447" s="314"/>
      <c r="T447" s="315"/>
      <c r="U447" s="43" t="s">
        <v>42</v>
      </c>
      <c r="V447" s="44">
        <f>IFERROR(V445/H445,"0")+IFERROR(V446/H446,"0")</f>
        <v>0</v>
      </c>
      <c r="W447" s="44">
        <f>IFERROR(W445/H445,"0")+IFERROR(W446/H446,"0")</f>
        <v>0</v>
      </c>
      <c r="X447" s="44">
        <f>IFERROR(IF(X445="",0,X445),"0")+IFERROR(IF(X446="",0,X446),"0")</f>
        <v>0</v>
      </c>
      <c r="Y447" s="68"/>
      <c r="Z447" s="68"/>
    </row>
    <row r="448" spans="1:53" x14ac:dyDescent="0.2">
      <c r="A448" s="316"/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7"/>
      <c r="N448" s="313" t="s">
        <v>43</v>
      </c>
      <c r="O448" s="314"/>
      <c r="P448" s="314"/>
      <c r="Q448" s="314"/>
      <c r="R448" s="314"/>
      <c r="S448" s="314"/>
      <c r="T448" s="315"/>
      <c r="U448" s="43" t="s">
        <v>0</v>
      </c>
      <c r="V448" s="44">
        <f>IFERROR(SUM(V445:V446),"0")</f>
        <v>0</v>
      </c>
      <c r="W448" s="44">
        <f>IFERROR(SUM(W445:W446),"0")</f>
        <v>0</v>
      </c>
      <c r="X448" s="43"/>
      <c r="Y448" s="68"/>
      <c r="Z448" s="68"/>
    </row>
    <row r="449" spans="1:53" ht="16.5" customHeight="1" x14ac:dyDescent="0.25">
      <c r="A449" s="326" t="s">
        <v>622</v>
      </c>
      <c r="B449" s="326"/>
      <c r="C449" s="326"/>
      <c r="D449" s="326"/>
      <c r="E449" s="326"/>
      <c r="F449" s="326"/>
      <c r="G449" s="326"/>
      <c r="H449" s="326"/>
      <c r="I449" s="326"/>
      <c r="J449" s="326"/>
      <c r="K449" s="326"/>
      <c r="L449" s="326"/>
      <c r="M449" s="326"/>
      <c r="N449" s="326"/>
      <c r="O449" s="326"/>
      <c r="P449" s="326"/>
      <c r="Q449" s="326"/>
      <c r="R449" s="326"/>
      <c r="S449" s="326"/>
      <c r="T449" s="326"/>
      <c r="U449" s="326"/>
      <c r="V449" s="326"/>
      <c r="W449" s="326"/>
      <c r="X449" s="326"/>
      <c r="Y449" s="66"/>
      <c r="Z449" s="66"/>
    </row>
    <row r="450" spans="1:53" ht="14.25" customHeight="1" x14ac:dyDescent="0.25">
      <c r="A450" s="327" t="s">
        <v>81</v>
      </c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7"/>
      <c r="N450" s="327"/>
      <c r="O450" s="327"/>
      <c r="P450" s="327"/>
      <c r="Q450" s="327"/>
      <c r="R450" s="327"/>
      <c r="S450" s="327"/>
      <c r="T450" s="327"/>
      <c r="U450" s="327"/>
      <c r="V450" s="327"/>
      <c r="W450" s="327"/>
      <c r="X450" s="327"/>
      <c r="Y450" s="67"/>
      <c r="Z450" s="67"/>
    </row>
    <row r="451" spans="1:53" ht="16.5" customHeight="1" x14ac:dyDescent="0.25">
      <c r="A451" s="64" t="s">
        <v>623</v>
      </c>
      <c r="B451" s="64" t="s">
        <v>624</v>
      </c>
      <c r="C451" s="37">
        <v>4301051310</v>
      </c>
      <c r="D451" s="322">
        <v>4680115880870</v>
      </c>
      <c r="E451" s="322"/>
      <c r="F451" s="63">
        <v>1.3</v>
      </c>
      <c r="G451" s="38">
        <v>6</v>
      </c>
      <c r="H451" s="63">
        <v>7.8</v>
      </c>
      <c r="I451" s="63">
        <v>8.3640000000000008</v>
      </c>
      <c r="J451" s="38">
        <v>56</v>
      </c>
      <c r="K451" s="38" t="s">
        <v>112</v>
      </c>
      <c r="L451" s="39" t="s">
        <v>145</v>
      </c>
      <c r="M451" s="38">
        <v>40</v>
      </c>
      <c r="N451" s="3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24"/>
      <c r="P451" s="324"/>
      <c r="Q451" s="324"/>
      <c r="R451" s="325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08" t="s">
        <v>66</v>
      </c>
    </row>
    <row r="452" spans="1:53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17"/>
      <c r="N452" s="313" t="s">
        <v>43</v>
      </c>
      <c r="O452" s="314"/>
      <c r="P452" s="314"/>
      <c r="Q452" s="314"/>
      <c r="R452" s="314"/>
      <c r="S452" s="314"/>
      <c r="T452" s="315"/>
      <c r="U452" s="43" t="s">
        <v>42</v>
      </c>
      <c r="V452" s="44">
        <f>IFERROR(V451/H451,"0")</f>
        <v>0</v>
      </c>
      <c r="W452" s="44">
        <f>IFERROR(W451/H451,"0")</f>
        <v>0</v>
      </c>
      <c r="X452" s="44">
        <f>IFERROR(IF(X451="",0,X451),"0")</f>
        <v>0</v>
      </c>
      <c r="Y452" s="68"/>
      <c r="Z452" s="68"/>
    </row>
    <row r="453" spans="1:53" x14ac:dyDescent="0.2">
      <c r="A453" s="316"/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7"/>
      <c r="N453" s="313" t="s">
        <v>43</v>
      </c>
      <c r="O453" s="314"/>
      <c r="P453" s="314"/>
      <c r="Q453" s="314"/>
      <c r="R453" s="314"/>
      <c r="S453" s="314"/>
      <c r="T453" s="315"/>
      <c r="U453" s="43" t="s">
        <v>0</v>
      </c>
      <c r="V453" s="44">
        <f>IFERROR(SUM(V451:V451),"0")</f>
        <v>0</v>
      </c>
      <c r="W453" s="44">
        <f>IFERROR(SUM(W451:W451),"0")</f>
        <v>0</v>
      </c>
      <c r="X453" s="43"/>
      <c r="Y453" s="68"/>
      <c r="Z453" s="68"/>
    </row>
    <row r="454" spans="1:53" ht="15" customHeight="1" x14ac:dyDescent="0.2">
      <c r="A454" s="316"/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21"/>
      <c r="N454" s="318" t="s">
        <v>36</v>
      </c>
      <c r="O454" s="319"/>
      <c r="P454" s="319"/>
      <c r="Q454" s="319"/>
      <c r="R454" s="319"/>
      <c r="S454" s="319"/>
      <c r="T454" s="320"/>
      <c r="U454" s="43" t="s">
        <v>0</v>
      </c>
      <c r="V454" s="4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1500</v>
      </c>
      <c r="W454" s="4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1506.6</v>
      </c>
      <c r="X454" s="43"/>
      <c r="Y454" s="68"/>
      <c r="Z454" s="68"/>
    </row>
    <row r="455" spans="1:53" x14ac:dyDescent="0.2">
      <c r="A455" s="316"/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16"/>
      <c r="M455" s="321"/>
      <c r="N455" s="318" t="s">
        <v>37</v>
      </c>
      <c r="O455" s="319"/>
      <c r="P455" s="319"/>
      <c r="Q455" s="319"/>
      <c r="R455" s="319"/>
      <c r="S455" s="319"/>
      <c r="T455" s="320"/>
      <c r="U455" s="43" t="s">
        <v>0</v>
      </c>
      <c r="V455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1603.3333333333335</v>
      </c>
      <c r="W455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1610.3879999999997</v>
      </c>
      <c r="X455" s="43"/>
      <c r="Y455" s="68"/>
      <c r="Z455" s="68"/>
    </row>
    <row r="456" spans="1:53" x14ac:dyDescent="0.2">
      <c r="A456" s="316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6"/>
      <c r="M456" s="321"/>
      <c r="N456" s="318" t="s">
        <v>38</v>
      </c>
      <c r="O456" s="319"/>
      <c r="P456" s="319"/>
      <c r="Q456" s="319"/>
      <c r="R456" s="319"/>
      <c r="S456" s="319"/>
      <c r="T456" s="320"/>
      <c r="U456" s="43" t="s">
        <v>23</v>
      </c>
      <c r="V45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4</v>
      </c>
      <c r="W45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4</v>
      </c>
      <c r="X456" s="43"/>
      <c r="Y456" s="68"/>
      <c r="Z456" s="68"/>
    </row>
    <row r="457" spans="1:53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21"/>
      <c r="N457" s="318" t="s">
        <v>39</v>
      </c>
      <c r="O457" s="319"/>
      <c r="P457" s="319"/>
      <c r="Q457" s="319"/>
      <c r="R457" s="319"/>
      <c r="S457" s="319"/>
      <c r="T457" s="320"/>
      <c r="U457" s="43" t="s">
        <v>0</v>
      </c>
      <c r="V457" s="44">
        <f>GrossWeightTotal+PalletQtyTotal*25</f>
        <v>1703.3333333333335</v>
      </c>
      <c r="W457" s="44">
        <f>GrossWeightTotalR+PalletQtyTotalR*25</f>
        <v>1710.3879999999997</v>
      </c>
      <c r="X457" s="43"/>
      <c r="Y457" s="68"/>
      <c r="Z457" s="68"/>
    </row>
    <row r="458" spans="1:53" x14ac:dyDescent="0.2">
      <c r="A458" s="316"/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21"/>
      <c r="N458" s="318" t="s">
        <v>40</v>
      </c>
      <c r="O458" s="319"/>
      <c r="P458" s="319"/>
      <c r="Q458" s="319"/>
      <c r="R458" s="319"/>
      <c r="S458" s="319"/>
      <c r="T458" s="320"/>
      <c r="U458" s="43" t="s">
        <v>23</v>
      </c>
      <c r="V458" s="4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185.18518518518519</v>
      </c>
      <c r="W458" s="4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186</v>
      </c>
      <c r="X458" s="43"/>
      <c r="Y458" s="68"/>
      <c r="Z458" s="68"/>
    </row>
    <row r="459" spans="1:53" ht="14.25" x14ac:dyDescent="0.2">
      <c r="A459" s="316"/>
      <c r="B459" s="316"/>
      <c r="C459" s="316"/>
      <c r="D459" s="316"/>
      <c r="E459" s="316"/>
      <c r="F459" s="316"/>
      <c r="G459" s="316"/>
      <c r="H459" s="316"/>
      <c r="I459" s="316"/>
      <c r="J459" s="316"/>
      <c r="K459" s="316"/>
      <c r="L459" s="316"/>
      <c r="M459" s="321"/>
      <c r="N459" s="318" t="s">
        <v>41</v>
      </c>
      <c r="O459" s="319"/>
      <c r="P459" s="319"/>
      <c r="Q459" s="319"/>
      <c r="R459" s="319"/>
      <c r="S459" s="319"/>
      <c r="T459" s="320"/>
      <c r="U459" s="46" t="s">
        <v>54</v>
      </c>
      <c r="V459" s="43"/>
      <c r="W459" s="43"/>
      <c r="X459" s="43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4.0454999999999997</v>
      </c>
      <c r="Y459" s="68"/>
      <c r="Z459" s="68"/>
    </row>
    <row r="460" spans="1:53" ht="13.5" thickBot="1" x14ac:dyDescent="0.25"/>
    <row r="461" spans="1:53" ht="27" thickTop="1" thickBot="1" x14ac:dyDescent="0.25">
      <c r="A461" s="47" t="s">
        <v>9</v>
      </c>
      <c r="B461" s="72" t="s">
        <v>75</v>
      </c>
      <c r="C461" s="309" t="s">
        <v>106</v>
      </c>
      <c r="D461" s="309" t="s">
        <v>106</v>
      </c>
      <c r="E461" s="309" t="s">
        <v>106</v>
      </c>
      <c r="F461" s="309" t="s">
        <v>106</v>
      </c>
      <c r="G461" s="309" t="s">
        <v>246</v>
      </c>
      <c r="H461" s="309" t="s">
        <v>246</v>
      </c>
      <c r="I461" s="309" t="s">
        <v>246</v>
      </c>
      <c r="J461" s="309" t="s">
        <v>246</v>
      </c>
      <c r="K461" s="310"/>
      <c r="L461" s="309" t="s">
        <v>246</v>
      </c>
      <c r="M461" s="309" t="s">
        <v>246</v>
      </c>
      <c r="N461" s="309" t="s">
        <v>437</v>
      </c>
      <c r="O461" s="309" t="s">
        <v>437</v>
      </c>
      <c r="P461" s="309" t="s">
        <v>484</v>
      </c>
      <c r="Q461" s="309" t="s">
        <v>484</v>
      </c>
      <c r="R461" s="72" t="s">
        <v>554</v>
      </c>
      <c r="S461" s="309" t="s">
        <v>596</v>
      </c>
      <c r="T461" s="309" t="s">
        <v>596</v>
      </c>
      <c r="U461" s="1"/>
      <c r="Z461" s="61"/>
      <c r="AC461" s="1"/>
    </row>
    <row r="462" spans="1:53" ht="14.25" customHeight="1" thickTop="1" x14ac:dyDescent="0.2">
      <c r="A462" s="311" t="s">
        <v>10</v>
      </c>
      <c r="B462" s="309" t="s">
        <v>75</v>
      </c>
      <c r="C462" s="309" t="s">
        <v>107</v>
      </c>
      <c r="D462" s="309" t="s">
        <v>115</v>
      </c>
      <c r="E462" s="309" t="s">
        <v>106</v>
      </c>
      <c r="F462" s="309" t="s">
        <v>239</v>
      </c>
      <c r="G462" s="309" t="s">
        <v>247</v>
      </c>
      <c r="H462" s="309" t="s">
        <v>254</v>
      </c>
      <c r="I462" s="309" t="s">
        <v>271</v>
      </c>
      <c r="J462" s="309" t="s">
        <v>329</v>
      </c>
      <c r="K462" s="1"/>
      <c r="L462" s="309" t="s">
        <v>405</v>
      </c>
      <c r="M462" s="309" t="s">
        <v>423</v>
      </c>
      <c r="N462" s="309" t="s">
        <v>438</v>
      </c>
      <c r="O462" s="309" t="s">
        <v>461</v>
      </c>
      <c r="P462" s="309" t="s">
        <v>485</v>
      </c>
      <c r="Q462" s="309" t="s">
        <v>532</v>
      </c>
      <c r="R462" s="309" t="s">
        <v>554</v>
      </c>
      <c r="S462" s="309" t="s">
        <v>597</v>
      </c>
      <c r="T462" s="309" t="s">
        <v>622</v>
      </c>
      <c r="U462" s="1"/>
      <c r="Z462" s="61"/>
      <c r="AC462" s="1"/>
    </row>
    <row r="463" spans="1:53" ht="13.5" thickBot="1" x14ac:dyDescent="0.25">
      <c r="A463" s="312"/>
      <c r="B463" s="309"/>
      <c r="C463" s="309"/>
      <c r="D463" s="309"/>
      <c r="E463" s="309"/>
      <c r="F463" s="309"/>
      <c r="G463" s="309"/>
      <c r="H463" s="309"/>
      <c r="I463" s="309"/>
      <c r="J463" s="309"/>
      <c r="K463" s="1"/>
      <c r="L463" s="309"/>
      <c r="M463" s="309"/>
      <c r="N463" s="309"/>
      <c r="O463" s="309"/>
      <c r="P463" s="309"/>
      <c r="Q463" s="309"/>
      <c r="R463" s="309"/>
      <c r="S463" s="309"/>
      <c r="T463" s="309"/>
      <c r="U463" s="1"/>
      <c r="Z463" s="61"/>
      <c r="AC463" s="1"/>
    </row>
    <row r="464" spans="1:53" ht="18" thickTop="1" thickBot="1" x14ac:dyDescent="0.25">
      <c r="A464" s="47" t="s">
        <v>13</v>
      </c>
      <c r="B464" s="53">
        <f>IFERROR(W22*1,"0")+IFERROR(W26*1,"0")+IFERROR(W27*1,"0")+IFERROR(W28*1,"0")+IFERROR(W29*1,"0")+IFERROR(W30*1,"0")+IFERROR(W31*1,"0")+IFERROR(W35*1,"0")+IFERROR(W39*1,"0")+IFERROR(W43*1,"0")</f>
        <v>0</v>
      </c>
      <c r="C464" s="53">
        <f>IFERROR(W49*1,"0")+IFERROR(W50*1,"0")</f>
        <v>0</v>
      </c>
      <c r="D464" s="53">
        <f>IFERROR(W55*1,"0")+IFERROR(W56*1,"0")+IFERROR(W57*1,"0")+IFERROR(W58*1,"0")</f>
        <v>0</v>
      </c>
      <c r="E46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4" s="53">
        <f>IFERROR(W126*1,"0")+IFERROR(W127*1,"0")+IFERROR(W128*1,"0")</f>
        <v>0</v>
      </c>
      <c r="G464" s="53">
        <f>IFERROR(W134*1,"0")+IFERROR(W135*1,"0")+IFERROR(W136*1,"0")</f>
        <v>0</v>
      </c>
      <c r="H464" s="53">
        <f>IFERROR(W141*1,"0")+IFERROR(W142*1,"0")+IFERROR(W143*1,"0")+IFERROR(W144*1,"0")+IFERROR(W145*1,"0")+IFERROR(W146*1,"0")+IFERROR(W147*1,"0")+IFERROR(W148*1,"0")</f>
        <v>0</v>
      </c>
      <c r="I464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64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1506.6</v>
      </c>
      <c r="K464" s="1"/>
      <c r="L464" s="53">
        <f>IFERROR(W253*1,"0")+IFERROR(W254*1,"0")+IFERROR(W255*1,"0")+IFERROR(W256*1,"0")+IFERROR(W257*1,"0")+IFERROR(W258*1,"0")+IFERROR(W259*1,"0")+IFERROR(W263*1,"0")+IFERROR(W264*1,"0")</f>
        <v>0</v>
      </c>
      <c r="M464" s="53">
        <f>IFERROR(W269*1,"0")+IFERROR(W273*1,"0")+IFERROR(W274*1,"0")+IFERROR(W275*1,"0")+IFERROR(W279*1,"0")+IFERROR(W283*1,"0")</f>
        <v>0</v>
      </c>
      <c r="N464" s="53">
        <f>IFERROR(W289*1,"0")+IFERROR(W290*1,"0")+IFERROR(W291*1,"0")+IFERROR(W292*1,"0")+IFERROR(W293*1,"0")+IFERROR(W294*1,"0")+IFERROR(W295*1,"0")+IFERROR(W296*1,"0")+IFERROR(W300*1,"0")+IFERROR(W301*1,"0")+IFERROR(W305*1,"0")+IFERROR(W309*1,"0")</f>
        <v>0</v>
      </c>
      <c r="O464" s="53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64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0</v>
      </c>
      <c r="Q464" s="53">
        <f>IFERROR(W376*1,"0")+IFERROR(W377*1,"0")+IFERROR(W381*1,"0")+IFERROR(W382*1,"0")+IFERROR(W383*1,"0")+IFERROR(W384*1,"0")+IFERROR(W385*1,"0")+IFERROR(W386*1,"0")+IFERROR(W387*1,"0")+IFERROR(W391*1,"0")</f>
        <v>0</v>
      </c>
      <c r="R464" s="53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0</v>
      </c>
      <c r="S464" s="53">
        <f>IFERROR(W430*1,"0")+IFERROR(W431*1,"0")+IFERROR(W435*1,"0")+IFERROR(W436*1,"0")+IFERROR(W440*1,"0")+IFERROR(W441*1,"0")+IFERROR(W445*1,"0")+IFERROR(W446*1,"0")</f>
        <v>0</v>
      </c>
      <c r="T464" s="53">
        <f>IFERROR(W451*1,"0")</f>
        <v>0</v>
      </c>
      <c r="U464" s="1"/>
      <c r="Z464" s="61"/>
      <c r="AC464" s="1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459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N186:T186"/>
    <mergeCell ref="A186:M187"/>
    <mergeCell ref="N187:T187"/>
    <mergeCell ref="A188:X188"/>
    <mergeCell ref="D189:E189"/>
    <mergeCell ref="N189:R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D213:E213"/>
    <mergeCell ref="N213:R213"/>
    <mergeCell ref="N214:T214"/>
    <mergeCell ref="A214:M215"/>
    <mergeCell ref="N215:T215"/>
    <mergeCell ref="A216:X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N221:T221"/>
    <mergeCell ref="A221:M222"/>
    <mergeCell ref="N222:T222"/>
    <mergeCell ref="A223:X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N231:T231"/>
    <mergeCell ref="A231:M232"/>
    <mergeCell ref="N232:T232"/>
    <mergeCell ref="A233:X233"/>
    <mergeCell ref="D234:E234"/>
    <mergeCell ref="N234:R234"/>
    <mergeCell ref="D235:E235"/>
    <mergeCell ref="N235:R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A245:X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A251:X251"/>
    <mergeCell ref="A252:X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N260:T260"/>
    <mergeCell ref="A260:M261"/>
    <mergeCell ref="N261:T261"/>
    <mergeCell ref="A262:X262"/>
    <mergeCell ref="D263:E263"/>
    <mergeCell ref="N263:R263"/>
    <mergeCell ref="D264:E264"/>
    <mergeCell ref="N264:R264"/>
    <mergeCell ref="N265:T265"/>
    <mergeCell ref="A265:M266"/>
    <mergeCell ref="N266:T266"/>
    <mergeCell ref="A267:X267"/>
    <mergeCell ref="A268:X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N284:T284"/>
    <mergeCell ref="A284:M285"/>
    <mergeCell ref="N285:T285"/>
    <mergeCell ref="A286:X286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D314:E314"/>
    <mergeCell ref="N314:R314"/>
    <mergeCell ref="D315:E315"/>
    <mergeCell ref="N315:R315"/>
    <mergeCell ref="D316:E316"/>
    <mergeCell ref="N316:R316"/>
    <mergeCell ref="D317:E317"/>
    <mergeCell ref="N317:R317"/>
    <mergeCell ref="N318:T318"/>
    <mergeCell ref="A318:M319"/>
    <mergeCell ref="N319:T319"/>
    <mergeCell ref="A320:X320"/>
    <mergeCell ref="D321:E321"/>
    <mergeCell ref="N321:R321"/>
    <mergeCell ref="D322:E322"/>
    <mergeCell ref="N322:R322"/>
    <mergeCell ref="N323:T323"/>
    <mergeCell ref="A323:M324"/>
    <mergeCell ref="N324:T324"/>
    <mergeCell ref="A325:X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N330:T330"/>
    <mergeCell ref="A330:M331"/>
    <mergeCell ref="N331:T331"/>
    <mergeCell ref="A332:X332"/>
    <mergeCell ref="D333:E333"/>
    <mergeCell ref="N333:R333"/>
    <mergeCell ref="N334:T334"/>
    <mergeCell ref="A334:M335"/>
    <mergeCell ref="N335:T335"/>
    <mergeCell ref="A336:X336"/>
    <mergeCell ref="A337:X337"/>
    <mergeCell ref="A338:X338"/>
    <mergeCell ref="D339:E339"/>
    <mergeCell ref="N339:R339"/>
    <mergeCell ref="D340:E340"/>
    <mergeCell ref="N340:R340"/>
    <mergeCell ref="N341:T341"/>
    <mergeCell ref="A341:M342"/>
    <mergeCell ref="N342:T342"/>
    <mergeCell ref="A343:X343"/>
    <mergeCell ref="D344:E344"/>
    <mergeCell ref="N344:R344"/>
    <mergeCell ref="D345:E345"/>
    <mergeCell ref="N345:R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N357:T357"/>
    <mergeCell ref="A357:M358"/>
    <mergeCell ref="N358:T358"/>
    <mergeCell ref="A359:X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N372:T372"/>
    <mergeCell ref="A372:M373"/>
    <mergeCell ref="N373:T373"/>
    <mergeCell ref="A374:X374"/>
    <mergeCell ref="A375:X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N392:T392"/>
    <mergeCell ref="A392:M393"/>
    <mergeCell ref="N393:T393"/>
    <mergeCell ref="A394:X394"/>
    <mergeCell ref="A395:X395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N406:T406"/>
    <mergeCell ref="A406:M407"/>
    <mergeCell ref="N407:T407"/>
    <mergeCell ref="A408:X408"/>
    <mergeCell ref="D409:E409"/>
    <mergeCell ref="N409:R409"/>
    <mergeCell ref="D410:E410"/>
    <mergeCell ref="N410:R410"/>
    <mergeCell ref="N411:T411"/>
    <mergeCell ref="A411:M412"/>
    <mergeCell ref="N412:T412"/>
    <mergeCell ref="A413:X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D423:E423"/>
    <mergeCell ref="N423:R423"/>
    <mergeCell ref="D424:E424"/>
    <mergeCell ref="N424:R424"/>
    <mergeCell ref="N425:T425"/>
    <mergeCell ref="A425:M426"/>
    <mergeCell ref="N426:T426"/>
    <mergeCell ref="A427:X427"/>
    <mergeCell ref="A428:X428"/>
    <mergeCell ref="A429:X429"/>
    <mergeCell ref="D430:E430"/>
    <mergeCell ref="N430:R430"/>
    <mergeCell ref="D431:E431"/>
    <mergeCell ref="N431:R431"/>
    <mergeCell ref="N432:T432"/>
    <mergeCell ref="A432:M433"/>
    <mergeCell ref="N433:T433"/>
    <mergeCell ref="A434:X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D445:E445"/>
    <mergeCell ref="N445:R445"/>
    <mergeCell ref="D446:E446"/>
    <mergeCell ref="N446:R446"/>
    <mergeCell ref="N447:T447"/>
    <mergeCell ref="A447:M448"/>
    <mergeCell ref="N448:T448"/>
    <mergeCell ref="A449:X449"/>
    <mergeCell ref="A450:X450"/>
    <mergeCell ref="D451:E451"/>
    <mergeCell ref="N451:R451"/>
    <mergeCell ref="N452:T452"/>
    <mergeCell ref="A452:M453"/>
    <mergeCell ref="N453:T453"/>
    <mergeCell ref="N454:T454"/>
    <mergeCell ref="A454:M459"/>
    <mergeCell ref="N455:T455"/>
    <mergeCell ref="N456:T456"/>
    <mergeCell ref="N457:T457"/>
    <mergeCell ref="N458:T458"/>
    <mergeCell ref="N459:T459"/>
    <mergeCell ref="C461:F461"/>
    <mergeCell ref="G461:M461"/>
    <mergeCell ref="N461:O461"/>
    <mergeCell ref="P461:Q461"/>
    <mergeCell ref="S461:T461"/>
    <mergeCell ref="A462:A463"/>
    <mergeCell ref="B462:B463"/>
    <mergeCell ref="C462:C463"/>
    <mergeCell ref="D462:D463"/>
    <mergeCell ref="E462:E463"/>
    <mergeCell ref="F462:F463"/>
    <mergeCell ref="G462:G463"/>
    <mergeCell ref="H462:H463"/>
    <mergeCell ref="I462:I463"/>
    <mergeCell ref="J462:J463"/>
    <mergeCell ref="L462:L463"/>
    <mergeCell ref="M462:M463"/>
    <mergeCell ref="N462:N463"/>
    <mergeCell ref="O462:O463"/>
    <mergeCell ref="P462:P463"/>
    <mergeCell ref="Q462:Q463"/>
    <mergeCell ref="R462:R463"/>
    <mergeCell ref="S462:S463"/>
    <mergeCell ref="T462:T463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625</v>
      </c>
      <c r="H1" s="9"/>
    </row>
    <row r="3" spans="2:8" x14ac:dyDescent="0.2">
      <c r="B3" s="54" t="s">
        <v>626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628</v>
      </c>
      <c r="C6" s="54" t="s">
        <v>629</v>
      </c>
      <c r="D6" s="54" t="s">
        <v>630</v>
      </c>
      <c r="E6" s="54" t="s">
        <v>48</v>
      </c>
    </row>
    <row r="7" spans="2:8" x14ac:dyDescent="0.2">
      <c r="B7" s="54" t="s">
        <v>631</v>
      </c>
      <c r="C7" s="54" t="s">
        <v>632</v>
      </c>
      <c r="D7" s="54" t="s">
        <v>633</v>
      </c>
      <c r="E7" s="54" t="s">
        <v>48</v>
      </c>
    </row>
    <row r="9" spans="2:8" x14ac:dyDescent="0.2">
      <c r="B9" s="54" t="s">
        <v>634</v>
      </c>
      <c r="C9" s="54" t="s">
        <v>629</v>
      </c>
      <c r="D9" s="54" t="s">
        <v>48</v>
      </c>
      <c r="E9" s="54" t="s">
        <v>48</v>
      </c>
    </row>
    <row r="11" spans="2:8" x14ac:dyDescent="0.2">
      <c r="B11" s="54" t="s">
        <v>635</v>
      </c>
      <c r="C11" s="54" t="s">
        <v>632</v>
      </c>
      <c r="D11" s="54" t="s">
        <v>48</v>
      </c>
      <c r="E11" s="54" t="s">
        <v>48</v>
      </c>
    </row>
    <row r="13" spans="2:8" x14ac:dyDescent="0.2">
      <c r="B13" s="54" t="s">
        <v>636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637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638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639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640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641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642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643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644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646</v>
      </c>
      <c r="C23" s="54" t="s">
        <v>48</v>
      </c>
      <c r="D23" s="54" t="s">
        <v>48</v>
      </c>
      <c r="E23" s="54" t="s">
        <v>48</v>
      </c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2023-10-31T10:52:46Z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