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V457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W243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51" i="1"/>
  <c r="W60" i="1"/>
  <c r="W79" i="1"/>
  <c r="W89" i="1"/>
  <c r="W123" i="1"/>
  <c r="W149" i="1"/>
  <c r="W156" i="1"/>
  <c r="W161" i="1"/>
  <c r="W211" i="1"/>
  <c r="W222" i="1"/>
  <c r="X217" i="1"/>
  <c r="X221" i="1" s="1"/>
  <c r="W221" i="1"/>
  <c r="W261" i="1"/>
  <c r="W280" i="1"/>
  <c r="X279" i="1"/>
  <c r="X280" i="1" s="1"/>
  <c r="W284" i="1"/>
  <c r="X283" i="1"/>
  <c r="X284" i="1" s="1"/>
  <c r="W285" i="1"/>
  <c r="N464" i="1"/>
  <c r="W297" i="1"/>
  <c r="X289" i="1"/>
  <c r="X297" i="1" s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33" i="1"/>
  <c r="W37" i="1"/>
  <c r="W41" i="1"/>
  <c r="W45" i="1"/>
  <c r="W103" i="1"/>
  <c r="W115" i="1"/>
  <c r="W130" i="1"/>
  <c r="W138" i="1"/>
  <c r="W167" i="1"/>
  <c r="X186" i="1"/>
  <c r="W214" i="1"/>
  <c r="X213" i="1"/>
  <c r="X214" i="1" s="1"/>
  <c r="W215" i="1"/>
  <c r="W244" i="1"/>
  <c r="X240" i="1"/>
  <c r="X243" i="1" s="1"/>
  <c r="W266" i="1"/>
  <c r="X263" i="1"/>
  <c r="X265" i="1" s="1"/>
  <c r="W277" i="1"/>
  <c r="W281" i="1"/>
  <c r="W298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<sst xmlns="http://schemas.openxmlformats.org/spreadsheetml/2006/main" count="1899" uniqueCount="644">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</sst>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 t="s">
        <v>643</v>
      </c>
      <c r="I5" s="598"/>
      <c r="J5" s="598"/>
      <c r="K5" s="598"/>
      <c r="L5" s="565"/>
      <c r="N5" s="24" t="s">
        <v>10</v>
      </c>
      <c r="O5" s="385">
        <v>45232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Четверг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0.45833333333333331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200</v>
      </c>
      <c r="W56" s="303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18.518518518518519</v>
      </c>
      <c r="W59" s="304">
        <f>IFERROR(W55/H55,"0")+IFERROR(W56/H56,"0")+IFERROR(W57/H57,"0")+IFERROR(W58/H58,"0")</f>
        <v>19</v>
      </c>
      <c r="X59" s="304">
        <f>IFERROR(IF(X55="",0,X55),"0")+IFERROR(IF(X56="",0,X56),"0")+IFERROR(IF(X57="",0,X57),"0")+IFERROR(IF(X58="",0,X58),"0")</f>
        <v>0.41324999999999995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200</v>
      </c>
      <c r="W60" s="304">
        <f>IFERROR(SUM(W55:W58),"0")</f>
        <v>205.20000000000002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60</v>
      </c>
      <c r="W107" s="303">
        <f t="shared" si="6"/>
        <v>64.8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7.4074074074074074</v>
      </c>
      <c r="W114" s="304">
        <f>IFERROR(W105/H105,"0")+IFERROR(W106/H106,"0")+IFERROR(W107/H107,"0")+IFERROR(W108/H108,"0")+IFERROR(W109/H109,"0")+IFERROR(W110/H110,"0")+IFERROR(W111/H111,"0")+IFERROR(W112/H112,"0")+IFERROR(W113/H113,"0")</f>
        <v>8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0.17399999999999999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60</v>
      </c>
      <c r="W115" s="304">
        <f>IFERROR(SUM(W105:W113),"0")</f>
        <v>64.8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20</v>
      </c>
      <c r="W141" s="303">
        <f t="shared" ref="W141:W148" si="7">IFERROR(IF(V141="",0,CEILING((V141/$H141),1)*$H141),"")</f>
        <v>21</v>
      </c>
      <c r="X141" s="36">
        <f>IFERROR(IF(W141=0,"",ROUNDUP(W141/H141,0)*0.00753),"")</f>
        <v>3.7650000000000003E-2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4.7619047619047619</v>
      </c>
      <c r="W149" s="304">
        <f>IFERROR(W141/H141,"0")+IFERROR(W142/H142,"0")+IFERROR(W143/H143,"0")+IFERROR(W144/H144,"0")+IFERROR(W145/H145,"0")+IFERROR(W146/H146,"0")+IFERROR(W147/H147,"0")+IFERROR(W148/H148,"0")</f>
        <v>5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3.7650000000000003E-2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20</v>
      </c>
      <c r="W150" s="304">
        <f>IFERROR(SUM(W141:W148),"0")</f>
        <v>21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40</v>
      </c>
      <c r="W163" s="303">
        <f>IFERROR(IF(V163="",0,CEILING((V163/$H163),1)*$H163),"")</f>
        <v>43.2</v>
      </c>
      <c r="X163" s="36">
        <f>IFERROR(IF(W163=0,"",ROUNDUP(W163/H163,0)*0.00937),"")</f>
        <v>7.4959999999999999E-2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40</v>
      </c>
      <c r="W164" s="303">
        <f>IFERROR(IF(V164="",0,CEILING((V164/$H164),1)*$H164),"")</f>
        <v>43.2</v>
      </c>
      <c r="X164" s="36">
        <f>IFERROR(IF(W164=0,"",ROUNDUP(W164/H164,0)*0.00937),"")</f>
        <v>7.4959999999999999E-2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14.814814814814813</v>
      </c>
      <c r="W167" s="304">
        <f>IFERROR(W163/H163,"0")+IFERROR(W164/H164,"0")+IFERROR(W165/H165,"0")+IFERROR(W166/H166,"0")</f>
        <v>16</v>
      </c>
      <c r="X167" s="304">
        <f>IFERROR(IF(X163="",0,X163),"0")+IFERROR(IF(X164="",0,X164),"0")+IFERROR(IF(X165="",0,X165),"0")+IFERROR(IF(X166="",0,X166),"0")</f>
        <v>0.14992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80</v>
      </c>
      <c r="W168" s="304">
        <f>IFERROR(SUM(W163:W166),"0")</f>
        <v>86.4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500</v>
      </c>
      <c r="W197" s="303">
        <f t="shared" si="10"/>
        <v>507.6</v>
      </c>
      <c r="X197" s="36">
        <f>IFERROR(IF(W197=0,"",ROUNDUP(W197/H197,0)*0.02175),"")</f>
        <v>1.0222499999999999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200</v>
      </c>
      <c r="W201" s="303">
        <f t="shared" si="10"/>
        <v>205.20000000000002</v>
      </c>
      <c r="X201" s="36">
        <f>IFERROR(IF(W201=0,"",ROUNDUP(W201/H201,0)*0.02175),"")</f>
        <v>0.41324999999999995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20</v>
      </c>
      <c r="W202" s="303">
        <f t="shared" si="10"/>
        <v>21.6</v>
      </c>
      <c r="X202" s="36">
        <f>IFERROR(IF(W202=0,"",ROUNDUP(W202/H202,0)*0.02175),"")</f>
        <v>4.3499999999999997E-2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66.666666666666657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68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1.4789999999999999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720</v>
      </c>
      <c r="W211" s="304">
        <f>IFERROR(SUM(W195:W209),"0")</f>
        <v>734.40000000000009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30</v>
      </c>
      <c r="W218" s="303">
        <f>IFERROR(IF(V218="",0,CEILING((V218/$H218),1)*$H218),"")</f>
        <v>33.6</v>
      </c>
      <c r="X218" s="36">
        <f>IFERROR(IF(W218=0,"",ROUNDUP(W218/H218,0)*0.00753),"")</f>
        <v>6.0240000000000002E-2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7.1428571428571423</v>
      </c>
      <c r="W221" s="304">
        <f>IFERROR(W217/H217,"0")+IFERROR(W218/H218,"0")+IFERROR(W219/H219,"0")+IFERROR(W220/H220,"0")</f>
        <v>8</v>
      </c>
      <c r="X221" s="304">
        <f>IFERROR(IF(X217="",0,X217),"0")+IFERROR(IF(X218="",0,X218),"0")+IFERROR(IF(X219="",0,X219),"0")+IFERROR(IF(X220="",0,X220),"0")</f>
        <v>6.0240000000000002E-2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30</v>
      </c>
      <c r="W222" s="304">
        <f>IFERROR(SUM(W217:W220),"0")</f>
        <v>33.6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400</v>
      </c>
      <c r="W224" s="303">
        <f t="shared" ref="W224:W230" si="12">IFERROR(IF(V224="",0,CEILING((V224/$H224),1)*$H224),"")</f>
        <v>405</v>
      </c>
      <c r="X224" s="36">
        <f>IFERROR(IF(W224=0,"",ROUNDUP(W224/H224,0)*0.02175),"")</f>
        <v>1.0874999999999999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49.382716049382715</v>
      </c>
      <c r="W231" s="304">
        <f>IFERROR(W224/H224,"0")+IFERROR(W225/H225,"0")+IFERROR(W226/H226,"0")+IFERROR(W227/H227,"0")+IFERROR(W228/H228,"0")+IFERROR(W229/H229,"0")+IFERROR(W230/H230,"0")</f>
        <v>50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1.0874999999999999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400</v>
      </c>
      <c r="W232" s="304">
        <f>IFERROR(SUM(W224:W230),"0")</f>
        <v>405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75</v>
      </c>
      <c r="W236" s="303">
        <f>IFERROR(IF(V236="",0,CEILING((V236/$H236),1)*$H236),"")</f>
        <v>75.600000000000009</v>
      </c>
      <c r="X236" s="36">
        <f>IFERROR(IF(W236=0,"",ROUNDUP(W236/H236,0)*0.02175),"")</f>
        <v>0.19574999999999998</v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8.9285714285714288</v>
      </c>
      <c r="W237" s="304">
        <f>IFERROR(W234/H234,"0")+IFERROR(W235/H235,"0")+IFERROR(W236/H236,"0")</f>
        <v>9</v>
      </c>
      <c r="X237" s="304">
        <f>IFERROR(IF(X234="",0,X234),"0")+IFERROR(IF(X235="",0,X235),"0")+IFERROR(IF(X236="",0,X236),"0")</f>
        <v>0.19574999999999998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75</v>
      </c>
      <c r="W238" s="304">
        <f>IFERROR(SUM(W234:W236),"0")</f>
        <v>75.600000000000009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300</v>
      </c>
      <c r="W289" s="303">
        <f t="shared" ref="W289:W296" si="14">IFERROR(IF(V289="",0,CEILING((V289/$H289),1)*$H289),"")</f>
        <v>300</v>
      </c>
      <c r="X289" s="36">
        <f>IFERROR(IF(W289=0,"",ROUNDUP(W289/H289,0)*0.02175),"")</f>
        <v>0.43499999999999994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20</v>
      </c>
      <c r="W297" s="304">
        <f>IFERROR(W289/H289,"0")+IFERROR(W290/H290,"0")+IFERROR(W291/H291,"0")+IFERROR(W292/H292,"0")+IFERROR(W293/H293,"0")+IFERROR(W294/H294,"0")+IFERROR(W295/H295,"0")+IFERROR(W296/H296,"0")</f>
        <v>20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0.43499999999999994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300</v>
      </c>
      <c r="W298" s="304">
        <f>IFERROR(SUM(W289:W296),"0")</f>
        <v>300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200</v>
      </c>
      <c r="W300" s="303">
        <f>IFERROR(IF(V300="",0,CEILING((V300/$H300),1)*$H300),"")</f>
        <v>210</v>
      </c>
      <c r="X300" s="36">
        <f>IFERROR(IF(W300=0,"",ROUNDUP(W300/H300,0)*0.02175),"")</f>
        <v>0.30449999999999999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13.333333333333334</v>
      </c>
      <c r="W302" s="304">
        <f>IFERROR(W300/H300,"0")+IFERROR(W301/H301,"0")</f>
        <v>14</v>
      </c>
      <c r="X302" s="304">
        <f>IFERROR(IF(X300="",0,X300),"0")+IFERROR(IF(X301="",0,X301),"0")</f>
        <v>0.30449999999999999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200</v>
      </c>
      <c r="W303" s="304">
        <f>IFERROR(SUM(W300:W301),"0")</f>
        <v>210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70</v>
      </c>
      <c r="W346" s="303">
        <f t="shared" si="15"/>
        <v>71.400000000000006</v>
      </c>
      <c r="X346" s="36">
        <f>IFERROR(IF(W346=0,"",ROUNDUP(W346/H346,0)*0.00753),"")</f>
        <v>0.12801000000000001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16.666666666666664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17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0.12801000000000001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70</v>
      </c>
      <c r="W358" s="304">
        <f>IFERROR(SUM(W344:W356),"0")</f>
        <v>71.400000000000006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200</v>
      </c>
      <c r="W397" s="303">
        <f t="shared" ref="W397:W405" si="18">IFERROR(IF(V397="",0,CEILING((V397/$H397),1)*$H397),"")</f>
        <v>200.64000000000001</v>
      </c>
      <c r="X397" s="36">
        <f>IFERROR(IF(W397=0,"",ROUNDUP(W397/H397,0)*0.01196),"")</f>
        <v>0.45448</v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37.878787878787875</v>
      </c>
      <c r="W406" s="304">
        <f>IFERROR(W397/H397,"0")+IFERROR(W398/H398,"0")+IFERROR(W399/H399,"0")+IFERROR(W400/H400,"0")+IFERROR(W401/H401,"0")+IFERROR(W402/H402,"0")+IFERROR(W403/H403,"0")+IFERROR(W404/H404,"0")+IFERROR(W405/H405,"0")</f>
        <v>38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0.45448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200</v>
      </c>
      <c r="W407" s="304">
        <f>IFERROR(SUM(W397:W405),"0")</f>
        <v>200.64000000000001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100</v>
      </c>
      <c r="W409" s="303">
        <f>IFERROR(IF(V409="",0,CEILING((V409/$H409),1)*$H409),"")</f>
        <v>100.32000000000001</v>
      </c>
      <c r="X409" s="36">
        <f>IFERROR(IF(W409=0,"",ROUNDUP(W409/H409,0)*0.01196),"")</f>
        <v>0.22724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18.939393939393938</v>
      </c>
      <c r="W411" s="304">
        <f>IFERROR(W409/H409,"0")+IFERROR(W410/H410,"0")</f>
        <v>19</v>
      </c>
      <c r="X411" s="304">
        <f>IFERROR(IF(X409="",0,X409),"0")+IFERROR(IF(X410="",0,X410),"0")</f>
        <v>0.22724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100</v>
      </c>
      <c r="W412" s="304">
        <f>IFERROR(SUM(W409:W410),"0")</f>
        <v>100.32000000000001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30</v>
      </c>
      <c r="W414" s="303">
        <f t="shared" ref="W414:W419" si="19">IFERROR(IF(V414="",0,CEILING((V414/$H414),1)*$H414),"")</f>
        <v>31.68</v>
      </c>
      <c r="X414" s="36">
        <f>IFERROR(IF(W414=0,"",ROUNDUP(W414/H414,0)*0.01196),"")</f>
        <v>7.1760000000000004E-2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5.6818181818181817</v>
      </c>
      <c r="W420" s="304">
        <f>IFERROR(W414/H414,"0")+IFERROR(W415/H415,"0")+IFERROR(W416/H416,"0")+IFERROR(W417/H417,"0")+IFERROR(W418/H418,"0")+IFERROR(W419/H419,"0")</f>
        <v>6</v>
      </c>
      <c r="X420" s="304">
        <f>IFERROR(IF(X414="",0,X414),"0")+IFERROR(IF(X415="",0,X415),"0")+IFERROR(IF(X416="",0,X416),"0")+IFERROR(IF(X417="",0,X417),"0")+IFERROR(IF(X418="",0,X418),"0")+IFERROR(IF(X419="",0,X419),"0")</f>
        <v>7.1760000000000004E-2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30</v>
      </c>
      <c r="W421" s="304">
        <f>IFERROR(SUM(W414:W419),"0")</f>
        <v>31.68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2485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2540.04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2611.1976190476189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2668.9379999999996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5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5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2736.1976190476189</v>
      </c>
      <c r="W457" s="304">
        <f>GrossWeightTotalR+PalletQtyTotalR*25</f>
        <v>2793.9379999999996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290.12345679012344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297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5.2182999999999993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0</v>
      </c>
      <c r="D464" s="46">
        <f>IFERROR(W55*1,"0")+IFERROR(W56*1,"0")+IFERROR(W57*1,"0")+IFERROR(W58*1,"0")</f>
        <v>205.20000000000002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64.8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21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86.4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1248.5999999999999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510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71.400000000000006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332.64000000000004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