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3" i="1"/>
  <c r="V372" i="1"/>
  <c r="W371" i="1"/>
  <c r="V369" i="1"/>
  <c r="V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X314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W274" i="1"/>
  <c r="X274" i="1" s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W246" i="1"/>
  <c r="X246" i="1" s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W189" i="1"/>
  <c r="X189" i="1" s="1"/>
  <c r="X191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4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V457" i="1" l="1"/>
  <c r="M464" i="1"/>
  <c r="W276" i="1"/>
  <c r="V454" i="1"/>
  <c r="W32" i="1"/>
  <c r="W114" i="1"/>
  <c r="X305" i="1"/>
  <c r="X306" i="1" s="1"/>
  <c r="W306" i="1"/>
  <c r="X309" i="1"/>
  <c r="X310" i="1" s="1"/>
  <c r="W310" i="1"/>
  <c r="X318" i="1"/>
  <c r="W433" i="1"/>
  <c r="X79" i="1"/>
  <c r="X231" i="1"/>
  <c r="X249" i="1"/>
  <c r="X357" i="1"/>
  <c r="X388" i="1"/>
  <c r="X22" i="1"/>
  <c r="X23" i="1" s="1"/>
  <c r="X26" i="1"/>
  <c r="X32" i="1" s="1"/>
  <c r="D464" i="1"/>
  <c r="W90" i="1"/>
  <c r="W102" i="1"/>
  <c r="X105" i="1"/>
  <c r="X114" i="1" s="1"/>
  <c r="W122" i="1"/>
  <c r="W129" i="1"/>
  <c r="H464" i="1"/>
  <c r="W160" i="1"/>
  <c r="W191" i="1"/>
  <c r="W238" i="1"/>
  <c r="W237" i="1"/>
  <c r="X260" i="1"/>
  <c r="X269" i="1"/>
  <c r="X270" i="1" s="1"/>
  <c r="W270" i="1"/>
  <c r="X273" i="1"/>
  <c r="X276" i="1" s="1"/>
  <c r="W318" i="1"/>
  <c r="X326" i="1"/>
  <c r="X330" i="1" s="1"/>
  <c r="W357" i="1"/>
  <c r="X367" i="1"/>
  <c r="X368" i="1" s="1"/>
  <c r="W368" i="1"/>
  <c r="W421" i="1"/>
  <c r="W420" i="1"/>
  <c r="X430" i="1"/>
  <c r="X432" i="1" s="1"/>
  <c r="W432" i="1"/>
  <c r="X102" i="1"/>
  <c r="W33" i="1"/>
  <c r="W37" i="1"/>
  <c r="W41" i="1"/>
  <c r="W51" i="1"/>
  <c r="W79" i="1"/>
  <c r="W89" i="1"/>
  <c r="W123" i="1"/>
  <c r="W211" i="1"/>
  <c r="W222" i="1"/>
  <c r="X217" i="1"/>
  <c r="X221" i="1" s="1"/>
  <c r="W221" i="1"/>
  <c r="W244" i="1"/>
  <c r="X240" i="1"/>
  <c r="X243" i="1" s="1"/>
  <c r="W243" i="1"/>
  <c r="W261" i="1"/>
  <c r="W266" i="1"/>
  <c r="X263" i="1"/>
  <c r="X265" i="1" s="1"/>
  <c r="W277" i="1"/>
  <c r="W280" i="1"/>
  <c r="X279" i="1"/>
  <c r="X280" i="1" s="1"/>
  <c r="W281" i="1"/>
  <c r="W284" i="1"/>
  <c r="X283" i="1"/>
  <c r="X284" i="1" s="1"/>
  <c r="W285" i="1"/>
  <c r="N464" i="1"/>
  <c r="W297" i="1"/>
  <c r="X289" i="1"/>
  <c r="X297" i="1" s="1"/>
  <c r="W298" i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W45" i="1"/>
  <c r="W60" i="1"/>
  <c r="W103" i="1"/>
  <c r="W115" i="1"/>
  <c r="W130" i="1"/>
  <c r="W138" i="1"/>
  <c r="W149" i="1"/>
  <c r="W156" i="1"/>
  <c r="W161" i="1"/>
  <c r="W167" i="1"/>
  <c r="X186" i="1"/>
  <c r="W214" i="1"/>
  <c r="X213" i="1"/>
  <c r="X214" i="1" s="1"/>
  <c r="W215" i="1"/>
  <c r="H9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X459" i="1" l="1"/>
  <c r="W458" i="1"/>
  <c r="W454" i="1"/>
  <c r="W457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<sst xmlns="http://schemas.openxmlformats.org/spreadsheetml/2006/main" count="1899" uniqueCount="644">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</sst>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0" fillId="0" borderId="19" xfId="0" applyBorder="1"/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7" t="s">
        <v>0</v>
      </c>
      <c r="E1" s="408"/>
      <c r="F1" s="408"/>
      <c r="G1" s="12" t="s">
        <v>1</v>
      </c>
      <c r="H1" s="407" t="s">
        <v>2</v>
      </c>
      <c r="I1" s="408"/>
      <c r="J1" s="408"/>
      <c r="K1" s="408"/>
      <c r="L1" s="408"/>
      <c r="M1" s="408"/>
      <c r="N1" s="408"/>
      <c r="O1" s="408"/>
      <c r="P1" s="625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09"/>
      <c r="P2" s="309"/>
      <c r="Q2" s="309"/>
      <c r="R2" s="309"/>
      <c r="S2" s="309"/>
      <c r="T2" s="309"/>
      <c r="U2" s="309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09"/>
      <c r="O3" s="309"/>
      <c r="P3" s="309"/>
      <c r="Q3" s="309"/>
      <c r="R3" s="309"/>
      <c r="S3" s="309"/>
      <c r="T3" s="309"/>
      <c r="U3" s="309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41" t="s">
        <v>8</v>
      </c>
      <c r="B5" s="361"/>
      <c r="C5" s="362"/>
      <c r="D5" s="340"/>
      <c r="E5" s="342"/>
      <c r="F5" s="572" t="s">
        <v>9</v>
      </c>
      <c r="G5" s="362"/>
      <c r="H5" s="340" t="s">
        <v>643</v>
      </c>
      <c r="I5" s="341"/>
      <c r="J5" s="341"/>
      <c r="K5" s="341"/>
      <c r="L5" s="342"/>
      <c r="N5" s="24" t="s">
        <v>10</v>
      </c>
      <c r="O5" s="545">
        <v>45232</v>
      </c>
      <c r="P5" s="393"/>
      <c r="R5" s="627" t="s">
        <v>11</v>
      </c>
      <c r="S5" s="373"/>
      <c r="T5" s="472" t="s">
        <v>12</v>
      </c>
      <c r="U5" s="393"/>
      <c r="Z5" s="51"/>
      <c r="AA5" s="51"/>
      <c r="AB5" s="51"/>
    </row>
    <row r="6" spans="1:29" s="300" customFormat="1" ht="24" customHeight="1" x14ac:dyDescent="0.2">
      <c r="A6" s="441" t="s">
        <v>13</v>
      </c>
      <c r="B6" s="361"/>
      <c r="C6" s="362"/>
      <c r="D6" s="487" t="s">
        <v>14</v>
      </c>
      <c r="E6" s="488"/>
      <c r="F6" s="488"/>
      <c r="G6" s="488"/>
      <c r="H6" s="488"/>
      <c r="I6" s="488"/>
      <c r="J6" s="488"/>
      <c r="K6" s="488"/>
      <c r="L6" s="393"/>
      <c r="N6" s="24" t="s">
        <v>15</v>
      </c>
      <c r="O6" s="419" t="str">
        <f>IF(O5=0," ",CHOOSE(WEEKDAY(O5,2),"Понедельник","Вторник","Среда","Четверг","Пятница","Суббота","Воскресенье"))</f>
        <v>Четверг</v>
      </c>
      <c r="P6" s="307"/>
      <c r="R6" s="372" t="s">
        <v>16</v>
      </c>
      <c r="S6" s="373"/>
      <c r="T6" s="474" t="s">
        <v>17</v>
      </c>
      <c r="U6" s="35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80" t="str">
        <f>IFERROR(VLOOKUP(DeliveryAddress,Table,3,0),1)</f>
        <v>1</v>
      </c>
      <c r="E7" s="481"/>
      <c r="F7" s="481"/>
      <c r="G7" s="481"/>
      <c r="H7" s="481"/>
      <c r="I7" s="481"/>
      <c r="J7" s="481"/>
      <c r="K7" s="481"/>
      <c r="L7" s="482"/>
      <c r="N7" s="24"/>
      <c r="O7" s="42"/>
      <c r="P7" s="42"/>
      <c r="R7" s="309"/>
      <c r="S7" s="373"/>
      <c r="T7" s="475"/>
      <c r="U7" s="476"/>
      <c r="Z7" s="51"/>
      <c r="AA7" s="51"/>
      <c r="AB7" s="51"/>
    </row>
    <row r="8" spans="1:29" s="300" customFormat="1" ht="25.5" customHeight="1" x14ac:dyDescent="0.2">
      <c r="A8" s="617" t="s">
        <v>18</v>
      </c>
      <c r="B8" s="313"/>
      <c r="C8" s="314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2">
        <v>0.5</v>
      </c>
      <c r="P8" s="393"/>
      <c r="R8" s="309"/>
      <c r="S8" s="373"/>
      <c r="T8" s="475"/>
      <c r="U8" s="476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9"/>
      <c r="C9" s="309"/>
      <c r="D9" s="450"/>
      <c r="E9" s="325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9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45"/>
      <c r="P9" s="393"/>
      <c r="R9" s="309"/>
      <c r="S9" s="373"/>
      <c r="T9" s="477"/>
      <c r="U9" s="478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9"/>
      <c r="C10" s="309"/>
      <c r="D10" s="450"/>
      <c r="E10" s="325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9"/>
      <c r="H10" s="567" t="str">
        <f>IFERROR(VLOOKUP($D$10,Proxy,2,FALSE),"")</f>
        <v/>
      </c>
      <c r="I10" s="309"/>
      <c r="J10" s="309"/>
      <c r="K10" s="309"/>
      <c r="L10" s="309"/>
      <c r="N10" s="26" t="s">
        <v>21</v>
      </c>
      <c r="O10" s="392"/>
      <c r="P10" s="393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2"/>
      <c r="P11" s="393"/>
      <c r="S11" s="24" t="s">
        <v>26</v>
      </c>
      <c r="T11" s="489" t="s">
        <v>27</v>
      </c>
      <c r="U11" s="490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73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2"/>
      <c r="N12" s="24" t="s">
        <v>29</v>
      </c>
      <c r="O12" s="486"/>
      <c r="P12" s="482"/>
      <c r="Q12" s="23"/>
      <c r="S12" s="24"/>
      <c r="T12" s="408"/>
      <c r="U12" s="309"/>
      <c r="Z12" s="51"/>
      <c r="AA12" s="51"/>
      <c r="AB12" s="51"/>
    </row>
    <row r="13" spans="1:29" s="300" customFormat="1" ht="23.25" customHeight="1" x14ac:dyDescent="0.2">
      <c r="A13" s="573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2"/>
      <c r="M13" s="26"/>
      <c r="N13" s="26" t="s">
        <v>31</v>
      </c>
      <c r="O13" s="489"/>
      <c r="P13" s="490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73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2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23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2"/>
      <c r="N15" s="460" t="s">
        <v>34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8" t="s">
        <v>35</v>
      </c>
      <c r="B17" s="348" t="s">
        <v>36</v>
      </c>
      <c r="C17" s="457" t="s">
        <v>37</v>
      </c>
      <c r="D17" s="348" t="s">
        <v>38</v>
      </c>
      <c r="E17" s="414"/>
      <c r="F17" s="348" t="s">
        <v>39</v>
      </c>
      <c r="G17" s="348" t="s">
        <v>40</v>
      </c>
      <c r="H17" s="348" t="s">
        <v>41</v>
      </c>
      <c r="I17" s="348" t="s">
        <v>42</v>
      </c>
      <c r="J17" s="348" t="s">
        <v>43</v>
      </c>
      <c r="K17" s="348" t="s">
        <v>44</v>
      </c>
      <c r="L17" s="348" t="s">
        <v>45</v>
      </c>
      <c r="M17" s="348" t="s">
        <v>46</v>
      </c>
      <c r="N17" s="348" t="s">
        <v>47</v>
      </c>
      <c r="O17" s="413"/>
      <c r="P17" s="413"/>
      <c r="Q17" s="413"/>
      <c r="R17" s="414"/>
      <c r="S17" s="613" t="s">
        <v>48</v>
      </c>
      <c r="T17" s="362"/>
      <c r="U17" s="348" t="s">
        <v>49</v>
      </c>
      <c r="V17" s="348" t="s">
        <v>50</v>
      </c>
      <c r="W17" s="358" t="s">
        <v>51</v>
      </c>
      <c r="X17" s="348" t="s">
        <v>52</v>
      </c>
      <c r="Y17" s="381" t="s">
        <v>53</v>
      </c>
      <c r="Z17" s="381" t="s">
        <v>54</v>
      </c>
      <c r="AA17" s="381" t="s">
        <v>55</v>
      </c>
      <c r="AB17" s="382"/>
      <c r="AC17" s="383"/>
      <c r="AD17" s="444"/>
      <c r="BA17" s="376" t="s">
        <v>56</v>
      </c>
    </row>
    <row r="18" spans="1:53" ht="14.25" customHeight="1" x14ac:dyDescent="0.2">
      <c r="A18" s="349"/>
      <c r="B18" s="349"/>
      <c r="C18" s="349"/>
      <c r="D18" s="415"/>
      <c r="E18" s="417"/>
      <c r="F18" s="349"/>
      <c r="G18" s="349"/>
      <c r="H18" s="349"/>
      <c r="I18" s="349"/>
      <c r="J18" s="349"/>
      <c r="K18" s="349"/>
      <c r="L18" s="349"/>
      <c r="M18" s="349"/>
      <c r="N18" s="415"/>
      <c r="O18" s="416"/>
      <c r="P18" s="416"/>
      <c r="Q18" s="416"/>
      <c r="R18" s="417"/>
      <c r="S18" s="299" t="s">
        <v>57</v>
      </c>
      <c r="T18" s="299" t="s">
        <v>58</v>
      </c>
      <c r="U18" s="349"/>
      <c r="V18" s="349"/>
      <c r="W18" s="359"/>
      <c r="X18" s="349"/>
      <c r="Y18" s="550"/>
      <c r="Z18" s="550"/>
      <c r="AA18" s="384"/>
      <c r="AB18" s="385"/>
      <c r="AC18" s="386"/>
      <c r="AD18" s="445"/>
      <c r="BA18" s="309"/>
    </row>
    <row r="19" spans="1:53" ht="27.75" customHeight="1" x14ac:dyDescent="0.2">
      <c r="A19" s="437" t="s">
        <v>59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8"/>
      <c r="Z19" s="48"/>
    </row>
    <row r="20" spans="1:53" ht="16.5" customHeight="1" x14ac:dyDescent="0.25">
      <c r="A20" s="321" t="s">
        <v>59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297"/>
      <c r="Z20" s="297"/>
    </row>
    <row r="21" spans="1:53" ht="14.25" customHeight="1" x14ac:dyDescent="0.25">
      <c r="A21" s="311" t="s">
        <v>60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06">
        <v>4607091389258</v>
      </c>
      <c r="E22" s="307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6"/>
      <c r="P22" s="316"/>
      <c r="Q22" s="316"/>
      <c r="R22" s="307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08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10"/>
      <c r="N23" s="312" t="s">
        <v>66</v>
      </c>
      <c r="O23" s="313"/>
      <c r="P23" s="313"/>
      <c r="Q23" s="313"/>
      <c r="R23" s="313"/>
      <c r="S23" s="313"/>
      <c r="T23" s="314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09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10"/>
      <c r="N24" s="312" t="s">
        <v>66</v>
      </c>
      <c r="O24" s="313"/>
      <c r="P24" s="313"/>
      <c r="Q24" s="313"/>
      <c r="R24" s="313"/>
      <c r="S24" s="313"/>
      <c r="T24" s="314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1" t="s">
        <v>68</v>
      </c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06">
        <v>4607091383881</v>
      </c>
      <c r="E26" s="307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6"/>
      <c r="P26" s="316"/>
      <c r="Q26" s="316"/>
      <c r="R26" s="307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06">
        <v>4607091388237</v>
      </c>
      <c r="E27" s="307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6"/>
      <c r="P27" s="316"/>
      <c r="Q27" s="316"/>
      <c r="R27" s="307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06">
        <v>4607091383935</v>
      </c>
      <c r="E28" s="307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6"/>
      <c r="P28" s="316"/>
      <c r="Q28" s="316"/>
      <c r="R28" s="307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06">
        <v>4680115881853</v>
      </c>
      <c r="E29" s="307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6"/>
      <c r="P29" s="316"/>
      <c r="Q29" s="316"/>
      <c r="R29" s="307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06">
        <v>4607091383911</v>
      </c>
      <c r="E30" s="307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6"/>
      <c r="P30" s="316"/>
      <c r="Q30" s="316"/>
      <c r="R30" s="307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06">
        <v>4607091388244</v>
      </c>
      <c r="E31" s="307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6"/>
      <c r="P31" s="316"/>
      <c r="Q31" s="316"/>
      <c r="R31" s="307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08"/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10"/>
      <c r="N32" s="312" t="s">
        <v>66</v>
      </c>
      <c r="O32" s="313"/>
      <c r="P32" s="313"/>
      <c r="Q32" s="313"/>
      <c r="R32" s="313"/>
      <c r="S32" s="313"/>
      <c r="T32" s="314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09"/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10"/>
      <c r="N33" s="312" t="s">
        <v>66</v>
      </c>
      <c r="O33" s="313"/>
      <c r="P33" s="313"/>
      <c r="Q33" s="313"/>
      <c r="R33" s="313"/>
      <c r="S33" s="313"/>
      <c r="T33" s="314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1" t="s">
        <v>81</v>
      </c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06">
        <v>4607091388503</v>
      </c>
      <c r="E35" s="307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6"/>
      <c r="P35" s="316"/>
      <c r="Q35" s="316"/>
      <c r="R35" s="307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08"/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10"/>
      <c r="N36" s="312" t="s">
        <v>66</v>
      </c>
      <c r="O36" s="313"/>
      <c r="P36" s="313"/>
      <c r="Q36" s="313"/>
      <c r="R36" s="313"/>
      <c r="S36" s="313"/>
      <c r="T36" s="314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09"/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10"/>
      <c r="N37" s="312" t="s">
        <v>66</v>
      </c>
      <c r="O37" s="313"/>
      <c r="P37" s="313"/>
      <c r="Q37" s="313"/>
      <c r="R37" s="313"/>
      <c r="S37" s="313"/>
      <c r="T37" s="314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1" t="s">
        <v>86</v>
      </c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06">
        <v>4607091388282</v>
      </c>
      <c r="E39" s="307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6"/>
      <c r="P39" s="316"/>
      <c r="Q39" s="316"/>
      <c r="R39" s="307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08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10"/>
      <c r="N40" s="312" t="s">
        <v>66</v>
      </c>
      <c r="O40" s="313"/>
      <c r="P40" s="313"/>
      <c r="Q40" s="313"/>
      <c r="R40" s="313"/>
      <c r="S40" s="313"/>
      <c r="T40" s="314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09"/>
      <c r="B41" s="309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10"/>
      <c r="N41" s="312" t="s">
        <v>66</v>
      </c>
      <c r="O41" s="313"/>
      <c r="P41" s="313"/>
      <c r="Q41" s="313"/>
      <c r="R41" s="313"/>
      <c r="S41" s="313"/>
      <c r="T41" s="314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1" t="s">
        <v>90</v>
      </c>
      <c r="B42" s="309"/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06">
        <v>4607091389111</v>
      </c>
      <c r="E43" s="307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6"/>
      <c r="P43" s="316"/>
      <c r="Q43" s="316"/>
      <c r="R43" s="307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08"/>
      <c r="B44" s="309"/>
      <c r="C44" s="309"/>
      <c r="D44" s="309"/>
      <c r="E44" s="309"/>
      <c r="F44" s="309"/>
      <c r="G44" s="309"/>
      <c r="H44" s="309"/>
      <c r="I44" s="309"/>
      <c r="J44" s="309"/>
      <c r="K44" s="309"/>
      <c r="L44" s="309"/>
      <c r="M44" s="310"/>
      <c r="N44" s="312" t="s">
        <v>66</v>
      </c>
      <c r="O44" s="313"/>
      <c r="P44" s="313"/>
      <c r="Q44" s="313"/>
      <c r="R44" s="313"/>
      <c r="S44" s="313"/>
      <c r="T44" s="314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09"/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10"/>
      <c r="N45" s="312" t="s">
        <v>66</v>
      </c>
      <c r="O45" s="313"/>
      <c r="P45" s="313"/>
      <c r="Q45" s="313"/>
      <c r="R45" s="313"/>
      <c r="S45" s="313"/>
      <c r="T45" s="314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37" t="s">
        <v>93</v>
      </c>
      <c r="B46" s="438"/>
      <c r="C46" s="438"/>
      <c r="D46" s="438"/>
      <c r="E46" s="438"/>
      <c r="F46" s="438"/>
      <c r="G46" s="438"/>
      <c r="H46" s="438"/>
      <c r="I46" s="438"/>
      <c r="J46" s="438"/>
      <c r="K46" s="438"/>
      <c r="L46" s="438"/>
      <c r="M46" s="438"/>
      <c r="N46" s="438"/>
      <c r="O46" s="438"/>
      <c r="P46" s="438"/>
      <c r="Q46" s="438"/>
      <c r="R46" s="438"/>
      <c r="S46" s="438"/>
      <c r="T46" s="438"/>
      <c r="U46" s="438"/>
      <c r="V46" s="438"/>
      <c r="W46" s="438"/>
      <c r="X46" s="438"/>
      <c r="Y46" s="48"/>
      <c r="Z46" s="48"/>
    </row>
    <row r="47" spans="1:53" ht="16.5" customHeight="1" x14ac:dyDescent="0.25">
      <c r="A47" s="321" t="s">
        <v>94</v>
      </c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297"/>
      <c r="Z47" s="297"/>
    </row>
    <row r="48" spans="1:53" ht="14.25" customHeight="1" x14ac:dyDescent="0.25">
      <c r="A48" s="311" t="s">
        <v>95</v>
      </c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06">
        <v>4680115881440</v>
      </c>
      <c r="E49" s="307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6"/>
      <c r="P49" s="316"/>
      <c r="Q49" s="316"/>
      <c r="R49" s="307"/>
      <c r="S49" s="34"/>
      <c r="T49" s="34"/>
      <c r="U49" s="35" t="s">
        <v>65</v>
      </c>
      <c r="V49" s="302">
        <v>50</v>
      </c>
      <c r="W49" s="303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06">
        <v>4680115881433</v>
      </c>
      <c r="E50" s="307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6"/>
      <c r="P50" s="316"/>
      <c r="Q50" s="316"/>
      <c r="R50" s="307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08"/>
      <c r="B51" s="309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10"/>
      <c r="N51" s="312" t="s">
        <v>66</v>
      </c>
      <c r="O51" s="313"/>
      <c r="P51" s="313"/>
      <c r="Q51" s="313"/>
      <c r="R51" s="313"/>
      <c r="S51" s="313"/>
      <c r="T51" s="314"/>
      <c r="U51" s="37" t="s">
        <v>67</v>
      </c>
      <c r="V51" s="304">
        <f>IFERROR(V49/H49,"0")+IFERROR(V50/H50,"0")</f>
        <v>4.6296296296296298</v>
      </c>
      <c r="W51" s="304">
        <f>IFERROR(W49/H49,"0")+IFERROR(W50/H50,"0")</f>
        <v>5</v>
      </c>
      <c r="X51" s="304">
        <f>IFERROR(IF(X49="",0,X49),"0")+IFERROR(IF(X50="",0,X50),"0")</f>
        <v>0.10874999999999999</v>
      </c>
      <c r="Y51" s="305"/>
      <c r="Z51" s="305"/>
    </row>
    <row r="52" spans="1:53" x14ac:dyDescent="0.2">
      <c r="A52" s="309"/>
      <c r="B52" s="309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10"/>
      <c r="N52" s="312" t="s">
        <v>66</v>
      </c>
      <c r="O52" s="313"/>
      <c r="P52" s="313"/>
      <c r="Q52" s="313"/>
      <c r="R52" s="313"/>
      <c r="S52" s="313"/>
      <c r="T52" s="314"/>
      <c r="U52" s="37" t="s">
        <v>65</v>
      </c>
      <c r="V52" s="304">
        <f>IFERROR(SUM(V49:V50),"0")</f>
        <v>50</v>
      </c>
      <c r="W52" s="304">
        <f>IFERROR(SUM(W49:W50),"0")</f>
        <v>54</v>
      </c>
      <c r="X52" s="37"/>
      <c r="Y52" s="305"/>
      <c r="Z52" s="305"/>
    </row>
    <row r="53" spans="1:53" ht="16.5" customHeight="1" x14ac:dyDescent="0.25">
      <c r="A53" s="321" t="s">
        <v>102</v>
      </c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297"/>
      <c r="Z53" s="297"/>
    </row>
    <row r="54" spans="1:53" ht="14.25" customHeight="1" x14ac:dyDescent="0.25">
      <c r="A54" s="311" t="s">
        <v>103</v>
      </c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06">
        <v>4680115881426</v>
      </c>
      <c r="E55" s="307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6"/>
      <c r="P55" s="316"/>
      <c r="Q55" s="316"/>
      <c r="R55" s="307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06">
        <v>4680115881426</v>
      </c>
      <c r="E56" s="307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6"/>
      <c r="P56" s="316"/>
      <c r="Q56" s="316"/>
      <c r="R56" s="307"/>
      <c r="S56" s="34"/>
      <c r="T56" s="34"/>
      <c r="U56" s="35" t="s">
        <v>65</v>
      </c>
      <c r="V56" s="302">
        <v>0</v>
      </c>
      <c r="W56" s="30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06">
        <v>4680115881419</v>
      </c>
      <c r="E57" s="307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6"/>
      <c r="P57" s="316"/>
      <c r="Q57" s="316"/>
      <c r="R57" s="307"/>
      <c r="S57" s="34"/>
      <c r="T57" s="34"/>
      <c r="U57" s="35" t="s">
        <v>65</v>
      </c>
      <c r="V57" s="302">
        <v>32.4</v>
      </c>
      <c r="W57" s="303">
        <f>IFERROR(IF(V57="",0,CEILING((V57/$H57),1)*$H57),"")</f>
        <v>36</v>
      </c>
      <c r="X57" s="36">
        <f>IFERROR(IF(W57=0,"",ROUNDUP(W57/H57,0)*0.00937),"")</f>
        <v>7.4959999999999999E-2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06">
        <v>4680115881525</v>
      </c>
      <c r="E58" s="307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4" t="s">
        <v>113</v>
      </c>
      <c r="O58" s="316"/>
      <c r="P58" s="316"/>
      <c r="Q58" s="316"/>
      <c r="R58" s="307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08"/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10"/>
      <c r="N59" s="312" t="s">
        <v>66</v>
      </c>
      <c r="O59" s="313"/>
      <c r="P59" s="313"/>
      <c r="Q59" s="313"/>
      <c r="R59" s="313"/>
      <c r="S59" s="313"/>
      <c r="T59" s="314"/>
      <c r="U59" s="37" t="s">
        <v>67</v>
      </c>
      <c r="V59" s="304">
        <f>IFERROR(V55/H55,"0")+IFERROR(V56/H56,"0")+IFERROR(V57/H57,"0")+IFERROR(V58/H58,"0")</f>
        <v>7.1999999999999993</v>
      </c>
      <c r="W59" s="304">
        <f>IFERROR(W55/H55,"0")+IFERROR(W56/H56,"0")+IFERROR(W57/H57,"0")+IFERROR(W58/H58,"0")</f>
        <v>8</v>
      </c>
      <c r="X59" s="304">
        <f>IFERROR(IF(X55="",0,X55),"0")+IFERROR(IF(X56="",0,X56),"0")+IFERROR(IF(X57="",0,X57),"0")+IFERROR(IF(X58="",0,X58),"0")</f>
        <v>7.4959999999999999E-2</v>
      </c>
      <c r="Y59" s="305"/>
      <c r="Z59" s="305"/>
    </row>
    <row r="60" spans="1:53" x14ac:dyDescent="0.2">
      <c r="A60" s="309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10"/>
      <c r="N60" s="312" t="s">
        <v>66</v>
      </c>
      <c r="O60" s="313"/>
      <c r="P60" s="313"/>
      <c r="Q60" s="313"/>
      <c r="R60" s="313"/>
      <c r="S60" s="313"/>
      <c r="T60" s="314"/>
      <c r="U60" s="37" t="s">
        <v>65</v>
      </c>
      <c r="V60" s="304">
        <f>IFERROR(SUM(V55:V58),"0")</f>
        <v>32.4</v>
      </c>
      <c r="W60" s="304">
        <f>IFERROR(SUM(W55:W58),"0")</f>
        <v>36</v>
      </c>
      <c r="X60" s="37"/>
      <c r="Y60" s="305"/>
      <c r="Z60" s="305"/>
    </row>
    <row r="61" spans="1:53" ht="16.5" customHeight="1" x14ac:dyDescent="0.25">
      <c r="A61" s="321" t="s">
        <v>93</v>
      </c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297"/>
      <c r="Z61" s="297"/>
    </row>
    <row r="62" spans="1:53" ht="14.25" customHeight="1" x14ac:dyDescent="0.25">
      <c r="A62" s="311" t="s">
        <v>103</v>
      </c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06">
        <v>4680115882720</v>
      </c>
      <c r="E63" s="307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0" t="s">
        <v>116</v>
      </c>
      <c r="O63" s="316"/>
      <c r="P63" s="316"/>
      <c r="Q63" s="316"/>
      <c r="R63" s="307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06">
        <v>4607091382945</v>
      </c>
      <c r="E64" s="307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70" t="s">
        <v>120</v>
      </c>
      <c r="O64" s="316"/>
      <c r="P64" s="316"/>
      <c r="Q64" s="316"/>
      <c r="R64" s="307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06">
        <v>4607091385670</v>
      </c>
      <c r="E65" s="307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6"/>
      <c r="P65" s="316"/>
      <c r="Q65" s="316"/>
      <c r="R65" s="307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06">
        <v>4680115881327</v>
      </c>
      <c r="E66" s="307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6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6"/>
      <c r="P66" s="316"/>
      <c r="Q66" s="316"/>
      <c r="R66" s="307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06">
        <v>4680115882133</v>
      </c>
      <c r="E67" s="307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6"/>
      <c r="P67" s="316"/>
      <c r="Q67" s="316"/>
      <c r="R67" s="307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06">
        <v>4607091382952</v>
      </c>
      <c r="E68" s="307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6"/>
      <c r="P68" s="316"/>
      <c r="Q68" s="316"/>
      <c r="R68" s="307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06">
        <v>4680115882539</v>
      </c>
      <c r="E69" s="307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6"/>
      <c r="P69" s="316"/>
      <c r="Q69" s="316"/>
      <c r="R69" s="307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06">
        <v>4607091385687</v>
      </c>
      <c r="E70" s="307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16"/>
      <c r="P70" s="316"/>
      <c r="Q70" s="316"/>
      <c r="R70" s="307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06">
        <v>4607091384604</v>
      </c>
      <c r="E71" s="307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6"/>
      <c r="P71" s="316"/>
      <c r="Q71" s="316"/>
      <c r="R71" s="307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06">
        <v>4680115880283</v>
      </c>
      <c r="E72" s="307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6"/>
      <c r="P72" s="316"/>
      <c r="Q72" s="316"/>
      <c r="R72" s="307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06">
        <v>4680115881518</v>
      </c>
      <c r="E73" s="307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6"/>
      <c r="P73" s="316"/>
      <c r="Q73" s="316"/>
      <c r="R73" s="307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06">
        <v>4680115881303</v>
      </c>
      <c r="E74" s="307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6"/>
      <c r="P74" s="316"/>
      <c r="Q74" s="316"/>
      <c r="R74" s="307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06">
        <v>4607091388466</v>
      </c>
      <c r="E75" s="307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6"/>
      <c r="P75" s="316"/>
      <c r="Q75" s="316"/>
      <c r="R75" s="307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06">
        <v>4680115880269</v>
      </c>
      <c r="E76" s="307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6"/>
      <c r="P76" s="316"/>
      <c r="Q76" s="316"/>
      <c r="R76" s="307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06">
        <v>4680115880429</v>
      </c>
      <c r="E77" s="307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6"/>
      <c r="P77" s="316"/>
      <c r="Q77" s="316"/>
      <c r="R77" s="307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06">
        <v>4680115881457</v>
      </c>
      <c r="E78" s="307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6"/>
      <c r="P78" s="316"/>
      <c r="Q78" s="316"/>
      <c r="R78" s="307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08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10"/>
      <c r="N79" s="312" t="s">
        <v>66</v>
      </c>
      <c r="O79" s="313"/>
      <c r="P79" s="313"/>
      <c r="Q79" s="313"/>
      <c r="R79" s="313"/>
      <c r="S79" s="313"/>
      <c r="T79" s="314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10"/>
      <c r="N80" s="312" t="s">
        <v>66</v>
      </c>
      <c r="O80" s="313"/>
      <c r="P80" s="313"/>
      <c r="Q80" s="313"/>
      <c r="R80" s="313"/>
      <c r="S80" s="313"/>
      <c r="T80" s="314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11" t="s">
        <v>95</v>
      </c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06">
        <v>4607091384789</v>
      </c>
      <c r="E82" s="307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83" t="s">
        <v>153</v>
      </c>
      <c r="O82" s="316"/>
      <c r="P82" s="316"/>
      <c r="Q82" s="316"/>
      <c r="R82" s="307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06">
        <v>4680115881488</v>
      </c>
      <c r="E83" s="307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6"/>
      <c r="P83" s="316"/>
      <c r="Q83" s="316"/>
      <c r="R83" s="307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06">
        <v>4607091384765</v>
      </c>
      <c r="E84" s="307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2" t="s">
        <v>158</v>
      </c>
      <c r="O84" s="316"/>
      <c r="P84" s="316"/>
      <c r="Q84" s="316"/>
      <c r="R84" s="307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06">
        <v>4680115882751</v>
      </c>
      <c r="E85" s="307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1" t="s">
        <v>161</v>
      </c>
      <c r="O85" s="316"/>
      <c r="P85" s="316"/>
      <c r="Q85" s="316"/>
      <c r="R85" s="307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06">
        <v>4680115882775</v>
      </c>
      <c r="E86" s="307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40" t="s">
        <v>165</v>
      </c>
      <c r="O86" s="316"/>
      <c r="P86" s="316"/>
      <c r="Q86" s="316"/>
      <c r="R86" s="307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06">
        <v>4680115880658</v>
      </c>
      <c r="E87" s="307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6"/>
      <c r="P87" s="316"/>
      <c r="Q87" s="316"/>
      <c r="R87" s="307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06">
        <v>4607091381962</v>
      </c>
      <c r="E88" s="307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59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6"/>
      <c r="P88" s="316"/>
      <c r="Q88" s="316"/>
      <c r="R88" s="307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08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10"/>
      <c r="N89" s="312" t="s">
        <v>66</v>
      </c>
      <c r="O89" s="313"/>
      <c r="P89" s="313"/>
      <c r="Q89" s="313"/>
      <c r="R89" s="313"/>
      <c r="S89" s="313"/>
      <c r="T89" s="314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10"/>
      <c r="N90" s="312" t="s">
        <v>66</v>
      </c>
      <c r="O90" s="313"/>
      <c r="P90" s="313"/>
      <c r="Q90" s="313"/>
      <c r="R90" s="313"/>
      <c r="S90" s="313"/>
      <c r="T90" s="314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1" t="s">
        <v>60</v>
      </c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06">
        <v>4607091387667</v>
      </c>
      <c r="E92" s="307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6"/>
      <c r="P92" s="316"/>
      <c r="Q92" s="316"/>
      <c r="R92" s="307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06">
        <v>4607091387636</v>
      </c>
      <c r="E93" s="307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6"/>
      <c r="P93" s="316"/>
      <c r="Q93" s="316"/>
      <c r="R93" s="307"/>
      <c r="S93" s="34"/>
      <c r="T93" s="34"/>
      <c r="U93" s="35" t="s">
        <v>65</v>
      </c>
      <c r="V93" s="302">
        <v>10</v>
      </c>
      <c r="W93" s="303">
        <f t="shared" si="5"/>
        <v>12.600000000000001</v>
      </c>
      <c r="X93" s="36">
        <f>IFERROR(IF(W93=0,"",ROUNDUP(W93/H93,0)*0.00937),"")</f>
        <v>2.811E-2</v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06">
        <v>4607091384727</v>
      </c>
      <c r="E94" s="307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6"/>
      <c r="P94" s="316"/>
      <c r="Q94" s="316"/>
      <c r="R94" s="307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06">
        <v>4607091386745</v>
      </c>
      <c r="E95" s="307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6"/>
      <c r="P95" s="316"/>
      <c r="Q95" s="316"/>
      <c r="R95" s="307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06">
        <v>4607091382426</v>
      </c>
      <c r="E96" s="307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6"/>
      <c r="P96" s="316"/>
      <c r="Q96" s="316"/>
      <c r="R96" s="307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06">
        <v>4607091386547</v>
      </c>
      <c r="E97" s="307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4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6"/>
      <c r="P97" s="316"/>
      <c r="Q97" s="316"/>
      <c r="R97" s="307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06">
        <v>4607091384734</v>
      </c>
      <c r="E98" s="307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6"/>
      <c r="P98" s="316"/>
      <c r="Q98" s="316"/>
      <c r="R98" s="307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06">
        <v>4607091382464</v>
      </c>
      <c r="E99" s="307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6"/>
      <c r="P99" s="316"/>
      <c r="Q99" s="316"/>
      <c r="R99" s="307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06">
        <v>4680115883444</v>
      </c>
      <c r="E100" s="307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9" t="s">
        <v>188</v>
      </c>
      <c r="O100" s="316"/>
      <c r="P100" s="316"/>
      <c r="Q100" s="316"/>
      <c r="R100" s="307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06">
        <v>4680115883444</v>
      </c>
      <c r="E101" s="307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8" t="s">
        <v>188</v>
      </c>
      <c r="O101" s="316"/>
      <c r="P101" s="316"/>
      <c r="Q101" s="316"/>
      <c r="R101" s="307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08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10"/>
      <c r="N102" s="312" t="s">
        <v>66</v>
      </c>
      <c r="O102" s="313"/>
      <c r="P102" s="313"/>
      <c r="Q102" s="313"/>
      <c r="R102" s="313"/>
      <c r="S102" s="313"/>
      <c r="T102" s="314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2.3809523809523809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3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2.811E-2</v>
      </c>
      <c r="Y102" s="305"/>
      <c r="Z102" s="305"/>
    </row>
    <row r="103" spans="1:53" x14ac:dyDescent="0.2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10"/>
      <c r="N103" s="312" t="s">
        <v>66</v>
      </c>
      <c r="O103" s="313"/>
      <c r="P103" s="313"/>
      <c r="Q103" s="313"/>
      <c r="R103" s="313"/>
      <c r="S103" s="313"/>
      <c r="T103" s="314"/>
      <c r="U103" s="37" t="s">
        <v>65</v>
      </c>
      <c r="V103" s="304">
        <f>IFERROR(SUM(V92:V101),"0")</f>
        <v>10</v>
      </c>
      <c r="W103" s="304">
        <f>IFERROR(SUM(W92:W101),"0")</f>
        <v>12.600000000000001</v>
      </c>
      <c r="X103" s="37"/>
      <c r="Y103" s="305"/>
      <c r="Z103" s="305"/>
    </row>
    <row r="104" spans="1:53" ht="14.25" customHeight="1" x14ac:dyDescent="0.25">
      <c r="A104" s="311" t="s">
        <v>68</v>
      </c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06">
        <v>4607091386967</v>
      </c>
      <c r="E105" s="307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26" t="s">
        <v>192</v>
      </c>
      <c r="O105" s="316"/>
      <c r="P105" s="316"/>
      <c r="Q105" s="316"/>
      <c r="R105" s="307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06">
        <v>4607091386967</v>
      </c>
      <c r="E106" s="307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2" t="s">
        <v>194</v>
      </c>
      <c r="O106" s="316"/>
      <c r="P106" s="316"/>
      <c r="Q106" s="316"/>
      <c r="R106" s="307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06">
        <v>4607091385304</v>
      </c>
      <c r="E107" s="307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16"/>
      <c r="P107" s="316"/>
      <c r="Q107" s="316"/>
      <c r="R107" s="307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06">
        <v>4607091386264</v>
      </c>
      <c r="E108" s="307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6"/>
      <c r="P108" s="316"/>
      <c r="Q108" s="316"/>
      <c r="R108" s="307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06">
        <v>4607091385731</v>
      </c>
      <c r="E109" s="307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41" t="s">
        <v>201</v>
      </c>
      <c r="O109" s="316"/>
      <c r="P109" s="316"/>
      <c r="Q109" s="316"/>
      <c r="R109" s="307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06">
        <v>4680115880214</v>
      </c>
      <c r="E110" s="307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65" t="s">
        <v>204</v>
      </c>
      <c r="O110" s="316"/>
      <c r="P110" s="316"/>
      <c r="Q110" s="316"/>
      <c r="R110" s="307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06">
        <v>4680115880894</v>
      </c>
      <c r="E111" s="307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51" t="s">
        <v>207</v>
      </c>
      <c r="O111" s="316"/>
      <c r="P111" s="316"/>
      <c r="Q111" s="316"/>
      <c r="R111" s="307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06">
        <v>4607091385427</v>
      </c>
      <c r="E112" s="307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6"/>
      <c r="P112" s="316"/>
      <c r="Q112" s="316"/>
      <c r="R112" s="307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06">
        <v>4680115882645</v>
      </c>
      <c r="E113" s="307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7" t="s">
        <v>212</v>
      </c>
      <c r="O113" s="316"/>
      <c r="P113" s="316"/>
      <c r="Q113" s="316"/>
      <c r="R113" s="307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08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10"/>
      <c r="N114" s="312" t="s">
        <v>66</v>
      </c>
      <c r="O114" s="313"/>
      <c r="P114" s="313"/>
      <c r="Q114" s="313"/>
      <c r="R114" s="313"/>
      <c r="S114" s="313"/>
      <c r="T114" s="314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10"/>
      <c r="N115" s="312" t="s">
        <v>66</v>
      </c>
      <c r="O115" s="313"/>
      <c r="P115" s="313"/>
      <c r="Q115" s="313"/>
      <c r="R115" s="313"/>
      <c r="S115" s="313"/>
      <c r="T115" s="314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11" t="s">
        <v>213</v>
      </c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06">
        <v>4607091383065</v>
      </c>
      <c r="E117" s="307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9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6"/>
      <c r="P117" s="316"/>
      <c r="Q117" s="316"/>
      <c r="R117" s="307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06">
        <v>4680115881532</v>
      </c>
      <c r="E118" s="307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6"/>
      <c r="P118" s="316"/>
      <c r="Q118" s="316"/>
      <c r="R118" s="307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06">
        <v>4680115882652</v>
      </c>
      <c r="E119" s="307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52" t="s">
        <v>220</v>
      </c>
      <c r="O119" s="316"/>
      <c r="P119" s="316"/>
      <c r="Q119" s="316"/>
      <c r="R119" s="307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06">
        <v>4680115880238</v>
      </c>
      <c r="E120" s="307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6"/>
      <c r="P120" s="316"/>
      <c r="Q120" s="316"/>
      <c r="R120" s="307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06">
        <v>4680115881464</v>
      </c>
      <c r="E121" s="307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13" t="s">
        <v>225</v>
      </c>
      <c r="O121" s="316"/>
      <c r="P121" s="316"/>
      <c r="Q121" s="316"/>
      <c r="R121" s="307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08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10"/>
      <c r="N122" s="312" t="s">
        <v>66</v>
      </c>
      <c r="O122" s="313"/>
      <c r="P122" s="313"/>
      <c r="Q122" s="313"/>
      <c r="R122" s="313"/>
      <c r="S122" s="313"/>
      <c r="T122" s="314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10"/>
      <c r="N123" s="312" t="s">
        <v>66</v>
      </c>
      <c r="O123" s="313"/>
      <c r="P123" s="313"/>
      <c r="Q123" s="313"/>
      <c r="R123" s="313"/>
      <c r="S123" s="313"/>
      <c r="T123" s="314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21" t="s">
        <v>226</v>
      </c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297"/>
      <c r="Z124" s="297"/>
    </row>
    <row r="125" spans="1:53" ht="14.25" customHeight="1" x14ac:dyDescent="0.25">
      <c r="A125" s="311" t="s">
        <v>68</v>
      </c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06">
        <v>4607091385168</v>
      </c>
      <c r="E126" s="307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16"/>
      <c r="P126" s="316"/>
      <c r="Q126" s="316"/>
      <c r="R126" s="307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06">
        <v>4607091383256</v>
      </c>
      <c r="E127" s="307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6"/>
      <c r="P127" s="316"/>
      <c r="Q127" s="316"/>
      <c r="R127" s="307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06">
        <v>4607091385748</v>
      </c>
      <c r="E128" s="307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6"/>
      <c r="P128" s="316"/>
      <c r="Q128" s="316"/>
      <c r="R128" s="307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08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10"/>
      <c r="N129" s="312" t="s">
        <v>66</v>
      </c>
      <c r="O129" s="313"/>
      <c r="P129" s="313"/>
      <c r="Q129" s="313"/>
      <c r="R129" s="313"/>
      <c r="S129" s="313"/>
      <c r="T129" s="314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10"/>
      <c r="N130" s="312" t="s">
        <v>66</v>
      </c>
      <c r="O130" s="313"/>
      <c r="P130" s="313"/>
      <c r="Q130" s="313"/>
      <c r="R130" s="313"/>
      <c r="S130" s="313"/>
      <c r="T130" s="314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437" t="s">
        <v>233</v>
      </c>
      <c r="B131" s="438"/>
      <c r="C131" s="438"/>
      <c r="D131" s="438"/>
      <c r="E131" s="438"/>
      <c r="F131" s="438"/>
      <c r="G131" s="438"/>
      <c r="H131" s="438"/>
      <c r="I131" s="438"/>
      <c r="J131" s="438"/>
      <c r="K131" s="438"/>
      <c r="L131" s="438"/>
      <c r="M131" s="438"/>
      <c r="N131" s="438"/>
      <c r="O131" s="438"/>
      <c r="P131" s="438"/>
      <c r="Q131" s="438"/>
      <c r="R131" s="438"/>
      <c r="S131" s="438"/>
      <c r="T131" s="438"/>
      <c r="U131" s="438"/>
      <c r="V131" s="438"/>
      <c r="W131" s="438"/>
      <c r="X131" s="438"/>
      <c r="Y131" s="48"/>
      <c r="Z131" s="48"/>
    </row>
    <row r="132" spans="1:53" ht="16.5" customHeight="1" x14ac:dyDescent="0.25">
      <c r="A132" s="321" t="s">
        <v>234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297"/>
      <c r="Z132" s="297"/>
    </row>
    <row r="133" spans="1:53" ht="14.25" customHeight="1" x14ac:dyDescent="0.25">
      <c r="A133" s="311" t="s">
        <v>103</v>
      </c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06">
        <v>4607091383423</v>
      </c>
      <c r="E134" s="307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6"/>
      <c r="P134" s="316"/>
      <c r="Q134" s="316"/>
      <c r="R134" s="307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06">
        <v>4607091381405</v>
      </c>
      <c r="E135" s="307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6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6"/>
      <c r="P135" s="316"/>
      <c r="Q135" s="316"/>
      <c r="R135" s="307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06">
        <v>4607091386516</v>
      </c>
      <c r="E136" s="307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6"/>
      <c r="P136" s="316"/>
      <c r="Q136" s="316"/>
      <c r="R136" s="307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08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10"/>
      <c r="N137" s="312" t="s">
        <v>66</v>
      </c>
      <c r="O137" s="313"/>
      <c r="P137" s="313"/>
      <c r="Q137" s="313"/>
      <c r="R137" s="313"/>
      <c r="S137" s="313"/>
      <c r="T137" s="314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10"/>
      <c r="N138" s="312" t="s">
        <v>66</v>
      </c>
      <c r="O138" s="313"/>
      <c r="P138" s="313"/>
      <c r="Q138" s="313"/>
      <c r="R138" s="313"/>
      <c r="S138" s="313"/>
      <c r="T138" s="314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21" t="s">
        <v>241</v>
      </c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297"/>
      <c r="Z139" s="297"/>
    </row>
    <row r="140" spans="1:53" ht="14.25" customHeight="1" x14ac:dyDescent="0.25">
      <c r="A140" s="311" t="s">
        <v>60</v>
      </c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06">
        <v>4680115880993</v>
      </c>
      <c r="E141" s="307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6"/>
      <c r="P141" s="316"/>
      <c r="Q141" s="316"/>
      <c r="R141" s="307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06">
        <v>4680115881761</v>
      </c>
      <c r="E142" s="307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6"/>
      <c r="P142" s="316"/>
      <c r="Q142" s="316"/>
      <c r="R142" s="307"/>
      <c r="S142" s="34"/>
      <c r="T142" s="34"/>
      <c r="U142" s="35" t="s">
        <v>65</v>
      </c>
      <c r="V142" s="302">
        <v>8</v>
      </c>
      <c r="W142" s="303">
        <f t="shared" si="7"/>
        <v>8.4</v>
      </c>
      <c r="X142" s="36">
        <f>IFERROR(IF(W142=0,"",ROUNDUP(W142/H142,0)*0.00753),"")</f>
        <v>1.506E-2</v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06">
        <v>4680115881563</v>
      </c>
      <c r="E143" s="307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6"/>
      <c r="P143" s="316"/>
      <c r="Q143" s="316"/>
      <c r="R143" s="307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06">
        <v>4680115880986</v>
      </c>
      <c r="E144" s="307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6"/>
      <c r="P144" s="316"/>
      <c r="Q144" s="316"/>
      <c r="R144" s="307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06">
        <v>4680115880207</v>
      </c>
      <c r="E145" s="307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6"/>
      <c r="P145" s="316"/>
      <c r="Q145" s="316"/>
      <c r="R145" s="307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06">
        <v>4680115881785</v>
      </c>
      <c r="E146" s="307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6"/>
      <c r="P146" s="316"/>
      <c r="Q146" s="316"/>
      <c r="R146" s="307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06">
        <v>4680115881679</v>
      </c>
      <c r="E147" s="307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6"/>
      <c r="P147" s="316"/>
      <c r="Q147" s="316"/>
      <c r="R147" s="307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06">
        <v>4680115880191</v>
      </c>
      <c r="E148" s="307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6"/>
      <c r="P148" s="316"/>
      <c r="Q148" s="316"/>
      <c r="R148" s="307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08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10"/>
      <c r="N149" s="312" t="s">
        <v>66</v>
      </c>
      <c r="O149" s="313"/>
      <c r="P149" s="313"/>
      <c r="Q149" s="313"/>
      <c r="R149" s="313"/>
      <c r="S149" s="313"/>
      <c r="T149" s="314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1.9047619047619047</v>
      </c>
      <c r="W149" s="304">
        <f>IFERROR(W141/H141,"0")+IFERROR(W142/H142,"0")+IFERROR(W143/H143,"0")+IFERROR(W144/H144,"0")+IFERROR(W145/H145,"0")+IFERROR(W146/H146,"0")+IFERROR(W147/H147,"0")+IFERROR(W148/H148,"0")</f>
        <v>2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1.506E-2</v>
      </c>
      <c r="Y149" s="305"/>
      <c r="Z149" s="305"/>
    </row>
    <row r="150" spans="1:53" x14ac:dyDescent="0.2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10"/>
      <c r="N150" s="312" t="s">
        <v>66</v>
      </c>
      <c r="O150" s="313"/>
      <c r="P150" s="313"/>
      <c r="Q150" s="313"/>
      <c r="R150" s="313"/>
      <c r="S150" s="313"/>
      <c r="T150" s="314"/>
      <c r="U150" s="37" t="s">
        <v>65</v>
      </c>
      <c r="V150" s="304">
        <f>IFERROR(SUM(V141:V148),"0")</f>
        <v>8</v>
      </c>
      <c r="W150" s="304">
        <f>IFERROR(SUM(W141:W148),"0")</f>
        <v>8.4</v>
      </c>
      <c r="X150" s="37"/>
      <c r="Y150" s="305"/>
      <c r="Z150" s="305"/>
    </row>
    <row r="151" spans="1:53" ht="16.5" customHeight="1" x14ac:dyDescent="0.25">
      <c r="A151" s="321" t="s">
        <v>258</v>
      </c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  <c r="X151" s="309"/>
      <c r="Y151" s="297"/>
      <c r="Z151" s="297"/>
    </row>
    <row r="152" spans="1:53" ht="14.25" customHeight="1" x14ac:dyDescent="0.25">
      <c r="A152" s="311" t="s">
        <v>103</v>
      </c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06">
        <v>4680115881402</v>
      </c>
      <c r="E153" s="307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6"/>
      <c r="P153" s="316"/>
      <c r="Q153" s="316"/>
      <c r="R153" s="307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06">
        <v>4680115881396</v>
      </c>
      <c r="E154" s="307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6"/>
      <c r="P154" s="316"/>
      <c r="Q154" s="316"/>
      <c r="R154" s="307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08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10"/>
      <c r="N155" s="312" t="s">
        <v>66</v>
      </c>
      <c r="O155" s="313"/>
      <c r="P155" s="313"/>
      <c r="Q155" s="313"/>
      <c r="R155" s="313"/>
      <c r="S155" s="313"/>
      <c r="T155" s="314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10"/>
      <c r="N156" s="312" t="s">
        <v>66</v>
      </c>
      <c r="O156" s="313"/>
      <c r="P156" s="313"/>
      <c r="Q156" s="313"/>
      <c r="R156" s="313"/>
      <c r="S156" s="313"/>
      <c r="T156" s="314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1" t="s">
        <v>95</v>
      </c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06">
        <v>4680115882935</v>
      </c>
      <c r="E158" s="307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502" t="s">
        <v>265</v>
      </c>
      <c r="O158" s="316"/>
      <c r="P158" s="316"/>
      <c r="Q158" s="316"/>
      <c r="R158" s="307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06">
        <v>4680115880764</v>
      </c>
      <c r="E159" s="307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6"/>
      <c r="P159" s="316"/>
      <c r="Q159" s="316"/>
      <c r="R159" s="307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08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10"/>
      <c r="N160" s="312" t="s">
        <v>66</v>
      </c>
      <c r="O160" s="313"/>
      <c r="P160" s="313"/>
      <c r="Q160" s="313"/>
      <c r="R160" s="313"/>
      <c r="S160" s="313"/>
      <c r="T160" s="314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10"/>
      <c r="N161" s="312" t="s">
        <v>66</v>
      </c>
      <c r="O161" s="313"/>
      <c r="P161" s="313"/>
      <c r="Q161" s="313"/>
      <c r="R161" s="313"/>
      <c r="S161" s="313"/>
      <c r="T161" s="314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1" t="s">
        <v>60</v>
      </c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06">
        <v>4680115882683</v>
      </c>
      <c r="E163" s="307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6"/>
      <c r="P163" s="316"/>
      <c r="Q163" s="316"/>
      <c r="R163" s="307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06">
        <v>4680115882690</v>
      </c>
      <c r="E164" s="307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6"/>
      <c r="P164" s="316"/>
      <c r="Q164" s="316"/>
      <c r="R164" s="307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06">
        <v>4680115882669</v>
      </c>
      <c r="E165" s="307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3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6"/>
      <c r="P165" s="316"/>
      <c r="Q165" s="316"/>
      <c r="R165" s="307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06">
        <v>4680115882676</v>
      </c>
      <c r="E166" s="307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6"/>
      <c r="P166" s="316"/>
      <c r="Q166" s="316"/>
      <c r="R166" s="307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08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10"/>
      <c r="N167" s="312" t="s">
        <v>66</v>
      </c>
      <c r="O167" s="313"/>
      <c r="P167" s="313"/>
      <c r="Q167" s="313"/>
      <c r="R167" s="313"/>
      <c r="S167" s="313"/>
      <c r="T167" s="314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10"/>
      <c r="N168" s="312" t="s">
        <v>66</v>
      </c>
      <c r="O168" s="313"/>
      <c r="P168" s="313"/>
      <c r="Q168" s="313"/>
      <c r="R168" s="313"/>
      <c r="S168" s="313"/>
      <c r="T168" s="314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1" t="s">
        <v>68</v>
      </c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  <c r="X169" s="309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06">
        <v>4680115881556</v>
      </c>
      <c r="E170" s="307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6"/>
      <c r="P170" s="316"/>
      <c r="Q170" s="316"/>
      <c r="R170" s="307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06">
        <v>4680115880573</v>
      </c>
      <c r="E171" s="307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2" t="s">
        <v>280</v>
      </c>
      <c r="O171" s="316"/>
      <c r="P171" s="316"/>
      <c r="Q171" s="316"/>
      <c r="R171" s="307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06">
        <v>4680115881594</v>
      </c>
      <c r="E172" s="307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6"/>
      <c r="P172" s="316"/>
      <c r="Q172" s="316"/>
      <c r="R172" s="307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06">
        <v>4680115881587</v>
      </c>
      <c r="E173" s="307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8" t="s">
        <v>285</v>
      </c>
      <c r="O173" s="316"/>
      <c r="P173" s="316"/>
      <c r="Q173" s="316"/>
      <c r="R173" s="307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06">
        <v>4680115880962</v>
      </c>
      <c r="E174" s="307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6"/>
      <c r="P174" s="316"/>
      <c r="Q174" s="316"/>
      <c r="R174" s="307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06">
        <v>4680115881617</v>
      </c>
      <c r="E175" s="307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6"/>
      <c r="P175" s="316"/>
      <c r="Q175" s="316"/>
      <c r="R175" s="307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06">
        <v>4680115881228</v>
      </c>
      <c r="E176" s="307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67" t="s">
        <v>292</v>
      </c>
      <c r="O176" s="316"/>
      <c r="P176" s="316"/>
      <c r="Q176" s="316"/>
      <c r="R176" s="307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06">
        <v>4680115881037</v>
      </c>
      <c r="E177" s="307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56" t="s">
        <v>295</v>
      </c>
      <c r="O177" s="316"/>
      <c r="P177" s="316"/>
      <c r="Q177" s="316"/>
      <c r="R177" s="307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06">
        <v>4680115881211</v>
      </c>
      <c r="E178" s="307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6"/>
      <c r="P178" s="316"/>
      <c r="Q178" s="316"/>
      <c r="R178" s="307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06">
        <v>4680115881020</v>
      </c>
      <c r="E179" s="307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6"/>
      <c r="P179" s="316"/>
      <c r="Q179" s="316"/>
      <c r="R179" s="307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06">
        <v>4680115882195</v>
      </c>
      <c r="E180" s="307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6"/>
      <c r="P180" s="316"/>
      <c r="Q180" s="316"/>
      <c r="R180" s="307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06">
        <v>4680115880092</v>
      </c>
      <c r="E181" s="307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3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16"/>
      <c r="P181" s="316"/>
      <c r="Q181" s="316"/>
      <c r="R181" s="307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06">
        <v>4680115880221</v>
      </c>
      <c r="E182" s="307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16"/>
      <c r="P182" s="316"/>
      <c r="Q182" s="316"/>
      <c r="R182" s="307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06">
        <v>4680115882942</v>
      </c>
      <c r="E183" s="307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16"/>
      <c r="P183" s="316"/>
      <c r="Q183" s="316"/>
      <c r="R183" s="307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06">
        <v>4680115880504</v>
      </c>
      <c r="E184" s="307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1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16"/>
      <c r="P184" s="316"/>
      <c r="Q184" s="316"/>
      <c r="R184" s="307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06">
        <v>4680115882164</v>
      </c>
      <c r="E185" s="307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16"/>
      <c r="P185" s="316"/>
      <c r="Q185" s="316"/>
      <c r="R185" s="307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08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10"/>
      <c r="N186" s="312" t="s">
        <v>66</v>
      </c>
      <c r="O186" s="313"/>
      <c r="P186" s="313"/>
      <c r="Q186" s="313"/>
      <c r="R186" s="313"/>
      <c r="S186" s="313"/>
      <c r="T186" s="314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10"/>
      <c r="N187" s="312" t="s">
        <v>66</v>
      </c>
      <c r="O187" s="313"/>
      <c r="P187" s="313"/>
      <c r="Q187" s="313"/>
      <c r="R187" s="313"/>
      <c r="S187" s="313"/>
      <c r="T187" s="314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1" t="s">
        <v>213</v>
      </c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06">
        <v>4680115880801</v>
      </c>
      <c r="E189" s="307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6"/>
      <c r="P189" s="316"/>
      <c r="Q189" s="316"/>
      <c r="R189" s="307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06">
        <v>4680115880818</v>
      </c>
      <c r="E190" s="307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6"/>
      <c r="P190" s="316"/>
      <c r="Q190" s="316"/>
      <c r="R190" s="307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08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10"/>
      <c r="N191" s="312" t="s">
        <v>66</v>
      </c>
      <c r="O191" s="313"/>
      <c r="P191" s="313"/>
      <c r="Q191" s="313"/>
      <c r="R191" s="313"/>
      <c r="S191" s="313"/>
      <c r="T191" s="314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10"/>
      <c r="N192" s="312" t="s">
        <v>66</v>
      </c>
      <c r="O192" s="313"/>
      <c r="P192" s="313"/>
      <c r="Q192" s="313"/>
      <c r="R192" s="313"/>
      <c r="S192" s="313"/>
      <c r="T192" s="314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21" t="s">
        <v>316</v>
      </c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  <c r="X193" s="309"/>
      <c r="Y193" s="297"/>
      <c r="Z193" s="297"/>
    </row>
    <row r="194" spans="1:53" ht="14.25" customHeight="1" x14ac:dyDescent="0.25">
      <c r="A194" s="311" t="s">
        <v>103</v>
      </c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  <c r="X194" s="309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06">
        <v>4607091387445</v>
      </c>
      <c r="E195" s="307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16"/>
      <c r="P195" s="316"/>
      <c r="Q195" s="316"/>
      <c r="R195" s="307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06">
        <v>4607091386004</v>
      </c>
      <c r="E196" s="307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16"/>
      <c r="P196" s="316"/>
      <c r="Q196" s="316"/>
      <c r="R196" s="307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06">
        <v>4607091386004</v>
      </c>
      <c r="E197" s="307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6"/>
      <c r="P197" s="316"/>
      <c r="Q197" s="316"/>
      <c r="R197" s="307"/>
      <c r="S197" s="34"/>
      <c r="T197" s="34"/>
      <c r="U197" s="35" t="s">
        <v>65</v>
      </c>
      <c r="V197" s="302">
        <v>150</v>
      </c>
      <c r="W197" s="303">
        <f t="shared" si="10"/>
        <v>151.20000000000002</v>
      </c>
      <c r="X197" s="36">
        <f>IFERROR(IF(W197=0,"",ROUNDUP(W197/H197,0)*0.02175),"")</f>
        <v>0.30449999999999999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06">
        <v>4607091386073</v>
      </c>
      <c r="E198" s="307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16"/>
      <c r="P198" s="316"/>
      <c r="Q198" s="316"/>
      <c r="R198" s="307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06">
        <v>4607091387322</v>
      </c>
      <c r="E199" s="307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16"/>
      <c r="P199" s="316"/>
      <c r="Q199" s="316"/>
      <c r="R199" s="307"/>
      <c r="S199" s="34"/>
      <c r="T199" s="34"/>
      <c r="U199" s="35" t="s">
        <v>65</v>
      </c>
      <c r="V199" s="302">
        <v>10</v>
      </c>
      <c r="W199" s="303">
        <f t="shared" si="10"/>
        <v>10.8</v>
      </c>
      <c r="X199" s="36">
        <f>IFERROR(IF(W199=0,"",ROUNDUP(W199/H199,0)*0.02175),"")</f>
        <v>2.1749999999999999E-2</v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06">
        <v>4607091387322</v>
      </c>
      <c r="E200" s="307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6"/>
      <c r="P200" s="316"/>
      <c r="Q200" s="316"/>
      <c r="R200" s="307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06">
        <v>4607091387377</v>
      </c>
      <c r="E201" s="307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16"/>
      <c r="P201" s="316"/>
      <c r="Q201" s="316"/>
      <c r="R201" s="307"/>
      <c r="S201" s="34"/>
      <c r="T201" s="34"/>
      <c r="U201" s="35" t="s">
        <v>65</v>
      </c>
      <c r="V201" s="302">
        <v>20</v>
      </c>
      <c r="W201" s="303">
        <f t="shared" si="10"/>
        <v>21.6</v>
      </c>
      <c r="X201" s="36">
        <f>IFERROR(IF(W201=0,"",ROUNDUP(W201/H201,0)*0.02175),"")</f>
        <v>4.3499999999999997E-2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06">
        <v>4607091387353</v>
      </c>
      <c r="E202" s="307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16"/>
      <c r="P202" s="316"/>
      <c r="Q202" s="316"/>
      <c r="R202" s="307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06">
        <v>4607091386011</v>
      </c>
      <c r="E203" s="307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16"/>
      <c r="P203" s="316"/>
      <c r="Q203" s="316"/>
      <c r="R203" s="307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06">
        <v>4607091387308</v>
      </c>
      <c r="E204" s="307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16"/>
      <c r="P204" s="316"/>
      <c r="Q204" s="316"/>
      <c r="R204" s="307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06">
        <v>4607091387339</v>
      </c>
      <c r="E205" s="307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16"/>
      <c r="P205" s="316"/>
      <c r="Q205" s="316"/>
      <c r="R205" s="307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06">
        <v>4680115882638</v>
      </c>
      <c r="E206" s="307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16"/>
      <c r="P206" s="316"/>
      <c r="Q206" s="316"/>
      <c r="R206" s="307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06">
        <v>4680115881938</v>
      </c>
      <c r="E207" s="307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16"/>
      <c r="P207" s="316"/>
      <c r="Q207" s="316"/>
      <c r="R207" s="307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06">
        <v>4607091387346</v>
      </c>
      <c r="E208" s="307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16"/>
      <c r="P208" s="316"/>
      <c r="Q208" s="316"/>
      <c r="R208" s="307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06">
        <v>4607091389807</v>
      </c>
      <c r="E209" s="307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16"/>
      <c r="P209" s="316"/>
      <c r="Q209" s="316"/>
      <c r="R209" s="307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08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10"/>
      <c r="N210" s="312" t="s">
        <v>66</v>
      </c>
      <c r="O210" s="313"/>
      <c r="P210" s="313"/>
      <c r="Q210" s="313"/>
      <c r="R210" s="313"/>
      <c r="S210" s="313"/>
      <c r="T210" s="314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16.666666666666664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17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0.36974999999999997</v>
      </c>
      <c r="Y210" s="305"/>
      <c r="Z210" s="305"/>
    </row>
    <row r="211" spans="1:53" x14ac:dyDescent="0.2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10"/>
      <c r="N211" s="312" t="s">
        <v>66</v>
      </c>
      <c r="O211" s="313"/>
      <c r="P211" s="313"/>
      <c r="Q211" s="313"/>
      <c r="R211" s="313"/>
      <c r="S211" s="313"/>
      <c r="T211" s="314"/>
      <c r="U211" s="37" t="s">
        <v>65</v>
      </c>
      <c r="V211" s="304">
        <f>IFERROR(SUM(V195:V209),"0")</f>
        <v>180</v>
      </c>
      <c r="W211" s="304">
        <f>IFERROR(SUM(W195:W209),"0")</f>
        <v>183.60000000000002</v>
      </c>
      <c r="X211" s="37"/>
      <c r="Y211" s="305"/>
      <c r="Z211" s="305"/>
    </row>
    <row r="212" spans="1:53" ht="14.25" customHeight="1" x14ac:dyDescent="0.25">
      <c r="A212" s="311" t="s">
        <v>95</v>
      </c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06">
        <v>4680115881914</v>
      </c>
      <c r="E213" s="307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2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16"/>
      <c r="P213" s="316"/>
      <c r="Q213" s="316"/>
      <c r="R213" s="307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0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10"/>
      <c r="N214" s="312" t="s">
        <v>66</v>
      </c>
      <c r="O214" s="313"/>
      <c r="P214" s="313"/>
      <c r="Q214" s="313"/>
      <c r="R214" s="313"/>
      <c r="S214" s="313"/>
      <c r="T214" s="314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10"/>
      <c r="N215" s="312" t="s">
        <v>66</v>
      </c>
      <c r="O215" s="313"/>
      <c r="P215" s="313"/>
      <c r="Q215" s="313"/>
      <c r="R215" s="313"/>
      <c r="S215" s="313"/>
      <c r="T215" s="314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1" t="s">
        <v>60</v>
      </c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  <c r="X216" s="309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06">
        <v>4607091387193</v>
      </c>
      <c r="E217" s="307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16"/>
      <c r="P217" s="316"/>
      <c r="Q217" s="316"/>
      <c r="R217" s="307"/>
      <c r="S217" s="34"/>
      <c r="T217" s="34"/>
      <c r="U217" s="35" t="s">
        <v>65</v>
      </c>
      <c r="V217" s="302">
        <v>40</v>
      </c>
      <c r="W217" s="303">
        <f>IFERROR(IF(V217="",0,CEILING((V217/$H217),1)*$H217),"")</f>
        <v>42</v>
      </c>
      <c r="X217" s="36">
        <f>IFERROR(IF(W217=0,"",ROUNDUP(W217/H217,0)*0.00753),"")</f>
        <v>7.5300000000000006E-2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06">
        <v>4607091387230</v>
      </c>
      <c r="E218" s="307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16"/>
      <c r="P218" s="316"/>
      <c r="Q218" s="316"/>
      <c r="R218" s="307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06">
        <v>4607091387285</v>
      </c>
      <c r="E219" s="307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16"/>
      <c r="P219" s="316"/>
      <c r="Q219" s="316"/>
      <c r="R219" s="307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06">
        <v>4607091389845</v>
      </c>
      <c r="E220" s="307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16"/>
      <c r="P220" s="316"/>
      <c r="Q220" s="316"/>
      <c r="R220" s="307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08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10"/>
      <c r="N221" s="312" t="s">
        <v>66</v>
      </c>
      <c r="O221" s="313"/>
      <c r="P221" s="313"/>
      <c r="Q221" s="313"/>
      <c r="R221" s="313"/>
      <c r="S221" s="313"/>
      <c r="T221" s="314"/>
      <c r="U221" s="37" t="s">
        <v>67</v>
      </c>
      <c r="V221" s="304">
        <f>IFERROR(V217/H217,"0")+IFERROR(V218/H218,"0")+IFERROR(V219/H219,"0")+IFERROR(V220/H220,"0")</f>
        <v>9.5238095238095237</v>
      </c>
      <c r="W221" s="304">
        <f>IFERROR(W217/H217,"0")+IFERROR(W218/H218,"0")+IFERROR(W219/H219,"0")+IFERROR(W220/H220,"0")</f>
        <v>10</v>
      </c>
      <c r="X221" s="304">
        <f>IFERROR(IF(X217="",0,X217),"0")+IFERROR(IF(X218="",0,X218),"0")+IFERROR(IF(X219="",0,X219),"0")+IFERROR(IF(X220="",0,X220),"0")</f>
        <v>7.5300000000000006E-2</v>
      </c>
      <c r="Y221" s="305"/>
      <c r="Z221" s="305"/>
    </row>
    <row r="222" spans="1:53" x14ac:dyDescent="0.2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10"/>
      <c r="N222" s="312" t="s">
        <v>66</v>
      </c>
      <c r="O222" s="313"/>
      <c r="P222" s="313"/>
      <c r="Q222" s="313"/>
      <c r="R222" s="313"/>
      <c r="S222" s="313"/>
      <c r="T222" s="314"/>
      <c r="U222" s="37" t="s">
        <v>65</v>
      </c>
      <c r="V222" s="304">
        <f>IFERROR(SUM(V217:V220),"0")</f>
        <v>40</v>
      </c>
      <c r="W222" s="304">
        <f>IFERROR(SUM(W217:W220),"0")</f>
        <v>42</v>
      </c>
      <c r="X222" s="37"/>
      <c r="Y222" s="305"/>
      <c r="Z222" s="305"/>
    </row>
    <row r="223" spans="1:53" ht="14.25" customHeight="1" x14ac:dyDescent="0.25">
      <c r="A223" s="311" t="s">
        <v>68</v>
      </c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06">
        <v>4607091387766</v>
      </c>
      <c r="E224" s="307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16"/>
      <c r="P224" s="316"/>
      <c r="Q224" s="316"/>
      <c r="R224" s="307"/>
      <c r="S224" s="34"/>
      <c r="T224" s="34"/>
      <c r="U224" s="35" t="s">
        <v>65</v>
      </c>
      <c r="V224" s="302">
        <v>170</v>
      </c>
      <c r="W224" s="303">
        <f t="shared" ref="W224:W230" si="12">IFERROR(IF(V224="",0,CEILING((V224/$H224),1)*$H224),"")</f>
        <v>170.1</v>
      </c>
      <c r="X224" s="36">
        <f>IFERROR(IF(W224=0,"",ROUNDUP(W224/H224,0)*0.02175),"")</f>
        <v>0.45674999999999999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06">
        <v>4607091387957</v>
      </c>
      <c r="E225" s="307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16"/>
      <c r="P225" s="316"/>
      <c r="Q225" s="316"/>
      <c r="R225" s="307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06">
        <v>4607091387964</v>
      </c>
      <c r="E226" s="307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16"/>
      <c r="P226" s="316"/>
      <c r="Q226" s="316"/>
      <c r="R226" s="307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06">
        <v>4607091381672</v>
      </c>
      <c r="E227" s="307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16"/>
      <c r="P227" s="316"/>
      <c r="Q227" s="316"/>
      <c r="R227" s="307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06">
        <v>4607091387537</v>
      </c>
      <c r="E228" s="307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16"/>
      <c r="P228" s="316"/>
      <c r="Q228" s="316"/>
      <c r="R228" s="307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06">
        <v>4607091387513</v>
      </c>
      <c r="E229" s="307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16"/>
      <c r="P229" s="316"/>
      <c r="Q229" s="316"/>
      <c r="R229" s="307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06">
        <v>4680115880511</v>
      </c>
      <c r="E230" s="307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16"/>
      <c r="P230" s="316"/>
      <c r="Q230" s="316"/>
      <c r="R230" s="307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08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10"/>
      <c r="N231" s="312" t="s">
        <v>66</v>
      </c>
      <c r="O231" s="313"/>
      <c r="P231" s="313"/>
      <c r="Q231" s="313"/>
      <c r="R231" s="313"/>
      <c r="S231" s="313"/>
      <c r="T231" s="314"/>
      <c r="U231" s="37" t="s">
        <v>67</v>
      </c>
      <c r="V231" s="304">
        <f>IFERROR(V224/H224,"0")+IFERROR(V225/H225,"0")+IFERROR(V226/H226,"0")+IFERROR(V227/H227,"0")+IFERROR(V228/H228,"0")+IFERROR(V229/H229,"0")+IFERROR(V230/H230,"0")</f>
        <v>20.987654320987655</v>
      </c>
      <c r="W231" s="304">
        <f>IFERROR(W224/H224,"0")+IFERROR(W225/H225,"0")+IFERROR(W226/H226,"0")+IFERROR(W227/H227,"0")+IFERROR(W228/H228,"0")+IFERROR(W229/H229,"0")+IFERROR(W230/H230,"0")</f>
        <v>21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0.45674999999999999</v>
      </c>
      <c r="Y231" s="305"/>
      <c r="Z231" s="305"/>
    </row>
    <row r="232" spans="1:53" x14ac:dyDescent="0.2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10"/>
      <c r="N232" s="312" t="s">
        <v>66</v>
      </c>
      <c r="O232" s="313"/>
      <c r="P232" s="313"/>
      <c r="Q232" s="313"/>
      <c r="R232" s="313"/>
      <c r="S232" s="313"/>
      <c r="T232" s="314"/>
      <c r="U232" s="37" t="s">
        <v>65</v>
      </c>
      <c r="V232" s="304">
        <f>IFERROR(SUM(V224:V230),"0")</f>
        <v>170</v>
      </c>
      <c r="W232" s="304">
        <f>IFERROR(SUM(W224:W230),"0")</f>
        <v>170.1</v>
      </c>
      <c r="X232" s="37"/>
      <c r="Y232" s="305"/>
      <c r="Z232" s="305"/>
    </row>
    <row r="233" spans="1:53" ht="14.25" customHeight="1" x14ac:dyDescent="0.25">
      <c r="A233" s="311" t="s">
        <v>213</v>
      </c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06">
        <v>4607091380880</v>
      </c>
      <c r="E234" s="307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16"/>
      <c r="P234" s="316"/>
      <c r="Q234" s="316"/>
      <c r="R234" s="307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06">
        <v>4607091384482</v>
      </c>
      <c r="E235" s="307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16"/>
      <c r="P235" s="316"/>
      <c r="Q235" s="316"/>
      <c r="R235" s="307"/>
      <c r="S235" s="34"/>
      <c r="T235" s="34"/>
      <c r="U235" s="35" t="s">
        <v>65</v>
      </c>
      <c r="V235" s="302">
        <v>60</v>
      </c>
      <c r="W235" s="303">
        <f>IFERROR(IF(V235="",0,CEILING((V235/$H235),1)*$H235),"")</f>
        <v>62.4</v>
      </c>
      <c r="X235" s="36">
        <f>IFERROR(IF(W235=0,"",ROUNDUP(W235/H235,0)*0.02175),"")</f>
        <v>0.17399999999999999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06">
        <v>4607091380897</v>
      </c>
      <c r="E236" s="307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3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16"/>
      <c r="P236" s="316"/>
      <c r="Q236" s="316"/>
      <c r="R236" s="307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08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10"/>
      <c r="N237" s="312" t="s">
        <v>66</v>
      </c>
      <c r="O237" s="313"/>
      <c r="P237" s="313"/>
      <c r="Q237" s="313"/>
      <c r="R237" s="313"/>
      <c r="S237" s="313"/>
      <c r="T237" s="314"/>
      <c r="U237" s="37" t="s">
        <v>67</v>
      </c>
      <c r="V237" s="304">
        <f>IFERROR(V234/H234,"0")+IFERROR(V235/H235,"0")+IFERROR(V236/H236,"0")</f>
        <v>7.6923076923076925</v>
      </c>
      <c r="W237" s="304">
        <f>IFERROR(W234/H234,"0")+IFERROR(W235/H235,"0")+IFERROR(W236/H236,"0")</f>
        <v>8</v>
      </c>
      <c r="X237" s="304">
        <f>IFERROR(IF(X234="",0,X234),"0")+IFERROR(IF(X235="",0,X235),"0")+IFERROR(IF(X236="",0,X236),"0")</f>
        <v>0.17399999999999999</v>
      </c>
      <c r="Y237" s="305"/>
      <c r="Z237" s="305"/>
    </row>
    <row r="238" spans="1:53" x14ac:dyDescent="0.2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10"/>
      <c r="N238" s="312" t="s">
        <v>66</v>
      </c>
      <c r="O238" s="313"/>
      <c r="P238" s="313"/>
      <c r="Q238" s="313"/>
      <c r="R238" s="313"/>
      <c r="S238" s="313"/>
      <c r="T238" s="314"/>
      <c r="U238" s="37" t="s">
        <v>65</v>
      </c>
      <c r="V238" s="304">
        <f>IFERROR(SUM(V234:V236),"0")</f>
        <v>60</v>
      </c>
      <c r="W238" s="304">
        <f>IFERROR(SUM(W234:W236),"0")</f>
        <v>62.4</v>
      </c>
      <c r="X238" s="37"/>
      <c r="Y238" s="305"/>
      <c r="Z238" s="305"/>
    </row>
    <row r="239" spans="1:53" ht="14.25" customHeight="1" x14ac:dyDescent="0.25">
      <c r="A239" s="311" t="s">
        <v>81</v>
      </c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06">
        <v>4607091388374</v>
      </c>
      <c r="E240" s="307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8" t="s">
        <v>377</v>
      </c>
      <c r="O240" s="316"/>
      <c r="P240" s="316"/>
      <c r="Q240" s="316"/>
      <c r="R240" s="307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06">
        <v>4607091388381</v>
      </c>
      <c r="E241" s="307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34" t="s">
        <v>380</v>
      </c>
      <c r="O241" s="316"/>
      <c r="P241" s="316"/>
      <c r="Q241" s="316"/>
      <c r="R241" s="307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06">
        <v>4607091388404</v>
      </c>
      <c r="E242" s="307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3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16"/>
      <c r="P242" s="316"/>
      <c r="Q242" s="316"/>
      <c r="R242" s="307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08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10"/>
      <c r="N243" s="312" t="s">
        <v>66</v>
      </c>
      <c r="O243" s="313"/>
      <c r="P243" s="313"/>
      <c r="Q243" s="313"/>
      <c r="R243" s="313"/>
      <c r="S243" s="313"/>
      <c r="T243" s="314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10"/>
      <c r="N244" s="312" t="s">
        <v>66</v>
      </c>
      <c r="O244" s="313"/>
      <c r="P244" s="313"/>
      <c r="Q244" s="313"/>
      <c r="R244" s="313"/>
      <c r="S244" s="313"/>
      <c r="T244" s="314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1" t="s">
        <v>383</v>
      </c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  <c r="X245" s="309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06">
        <v>4680115881808</v>
      </c>
      <c r="E246" s="307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16"/>
      <c r="P246" s="316"/>
      <c r="Q246" s="316"/>
      <c r="R246" s="307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06">
        <v>4680115881822</v>
      </c>
      <c r="E247" s="307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16"/>
      <c r="P247" s="316"/>
      <c r="Q247" s="316"/>
      <c r="R247" s="307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06">
        <v>4680115880016</v>
      </c>
      <c r="E248" s="307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16"/>
      <c r="P248" s="316"/>
      <c r="Q248" s="316"/>
      <c r="R248" s="307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08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10"/>
      <c r="N249" s="312" t="s">
        <v>66</v>
      </c>
      <c r="O249" s="313"/>
      <c r="P249" s="313"/>
      <c r="Q249" s="313"/>
      <c r="R249" s="313"/>
      <c r="S249" s="313"/>
      <c r="T249" s="314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10"/>
      <c r="N250" s="312" t="s">
        <v>66</v>
      </c>
      <c r="O250" s="313"/>
      <c r="P250" s="313"/>
      <c r="Q250" s="313"/>
      <c r="R250" s="313"/>
      <c r="S250" s="313"/>
      <c r="T250" s="314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21" t="s">
        <v>392</v>
      </c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  <c r="X251" s="309"/>
      <c r="Y251" s="297"/>
      <c r="Z251" s="297"/>
    </row>
    <row r="252" spans="1:53" ht="14.25" customHeight="1" x14ac:dyDescent="0.25">
      <c r="A252" s="311" t="s">
        <v>103</v>
      </c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  <c r="X252" s="309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06">
        <v>4607091387421</v>
      </c>
      <c r="E253" s="307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6"/>
      <c r="P253" s="316"/>
      <c r="Q253" s="316"/>
      <c r="R253" s="307"/>
      <c r="S253" s="34"/>
      <c r="T253" s="34"/>
      <c r="U253" s="35" t="s">
        <v>65</v>
      </c>
      <c r="V253" s="302">
        <v>10</v>
      </c>
      <c r="W253" s="303">
        <f t="shared" ref="W253:W259" si="13">IFERROR(IF(V253="",0,CEILING((V253/$H253),1)*$H253),"")</f>
        <v>10.8</v>
      </c>
      <c r="X253" s="36">
        <f>IFERROR(IF(W253=0,"",ROUNDUP(W253/H253,0)*0.02175),"")</f>
        <v>2.1749999999999999E-2</v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06">
        <v>4607091387421</v>
      </c>
      <c r="E254" s="307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6"/>
      <c r="P254" s="316"/>
      <c r="Q254" s="316"/>
      <c r="R254" s="307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06">
        <v>4607091387452</v>
      </c>
      <c r="E255" s="307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28" t="s">
        <v>398</v>
      </c>
      <c r="O255" s="316"/>
      <c r="P255" s="316"/>
      <c r="Q255" s="316"/>
      <c r="R255" s="307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06">
        <v>4607091387452</v>
      </c>
      <c r="E256" s="307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16"/>
      <c r="P256" s="316"/>
      <c r="Q256" s="316"/>
      <c r="R256" s="307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06">
        <v>4607091385984</v>
      </c>
      <c r="E257" s="307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16"/>
      <c r="P257" s="316"/>
      <c r="Q257" s="316"/>
      <c r="R257" s="307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06">
        <v>4607091387438</v>
      </c>
      <c r="E258" s="307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5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16"/>
      <c r="P258" s="316"/>
      <c r="Q258" s="316"/>
      <c r="R258" s="307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06">
        <v>4607091387469</v>
      </c>
      <c r="E259" s="307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5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16"/>
      <c r="P259" s="316"/>
      <c r="Q259" s="316"/>
      <c r="R259" s="307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08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10"/>
      <c r="N260" s="312" t="s">
        <v>66</v>
      </c>
      <c r="O260" s="313"/>
      <c r="P260" s="313"/>
      <c r="Q260" s="313"/>
      <c r="R260" s="313"/>
      <c r="S260" s="313"/>
      <c r="T260" s="314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0.92592592592592582</v>
      </c>
      <c r="W260" s="304">
        <f>IFERROR(W253/H253,"0")+IFERROR(W254/H254,"0")+IFERROR(W255/H255,"0")+IFERROR(W256/H256,"0")+IFERROR(W257/H257,"0")+IFERROR(W258/H258,"0")+IFERROR(W259/H259,"0")</f>
        <v>1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2.1749999999999999E-2</v>
      </c>
      <c r="Y260" s="305"/>
      <c r="Z260" s="305"/>
    </row>
    <row r="261" spans="1:53" x14ac:dyDescent="0.2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10"/>
      <c r="N261" s="312" t="s">
        <v>66</v>
      </c>
      <c r="O261" s="313"/>
      <c r="P261" s="313"/>
      <c r="Q261" s="313"/>
      <c r="R261" s="313"/>
      <c r="S261" s="313"/>
      <c r="T261" s="314"/>
      <c r="U261" s="37" t="s">
        <v>65</v>
      </c>
      <c r="V261" s="304">
        <f>IFERROR(SUM(V253:V259),"0")</f>
        <v>10</v>
      </c>
      <c r="W261" s="304">
        <f>IFERROR(SUM(W253:W259),"0")</f>
        <v>10.8</v>
      </c>
      <c r="X261" s="37"/>
      <c r="Y261" s="305"/>
      <c r="Z261" s="305"/>
    </row>
    <row r="262" spans="1:53" ht="14.25" customHeight="1" x14ac:dyDescent="0.25">
      <c r="A262" s="311" t="s">
        <v>60</v>
      </c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  <c r="X262" s="309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06">
        <v>4607091387292</v>
      </c>
      <c r="E263" s="307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16"/>
      <c r="P263" s="316"/>
      <c r="Q263" s="316"/>
      <c r="R263" s="307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06">
        <v>4607091387315</v>
      </c>
      <c r="E264" s="307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16"/>
      <c r="P264" s="316"/>
      <c r="Q264" s="316"/>
      <c r="R264" s="307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08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10"/>
      <c r="N265" s="312" t="s">
        <v>66</v>
      </c>
      <c r="O265" s="313"/>
      <c r="P265" s="313"/>
      <c r="Q265" s="313"/>
      <c r="R265" s="313"/>
      <c r="S265" s="313"/>
      <c r="T265" s="314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10"/>
      <c r="N266" s="312" t="s">
        <v>66</v>
      </c>
      <c r="O266" s="313"/>
      <c r="P266" s="313"/>
      <c r="Q266" s="313"/>
      <c r="R266" s="313"/>
      <c r="S266" s="313"/>
      <c r="T266" s="314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21" t="s">
        <v>410</v>
      </c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  <c r="X267" s="309"/>
      <c r="Y267" s="297"/>
      <c r="Z267" s="297"/>
    </row>
    <row r="268" spans="1:53" ht="14.25" customHeight="1" x14ac:dyDescent="0.25">
      <c r="A268" s="311" t="s">
        <v>60</v>
      </c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  <c r="X268" s="309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06">
        <v>4607091383836</v>
      </c>
      <c r="E269" s="307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16"/>
      <c r="P269" s="316"/>
      <c r="Q269" s="316"/>
      <c r="R269" s="307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08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10"/>
      <c r="N270" s="312" t="s">
        <v>66</v>
      </c>
      <c r="O270" s="313"/>
      <c r="P270" s="313"/>
      <c r="Q270" s="313"/>
      <c r="R270" s="313"/>
      <c r="S270" s="313"/>
      <c r="T270" s="314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10"/>
      <c r="N271" s="312" t="s">
        <v>66</v>
      </c>
      <c r="O271" s="313"/>
      <c r="P271" s="313"/>
      <c r="Q271" s="313"/>
      <c r="R271" s="313"/>
      <c r="S271" s="313"/>
      <c r="T271" s="314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1" t="s">
        <v>68</v>
      </c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06">
        <v>4607091387919</v>
      </c>
      <c r="E273" s="307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16"/>
      <c r="P273" s="316"/>
      <c r="Q273" s="316"/>
      <c r="R273" s="307"/>
      <c r="S273" s="34"/>
      <c r="T273" s="34"/>
      <c r="U273" s="35" t="s">
        <v>65</v>
      </c>
      <c r="V273" s="302">
        <v>20</v>
      </c>
      <c r="W273" s="303">
        <f>IFERROR(IF(V273="",0,CEILING((V273/$H273),1)*$H273),"")</f>
        <v>24.299999999999997</v>
      </c>
      <c r="X273" s="36">
        <f>IFERROR(IF(W273=0,"",ROUNDUP(W273/H273,0)*0.02175),"")</f>
        <v>6.5250000000000002E-2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06">
        <v>4607091383942</v>
      </c>
      <c r="E274" s="307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16"/>
      <c r="P274" s="316"/>
      <c r="Q274" s="316"/>
      <c r="R274" s="307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06">
        <v>4607091383959</v>
      </c>
      <c r="E275" s="307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45" t="s">
        <v>419</v>
      </c>
      <c r="O275" s="316"/>
      <c r="P275" s="316"/>
      <c r="Q275" s="316"/>
      <c r="R275" s="307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08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10"/>
      <c r="N276" s="312" t="s">
        <v>66</v>
      </c>
      <c r="O276" s="313"/>
      <c r="P276" s="313"/>
      <c r="Q276" s="313"/>
      <c r="R276" s="313"/>
      <c r="S276" s="313"/>
      <c r="T276" s="314"/>
      <c r="U276" s="37" t="s">
        <v>67</v>
      </c>
      <c r="V276" s="304">
        <f>IFERROR(V273/H273,"0")+IFERROR(V274/H274,"0")+IFERROR(V275/H275,"0")</f>
        <v>2.4691358024691361</v>
      </c>
      <c r="W276" s="304">
        <f>IFERROR(W273/H273,"0")+IFERROR(W274/H274,"0")+IFERROR(W275/H275,"0")</f>
        <v>3</v>
      </c>
      <c r="X276" s="304">
        <f>IFERROR(IF(X273="",0,X273),"0")+IFERROR(IF(X274="",0,X274),"0")+IFERROR(IF(X275="",0,X275),"0")</f>
        <v>6.5250000000000002E-2</v>
      </c>
      <c r="Y276" s="305"/>
      <c r="Z276" s="305"/>
    </row>
    <row r="277" spans="1:53" x14ac:dyDescent="0.2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10"/>
      <c r="N277" s="312" t="s">
        <v>66</v>
      </c>
      <c r="O277" s="313"/>
      <c r="P277" s="313"/>
      <c r="Q277" s="313"/>
      <c r="R277" s="313"/>
      <c r="S277" s="313"/>
      <c r="T277" s="314"/>
      <c r="U277" s="37" t="s">
        <v>65</v>
      </c>
      <c r="V277" s="304">
        <f>IFERROR(SUM(V273:V275),"0")</f>
        <v>20</v>
      </c>
      <c r="W277" s="304">
        <f>IFERROR(SUM(W273:W275),"0")</f>
        <v>24.299999999999997</v>
      </c>
      <c r="X277" s="37"/>
      <c r="Y277" s="305"/>
      <c r="Z277" s="305"/>
    </row>
    <row r="278" spans="1:53" ht="14.25" customHeight="1" x14ac:dyDescent="0.25">
      <c r="A278" s="311" t="s">
        <v>213</v>
      </c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  <c r="X278" s="309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06">
        <v>4607091388831</v>
      </c>
      <c r="E279" s="307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16"/>
      <c r="P279" s="316"/>
      <c r="Q279" s="316"/>
      <c r="R279" s="307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08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10"/>
      <c r="N280" s="312" t="s">
        <v>66</v>
      </c>
      <c r="O280" s="313"/>
      <c r="P280" s="313"/>
      <c r="Q280" s="313"/>
      <c r="R280" s="313"/>
      <c r="S280" s="313"/>
      <c r="T280" s="314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10"/>
      <c r="N281" s="312" t="s">
        <v>66</v>
      </c>
      <c r="O281" s="313"/>
      <c r="P281" s="313"/>
      <c r="Q281" s="313"/>
      <c r="R281" s="313"/>
      <c r="S281" s="313"/>
      <c r="T281" s="314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1" t="s">
        <v>81</v>
      </c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06">
        <v>4607091383102</v>
      </c>
      <c r="E283" s="307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16"/>
      <c r="P283" s="316"/>
      <c r="Q283" s="316"/>
      <c r="R283" s="307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08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10"/>
      <c r="N284" s="312" t="s">
        <v>66</v>
      </c>
      <c r="O284" s="313"/>
      <c r="P284" s="313"/>
      <c r="Q284" s="313"/>
      <c r="R284" s="313"/>
      <c r="S284" s="313"/>
      <c r="T284" s="314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10"/>
      <c r="N285" s="312" t="s">
        <v>66</v>
      </c>
      <c r="O285" s="313"/>
      <c r="P285" s="313"/>
      <c r="Q285" s="313"/>
      <c r="R285" s="313"/>
      <c r="S285" s="313"/>
      <c r="T285" s="314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37" t="s">
        <v>424</v>
      </c>
      <c r="B286" s="438"/>
      <c r="C286" s="438"/>
      <c r="D286" s="438"/>
      <c r="E286" s="438"/>
      <c r="F286" s="438"/>
      <c r="G286" s="438"/>
      <c r="H286" s="438"/>
      <c r="I286" s="438"/>
      <c r="J286" s="438"/>
      <c r="K286" s="438"/>
      <c r="L286" s="438"/>
      <c r="M286" s="438"/>
      <c r="N286" s="438"/>
      <c r="O286" s="438"/>
      <c r="P286" s="438"/>
      <c r="Q286" s="438"/>
      <c r="R286" s="438"/>
      <c r="S286" s="438"/>
      <c r="T286" s="438"/>
      <c r="U286" s="438"/>
      <c r="V286" s="438"/>
      <c r="W286" s="438"/>
      <c r="X286" s="438"/>
      <c r="Y286" s="48"/>
      <c r="Z286" s="48"/>
    </row>
    <row r="287" spans="1:53" ht="16.5" customHeight="1" x14ac:dyDescent="0.25">
      <c r="A287" s="321" t="s">
        <v>425</v>
      </c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  <c r="X287" s="309"/>
      <c r="Y287" s="297"/>
      <c r="Z287" s="297"/>
    </row>
    <row r="288" spans="1:53" ht="14.25" customHeight="1" x14ac:dyDescent="0.25">
      <c r="A288" s="311" t="s">
        <v>103</v>
      </c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  <c r="X288" s="309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06">
        <v>4607091383997</v>
      </c>
      <c r="E289" s="307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16"/>
      <c r="P289" s="316"/>
      <c r="Q289" s="316"/>
      <c r="R289" s="307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06">
        <v>4607091383997</v>
      </c>
      <c r="E290" s="307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16"/>
      <c r="P290" s="316"/>
      <c r="Q290" s="316"/>
      <c r="R290" s="307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06">
        <v>4607091384130</v>
      </c>
      <c r="E291" s="307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16"/>
      <c r="P291" s="316"/>
      <c r="Q291" s="316"/>
      <c r="R291" s="307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06">
        <v>4607091384130</v>
      </c>
      <c r="E292" s="307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16"/>
      <c r="P292" s="316"/>
      <c r="Q292" s="316"/>
      <c r="R292" s="307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06">
        <v>4607091384147</v>
      </c>
      <c r="E293" s="307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16"/>
      <c r="P293" s="316"/>
      <c r="Q293" s="316"/>
      <c r="R293" s="307"/>
      <c r="S293" s="34"/>
      <c r="T293" s="34"/>
      <c r="U293" s="35" t="s">
        <v>65</v>
      </c>
      <c r="V293" s="302">
        <v>60</v>
      </c>
      <c r="W293" s="303">
        <f t="shared" si="14"/>
        <v>60</v>
      </c>
      <c r="X293" s="36">
        <f>IFERROR(IF(W293=0,"",ROUNDUP(W293/H293,0)*0.02175),"")</f>
        <v>8.6999999999999994E-2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06">
        <v>4607091384147</v>
      </c>
      <c r="E294" s="307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5" t="s">
        <v>435</v>
      </c>
      <c r="O294" s="316"/>
      <c r="P294" s="316"/>
      <c r="Q294" s="316"/>
      <c r="R294" s="307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06">
        <v>4607091384154</v>
      </c>
      <c r="E295" s="307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16"/>
      <c r="P295" s="316"/>
      <c r="Q295" s="316"/>
      <c r="R295" s="307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06">
        <v>4607091384161</v>
      </c>
      <c r="E296" s="307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16"/>
      <c r="P296" s="316"/>
      <c r="Q296" s="316"/>
      <c r="R296" s="307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08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10"/>
      <c r="N297" s="312" t="s">
        <v>66</v>
      </c>
      <c r="O297" s="313"/>
      <c r="P297" s="313"/>
      <c r="Q297" s="313"/>
      <c r="R297" s="313"/>
      <c r="S297" s="313"/>
      <c r="T297" s="314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4</v>
      </c>
      <c r="W297" s="304">
        <f>IFERROR(W289/H289,"0")+IFERROR(W290/H290,"0")+IFERROR(W291/H291,"0")+IFERROR(W292/H292,"0")+IFERROR(W293/H293,"0")+IFERROR(W294/H294,"0")+IFERROR(W295/H295,"0")+IFERROR(W296/H296,"0")</f>
        <v>4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8.6999999999999994E-2</v>
      </c>
      <c r="Y297" s="305"/>
      <c r="Z297" s="305"/>
    </row>
    <row r="298" spans="1:53" x14ac:dyDescent="0.2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10"/>
      <c r="N298" s="312" t="s">
        <v>66</v>
      </c>
      <c r="O298" s="313"/>
      <c r="P298" s="313"/>
      <c r="Q298" s="313"/>
      <c r="R298" s="313"/>
      <c r="S298" s="313"/>
      <c r="T298" s="314"/>
      <c r="U298" s="37" t="s">
        <v>65</v>
      </c>
      <c r="V298" s="304">
        <f>IFERROR(SUM(V289:V296),"0")</f>
        <v>60</v>
      </c>
      <c r="W298" s="304">
        <f>IFERROR(SUM(W289:W296),"0")</f>
        <v>60</v>
      </c>
      <c r="X298" s="37"/>
      <c r="Y298" s="305"/>
      <c r="Z298" s="305"/>
    </row>
    <row r="299" spans="1:53" ht="14.25" customHeight="1" x14ac:dyDescent="0.25">
      <c r="A299" s="311" t="s">
        <v>95</v>
      </c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06">
        <v>4607091383980</v>
      </c>
      <c r="E300" s="307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16"/>
      <c r="P300" s="316"/>
      <c r="Q300" s="316"/>
      <c r="R300" s="307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06">
        <v>4607091384178</v>
      </c>
      <c r="E301" s="307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16"/>
      <c r="P301" s="316"/>
      <c r="Q301" s="316"/>
      <c r="R301" s="307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08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10"/>
      <c r="N302" s="312" t="s">
        <v>66</v>
      </c>
      <c r="O302" s="313"/>
      <c r="P302" s="313"/>
      <c r="Q302" s="313"/>
      <c r="R302" s="313"/>
      <c r="S302" s="313"/>
      <c r="T302" s="314"/>
      <c r="U302" s="37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10"/>
      <c r="N303" s="312" t="s">
        <v>66</v>
      </c>
      <c r="O303" s="313"/>
      <c r="P303" s="313"/>
      <c r="Q303" s="313"/>
      <c r="R303" s="313"/>
      <c r="S303" s="313"/>
      <c r="T303" s="314"/>
      <c r="U303" s="37" t="s">
        <v>65</v>
      </c>
      <c r="V303" s="304">
        <f>IFERROR(SUM(V300:V301),"0")</f>
        <v>0</v>
      </c>
      <c r="W303" s="304">
        <f>IFERROR(SUM(W300:W301),"0")</f>
        <v>0</v>
      </c>
      <c r="X303" s="37"/>
      <c r="Y303" s="305"/>
      <c r="Z303" s="305"/>
    </row>
    <row r="304" spans="1:53" ht="14.25" customHeight="1" x14ac:dyDescent="0.25">
      <c r="A304" s="311" t="s">
        <v>68</v>
      </c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  <c r="X304" s="309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06">
        <v>4607091384260</v>
      </c>
      <c r="E305" s="307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16"/>
      <c r="P305" s="316"/>
      <c r="Q305" s="316"/>
      <c r="R305" s="307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08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10"/>
      <c r="N306" s="312" t="s">
        <v>66</v>
      </c>
      <c r="O306" s="313"/>
      <c r="P306" s="313"/>
      <c r="Q306" s="313"/>
      <c r="R306" s="313"/>
      <c r="S306" s="313"/>
      <c r="T306" s="314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10"/>
      <c r="N307" s="312" t="s">
        <v>66</v>
      </c>
      <c r="O307" s="313"/>
      <c r="P307" s="313"/>
      <c r="Q307" s="313"/>
      <c r="R307" s="313"/>
      <c r="S307" s="313"/>
      <c r="T307" s="314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1" t="s">
        <v>213</v>
      </c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  <c r="X308" s="309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06">
        <v>4607091384673</v>
      </c>
      <c r="E309" s="307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16"/>
      <c r="P309" s="316"/>
      <c r="Q309" s="316"/>
      <c r="R309" s="307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08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10"/>
      <c r="N310" s="312" t="s">
        <v>66</v>
      </c>
      <c r="O310" s="313"/>
      <c r="P310" s="313"/>
      <c r="Q310" s="313"/>
      <c r="R310" s="313"/>
      <c r="S310" s="313"/>
      <c r="T310" s="314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10"/>
      <c r="N311" s="312" t="s">
        <v>66</v>
      </c>
      <c r="O311" s="313"/>
      <c r="P311" s="313"/>
      <c r="Q311" s="313"/>
      <c r="R311" s="313"/>
      <c r="S311" s="313"/>
      <c r="T311" s="314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21" t="s">
        <v>448</v>
      </c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  <c r="X312" s="309"/>
      <c r="Y312" s="297"/>
      <c r="Z312" s="297"/>
    </row>
    <row r="313" spans="1:53" ht="14.25" customHeight="1" x14ac:dyDescent="0.25">
      <c r="A313" s="311" t="s">
        <v>103</v>
      </c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  <c r="X313" s="309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06">
        <v>4607091384185</v>
      </c>
      <c r="E314" s="307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16"/>
      <c r="P314" s="316"/>
      <c r="Q314" s="316"/>
      <c r="R314" s="307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06">
        <v>4607091384192</v>
      </c>
      <c r="E315" s="307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16"/>
      <c r="P315" s="316"/>
      <c r="Q315" s="316"/>
      <c r="R315" s="307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06">
        <v>4680115881907</v>
      </c>
      <c r="E316" s="307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16"/>
      <c r="P316" s="316"/>
      <c r="Q316" s="316"/>
      <c r="R316" s="307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06">
        <v>4607091384680</v>
      </c>
      <c r="E317" s="307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16"/>
      <c r="P317" s="316"/>
      <c r="Q317" s="316"/>
      <c r="R317" s="307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08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10"/>
      <c r="N318" s="312" t="s">
        <v>66</v>
      </c>
      <c r="O318" s="313"/>
      <c r="P318" s="313"/>
      <c r="Q318" s="313"/>
      <c r="R318" s="313"/>
      <c r="S318" s="313"/>
      <c r="T318" s="314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10"/>
      <c r="N319" s="312" t="s">
        <v>66</v>
      </c>
      <c r="O319" s="313"/>
      <c r="P319" s="313"/>
      <c r="Q319" s="313"/>
      <c r="R319" s="313"/>
      <c r="S319" s="313"/>
      <c r="T319" s="314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1" t="s">
        <v>60</v>
      </c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  <c r="X320" s="309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06">
        <v>4607091384802</v>
      </c>
      <c r="E321" s="307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16"/>
      <c r="P321" s="316"/>
      <c r="Q321" s="316"/>
      <c r="R321" s="307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06">
        <v>4607091384826</v>
      </c>
      <c r="E322" s="307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7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16"/>
      <c r="P322" s="316"/>
      <c r="Q322" s="316"/>
      <c r="R322" s="307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08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10"/>
      <c r="N323" s="312" t="s">
        <v>66</v>
      </c>
      <c r="O323" s="313"/>
      <c r="P323" s="313"/>
      <c r="Q323" s="313"/>
      <c r="R323" s="313"/>
      <c r="S323" s="313"/>
      <c r="T323" s="314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10"/>
      <c r="N324" s="312" t="s">
        <v>66</v>
      </c>
      <c r="O324" s="313"/>
      <c r="P324" s="313"/>
      <c r="Q324" s="313"/>
      <c r="R324" s="313"/>
      <c r="S324" s="313"/>
      <c r="T324" s="314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1" t="s">
        <v>68</v>
      </c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  <c r="X325" s="309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06">
        <v>4607091384246</v>
      </c>
      <c r="E326" s="307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16"/>
      <c r="P326" s="316"/>
      <c r="Q326" s="316"/>
      <c r="R326" s="307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06">
        <v>4680115881976</v>
      </c>
      <c r="E327" s="307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16"/>
      <c r="P327" s="316"/>
      <c r="Q327" s="316"/>
      <c r="R327" s="307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06">
        <v>4607091384253</v>
      </c>
      <c r="E328" s="307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16"/>
      <c r="P328" s="316"/>
      <c r="Q328" s="316"/>
      <c r="R328" s="307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06">
        <v>4680115881969</v>
      </c>
      <c r="E329" s="307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5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16"/>
      <c r="P329" s="316"/>
      <c r="Q329" s="316"/>
      <c r="R329" s="307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0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10"/>
      <c r="N330" s="312" t="s">
        <v>66</v>
      </c>
      <c r="O330" s="313"/>
      <c r="P330" s="313"/>
      <c r="Q330" s="313"/>
      <c r="R330" s="313"/>
      <c r="S330" s="313"/>
      <c r="T330" s="314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10"/>
      <c r="N331" s="312" t="s">
        <v>66</v>
      </c>
      <c r="O331" s="313"/>
      <c r="P331" s="313"/>
      <c r="Q331" s="313"/>
      <c r="R331" s="313"/>
      <c r="S331" s="313"/>
      <c r="T331" s="314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1" t="s">
        <v>213</v>
      </c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  <c r="X332" s="309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06">
        <v>4607091389357</v>
      </c>
      <c r="E333" s="307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16"/>
      <c r="P333" s="316"/>
      <c r="Q333" s="316"/>
      <c r="R333" s="307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0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10"/>
      <c r="N334" s="312" t="s">
        <v>66</v>
      </c>
      <c r="O334" s="313"/>
      <c r="P334" s="313"/>
      <c r="Q334" s="313"/>
      <c r="R334" s="313"/>
      <c r="S334" s="313"/>
      <c r="T334" s="314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10"/>
      <c r="N335" s="312" t="s">
        <v>66</v>
      </c>
      <c r="O335" s="313"/>
      <c r="P335" s="313"/>
      <c r="Q335" s="313"/>
      <c r="R335" s="313"/>
      <c r="S335" s="313"/>
      <c r="T335" s="314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37" t="s">
        <v>471</v>
      </c>
      <c r="B336" s="438"/>
      <c r="C336" s="438"/>
      <c r="D336" s="438"/>
      <c r="E336" s="438"/>
      <c r="F336" s="438"/>
      <c r="G336" s="438"/>
      <c r="H336" s="438"/>
      <c r="I336" s="438"/>
      <c r="J336" s="438"/>
      <c r="K336" s="438"/>
      <c r="L336" s="438"/>
      <c r="M336" s="438"/>
      <c r="N336" s="438"/>
      <c r="O336" s="438"/>
      <c r="P336" s="438"/>
      <c r="Q336" s="438"/>
      <c r="R336" s="438"/>
      <c r="S336" s="438"/>
      <c r="T336" s="438"/>
      <c r="U336" s="438"/>
      <c r="V336" s="438"/>
      <c r="W336" s="438"/>
      <c r="X336" s="438"/>
      <c r="Y336" s="48"/>
      <c r="Z336" s="48"/>
    </row>
    <row r="337" spans="1:53" ht="16.5" customHeight="1" x14ac:dyDescent="0.25">
      <c r="A337" s="321" t="s">
        <v>472</v>
      </c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  <c r="X337" s="309"/>
      <c r="Y337" s="297"/>
      <c r="Z337" s="297"/>
    </row>
    <row r="338" spans="1:53" ht="14.25" customHeight="1" x14ac:dyDescent="0.25">
      <c r="A338" s="311" t="s">
        <v>103</v>
      </c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  <c r="X338" s="309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06">
        <v>4607091389708</v>
      </c>
      <c r="E339" s="307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16"/>
      <c r="P339" s="316"/>
      <c r="Q339" s="316"/>
      <c r="R339" s="307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06">
        <v>4607091389692</v>
      </c>
      <c r="E340" s="307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16"/>
      <c r="P340" s="316"/>
      <c r="Q340" s="316"/>
      <c r="R340" s="307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0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10"/>
      <c r="N341" s="312" t="s">
        <v>66</v>
      </c>
      <c r="O341" s="313"/>
      <c r="P341" s="313"/>
      <c r="Q341" s="313"/>
      <c r="R341" s="313"/>
      <c r="S341" s="313"/>
      <c r="T341" s="314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10"/>
      <c r="N342" s="312" t="s">
        <v>66</v>
      </c>
      <c r="O342" s="313"/>
      <c r="P342" s="313"/>
      <c r="Q342" s="313"/>
      <c r="R342" s="313"/>
      <c r="S342" s="313"/>
      <c r="T342" s="314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1" t="s">
        <v>60</v>
      </c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  <c r="X343" s="309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06">
        <v>4607091389753</v>
      </c>
      <c r="E344" s="307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16"/>
      <c r="P344" s="316"/>
      <c r="Q344" s="316"/>
      <c r="R344" s="307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06">
        <v>4607091389760</v>
      </c>
      <c r="E345" s="307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16"/>
      <c r="P345" s="316"/>
      <c r="Q345" s="316"/>
      <c r="R345" s="307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06">
        <v>4607091389746</v>
      </c>
      <c r="E346" s="307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16"/>
      <c r="P346" s="316"/>
      <c r="Q346" s="316"/>
      <c r="R346" s="307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06">
        <v>4680115882928</v>
      </c>
      <c r="E347" s="307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16"/>
      <c r="P347" s="316"/>
      <c r="Q347" s="316"/>
      <c r="R347" s="307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06">
        <v>4680115883147</v>
      </c>
      <c r="E348" s="307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16"/>
      <c r="P348" s="316"/>
      <c r="Q348" s="316"/>
      <c r="R348" s="307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06">
        <v>4607091384338</v>
      </c>
      <c r="E349" s="307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16"/>
      <c r="P349" s="316"/>
      <c r="Q349" s="316"/>
      <c r="R349" s="307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06">
        <v>4680115883154</v>
      </c>
      <c r="E350" s="307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3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16"/>
      <c r="P350" s="316"/>
      <c r="Q350" s="316"/>
      <c r="R350" s="307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06">
        <v>4607091389524</v>
      </c>
      <c r="E351" s="307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16"/>
      <c r="P351" s="316"/>
      <c r="Q351" s="316"/>
      <c r="R351" s="307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06">
        <v>4680115883161</v>
      </c>
      <c r="E352" s="307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16"/>
      <c r="P352" s="316"/>
      <c r="Q352" s="316"/>
      <c r="R352" s="307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06">
        <v>4607091384345</v>
      </c>
      <c r="E353" s="307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16"/>
      <c r="P353" s="316"/>
      <c r="Q353" s="316"/>
      <c r="R353" s="307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06">
        <v>4680115883178</v>
      </c>
      <c r="E354" s="307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16"/>
      <c r="P354" s="316"/>
      <c r="Q354" s="316"/>
      <c r="R354" s="307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06">
        <v>4607091389531</v>
      </c>
      <c r="E355" s="307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16"/>
      <c r="P355" s="316"/>
      <c r="Q355" s="316"/>
      <c r="R355" s="307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06">
        <v>4680115883185</v>
      </c>
      <c r="E356" s="307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96" t="s">
        <v>503</v>
      </c>
      <c r="O356" s="316"/>
      <c r="P356" s="316"/>
      <c r="Q356" s="316"/>
      <c r="R356" s="307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0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10"/>
      <c r="N357" s="312" t="s">
        <v>66</v>
      </c>
      <c r="O357" s="313"/>
      <c r="P357" s="313"/>
      <c r="Q357" s="313"/>
      <c r="R357" s="313"/>
      <c r="S357" s="313"/>
      <c r="T357" s="314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10"/>
      <c r="N358" s="312" t="s">
        <v>66</v>
      </c>
      <c r="O358" s="313"/>
      <c r="P358" s="313"/>
      <c r="Q358" s="313"/>
      <c r="R358" s="313"/>
      <c r="S358" s="313"/>
      <c r="T358" s="314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11" t="s">
        <v>68</v>
      </c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  <c r="X359" s="309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06">
        <v>4607091389685</v>
      </c>
      <c r="E360" s="307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16"/>
      <c r="P360" s="316"/>
      <c r="Q360" s="316"/>
      <c r="R360" s="307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06">
        <v>4607091389654</v>
      </c>
      <c r="E361" s="307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16"/>
      <c r="P361" s="316"/>
      <c r="Q361" s="316"/>
      <c r="R361" s="307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06">
        <v>4607091384352</v>
      </c>
      <c r="E362" s="307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16"/>
      <c r="P362" s="316"/>
      <c r="Q362" s="316"/>
      <c r="R362" s="307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06">
        <v>4607091389661</v>
      </c>
      <c r="E363" s="307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1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16"/>
      <c r="P363" s="316"/>
      <c r="Q363" s="316"/>
      <c r="R363" s="307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08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10"/>
      <c r="N364" s="312" t="s">
        <v>66</v>
      </c>
      <c r="O364" s="313"/>
      <c r="P364" s="313"/>
      <c r="Q364" s="313"/>
      <c r="R364" s="313"/>
      <c r="S364" s="313"/>
      <c r="T364" s="314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10"/>
      <c r="N365" s="312" t="s">
        <v>66</v>
      </c>
      <c r="O365" s="313"/>
      <c r="P365" s="313"/>
      <c r="Q365" s="313"/>
      <c r="R365" s="313"/>
      <c r="S365" s="313"/>
      <c r="T365" s="314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1" t="s">
        <v>213</v>
      </c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  <c r="X366" s="309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06">
        <v>4680115881648</v>
      </c>
      <c r="E367" s="307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9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16"/>
      <c r="P367" s="316"/>
      <c r="Q367" s="316"/>
      <c r="R367" s="307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08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10"/>
      <c r="N368" s="312" t="s">
        <v>66</v>
      </c>
      <c r="O368" s="313"/>
      <c r="P368" s="313"/>
      <c r="Q368" s="313"/>
      <c r="R368" s="313"/>
      <c r="S368" s="313"/>
      <c r="T368" s="314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10"/>
      <c r="N369" s="312" t="s">
        <v>66</v>
      </c>
      <c r="O369" s="313"/>
      <c r="P369" s="313"/>
      <c r="Q369" s="313"/>
      <c r="R369" s="313"/>
      <c r="S369" s="313"/>
      <c r="T369" s="314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1" t="s">
        <v>90</v>
      </c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  <c r="X370" s="309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06">
        <v>4680115882997</v>
      </c>
      <c r="E371" s="307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58" t="s">
        <v>518</v>
      </c>
      <c r="O371" s="316"/>
      <c r="P371" s="316"/>
      <c r="Q371" s="316"/>
      <c r="R371" s="307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08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10"/>
      <c r="N372" s="312" t="s">
        <v>66</v>
      </c>
      <c r="O372" s="313"/>
      <c r="P372" s="313"/>
      <c r="Q372" s="313"/>
      <c r="R372" s="313"/>
      <c r="S372" s="313"/>
      <c r="T372" s="314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10"/>
      <c r="N373" s="312" t="s">
        <v>66</v>
      </c>
      <c r="O373" s="313"/>
      <c r="P373" s="313"/>
      <c r="Q373" s="313"/>
      <c r="R373" s="313"/>
      <c r="S373" s="313"/>
      <c r="T373" s="314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21" t="s">
        <v>519</v>
      </c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  <c r="X374" s="309"/>
      <c r="Y374" s="297"/>
      <c r="Z374" s="297"/>
    </row>
    <row r="375" spans="1:53" ht="14.25" customHeight="1" x14ac:dyDescent="0.25">
      <c r="A375" s="311" t="s">
        <v>95</v>
      </c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  <c r="X375" s="309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06">
        <v>4607091389388</v>
      </c>
      <c r="E376" s="307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16"/>
      <c r="P376" s="316"/>
      <c r="Q376" s="316"/>
      <c r="R376" s="307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06">
        <v>4607091389364</v>
      </c>
      <c r="E377" s="307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16"/>
      <c r="P377" s="316"/>
      <c r="Q377" s="316"/>
      <c r="R377" s="307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08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10"/>
      <c r="N378" s="312" t="s">
        <v>66</v>
      </c>
      <c r="O378" s="313"/>
      <c r="P378" s="313"/>
      <c r="Q378" s="313"/>
      <c r="R378" s="313"/>
      <c r="S378" s="313"/>
      <c r="T378" s="314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10"/>
      <c r="N379" s="312" t="s">
        <v>66</v>
      </c>
      <c r="O379" s="313"/>
      <c r="P379" s="313"/>
      <c r="Q379" s="313"/>
      <c r="R379" s="313"/>
      <c r="S379" s="313"/>
      <c r="T379" s="314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1" t="s">
        <v>60</v>
      </c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  <c r="X380" s="309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06">
        <v>4607091389739</v>
      </c>
      <c r="E381" s="307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16"/>
      <c r="P381" s="316"/>
      <c r="Q381" s="316"/>
      <c r="R381" s="307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06">
        <v>4680115883048</v>
      </c>
      <c r="E382" s="307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1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16"/>
      <c r="P382" s="316"/>
      <c r="Q382" s="316"/>
      <c r="R382" s="307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06">
        <v>4607091389425</v>
      </c>
      <c r="E383" s="307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16"/>
      <c r="P383" s="316"/>
      <c r="Q383" s="316"/>
      <c r="R383" s="307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06">
        <v>4680115882911</v>
      </c>
      <c r="E384" s="307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27" t="s">
        <v>532</v>
      </c>
      <c r="O384" s="316"/>
      <c r="P384" s="316"/>
      <c r="Q384" s="316"/>
      <c r="R384" s="307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06">
        <v>4680115880771</v>
      </c>
      <c r="E385" s="307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16"/>
      <c r="P385" s="316"/>
      <c r="Q385" s="316"/>
      <c r="R385" s="307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06">
        <v>4607091389500</v>
      </c>
      <c r="E386" s="307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3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16"/>
      <c r="P386" s="316"/>
      <c r="Q386" s="316"/>
      <c r="R386" s="307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06">
        <v>4680115881983</v>
      </c>
      <c r="E387" s="307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16"/>
      <c r="P387" s="316"/>
      <c r="Q387" s="316"/>
      <c r="R387" s="307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08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10"/>
      <c r="N388" s="312" t="s">
        <v>66</v>
      </c>
      <c r="O388" s="313"/>
      <c r="P388" s="313"/>
      <c r="Q388" s="313"/>
      <c r="R388" s="313"/>
      <c r="S388" s="313"/>
      <c r="T388" s="314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10"/>
      <c r="N389" s="312" t="s">
        <v>66</v>
      </c>
      <c r="O389" s="313"/>
      <c r="P389" s="313"/>
      <c r="Q389" s="313"/>
      <c r="R389" s="313"/>
      <c r="S389" s="313"/>
      <c r="T389" s="314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1" t="s">
        <v>90</v>
      </c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  <c r="X390" s="309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06">
        <v>4680115882980</v>
      </c>
      <c r="E391" s="307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16"/>
      <c r="P391" s="316"/>
      <c r="Q391" s="316"/>
      <c r="R391" s="307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08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10"/>
      <c r="N392" s="312" t="s">
        <v>66</v>
      </c>
      <c r="O392" s="313"/>
      <c r="P392" s="313"/>
      <c r="Q392" s="313"/>
      <c r="R392" s="313"/>
      <c r="S392" s="313"/>
      <c r="T392" s="314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10"/>
      <c r="N393" s="312" t="s">
        <v>66</v>
      </c>
      <c r="O393" s="313"/>
      <c r="P393" s="313"/>
      <c r="Q393" s="313"/>
      <c r="R393" s="313"/>
      <c r="S393" s="313"/>
      <c r="T393" s="314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37" t="s">
        <v>541</v>
      </c>
      <c r="B394" s="438"/>
      <c r="C394" s="438"/>
      <c r="D394" s="438"/>
      <c r="E394" s="438"/>
      <c r="F394" s="438"/>
      <c r="G394" s="438"/>
      <c r="H394" s="438"/>
      <c r="I394" s="438"/>
      <c r="J394" s="438"/>
      <c r="K394" s="438"/>
      <c r="L394" s="438"/>
      <c r="M394" s="438"/>
      <c r="N394" s="438"/>
      <c r="O394" s="438"/>
      <c r="P394" s="438"/>
      <c r="Q394" s="438"/>
      <c r="R394" s="438"/>
      <c r="S394" s="438"/>
      <c r="T394" s="438"/>
      <c r="U394" s="438"/>
      <c r="V394" s="438"/>
      <c r="W394" s="438"/>
      <c r="X394" s="438"/>
      <c r="Y394" s="48"/>
      <c r="Z394" s="48"/>
    </row>
    <row r="395" spans="1:53" ht="16.5" customHeight="1" x14ac:dyDescent="0.25">
      <c r="A395" s="321" t="s">
        <v>541</v>
      </c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  <c r="X395" s="309"/>
      <c r="Y395" s="297"/>
      <c r="Z395" s="297"/>
    </row>
    <row r="396" spans="1:53" ht="14.25" customHeight="1" x14ac:dyDescent="0.25">
      <c r="A396" s="311" t="s">
        <v>103</v>
      </c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06">
        <v>4607091389067</v>
      </c>
      <c r="E397" s="307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32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16"/>
      <c r="P397" s="316"/>
      <c r="Q397" s="316"/>
      <c r="R397" s="307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06">
        <v>4607091383522</v>
      </c>
      <c r="E398" s="307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16"/>
      <c r="P398" s="316"/>
      <c r="Q398" s="316"/>
      <c r="R398" s="307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06">
        <v>4607091384437</v>
      </c>
      <c r="E399" s="307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16"/>
      <c r="P399" s="316"/>
      <c r="Q399" s="316"/>
      <c r="R399" s="307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06">
        <v>4607091389104</v>
      </c>
      <c r="E400" s="307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16"/>
      <c r="P400" s="316"/>
      <c r="Q400" s="316"/>
      <c r="R400" s="307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06">
        <v>4680115880603</v>
      </c>
      <c r="E401" s="307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16"/>
      <c r="P401" s="316"/>
      <c r="Q401" s="316"/>
      <c r="R401" s="307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06">
        <v>4607091389999</v>
      </c>
      <c r="E402" s="307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4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16"/>
      <c r="P402" s="316"/>
      <c r="Q402" s="316"/>
      <c r="R402" s="307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06">
        <v>4680115882782</v>
      </c>
      <c r="E403" s="307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16"/>
      <c r="P403" s="316"/>
      <c r="Q403" s="316"/>
      <c r="R403" s="307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06">
        <v>4607091389098</v>
      </c>
      <c r="E404" s="307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16"/>
      <c r="P404" s="316"/>
      <c r="Q404" s="316"/>
      <c r="R404" s="307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06">
        <v>4607091389982</v>
      </c>
      <c r="E405" s="307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16"/>
      <c r="P405" s="316"/>
      <c r="Q405" s="316"/>
      <c r="R405" s="307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08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10"/>
      <c r="N406" s="312" t="s">
        <v>66</v>
      </c>
      <c r="O406" s="313"/>
      <c r="P406" s="313"/>
      <c r="Q406" s="313"/>
      <c r="R406" s="313"/>
      <c r="S406" s="313"/>
      <c r="T406" s="314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10"/>
      <c r="N407" s="312" t="s">
        <v>66</v>
      </c>
      <c r="O407" s="313"/>
      <c r="P407" s="313"/>
      <c r="Q407" s="313"/>
      <c r="R407" s="313"/>
      <c r="S407" s="313"/>
      <c r="T407" s="314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1" t="s">
        <v>95</v>
      </c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  <c r="X408" s="309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06">
        <v>4607091388930</v>
      </c>
      <c r="E409" s="307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16"/>
      <c r="P409" s="316"/>
      <c r="Q409" s="316"/>
      <c r="R409" s="307"/>
      <c r="S409" s="34"/>
      <c r="T409" s="34"/>
      <c r="U409" s="35" t="s">
        <v>65</v>
      </c>
      <c r="V409" s="302">
        <v>5</v>
      </c>
      <c r="W409" s="303">
        <f>IFERROR(IF(V409="",0,CEILING((V409/$H409),1)*$H409),"")</f>
        <v>5.28</v>
      </c>
      <c r="X409" s="36">
        <f>IFERROR(IF(W409=0,"",ROUNDUP(W409/H409,0)*0.01196),"")</f>
        <v>1.196E-2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06">
        <v>4680115880054</v>
      </c>
      <c r="E410" s="307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16"/>
      <c r="P410" s="316"/>
      <c r="Q410" s="316"/>
      <c r="R410" s="307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08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10"/>
      <c r="N411" s="312" t="s">
        <v>66</v>
      </c>
      <c r="O411" s="313"/>
      <c r="P411" s="313"/>
      <c r="Q411" s="313"/>
      <c r="R411" s="313"/>
      <c r="S411" s="313"/>
      <c r="T411" s="314"/>
      <c r="U411" s="37" t="s">
        <v>67</v>
      </c>
      <c r="V411" s="304">
        <f>IFERROR(V409/H409,"0")+IFERROR(V410/H410,"0")</f>
        <v>0.94696969696969691</v>
      </c>
      <c r="W411" s="304">
        <f>IFERROR(W409/H409,"0")+IFERROR(W410/H410,"0")</f>
        <v>1</v>
      </c>
      <c r="X411" s="304">
        <f>IFERROR(IF(X409="",0,X409),"0")+IFERROR(IF(X410="",0,X410),"0")</f>
        <v>1.196E-2</v>
      </c>
      <c r="Y411" s="305"/>
      <c r="Z411" s="305"/>
    </row>
    <row r="412" spans="1:53" x14ac:dyDescent="0.2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10"/>
      <c r="N412" s="312" t="s">
        <v>66</v>
      </c>
      <c r="O412" s="313"/>
      <c r="P412" s="313"/>
      <c r="Q412" s="313"/>
      <c r="R412" s="313"/>
      <c r="S412" s="313"/>
      <c r="T412" s="314"/>
      <c r="U412" s="37" t="s">
        <v>65</v>
      </c>
      <c r="V412" s="304">
        <f>IFERROR(SUM(V409:V410),"0")</f>
        <v>5</v>
      </c>
      <c r="W412" s="304">
        <f>IFERROR(SUM(W409:W410),"0")</f>
        <v>5.28</v>
      </c>
      <c r="X412" s="37"/>
      <c r="Y412" s="305"/>
      <c r="Z412" s="305"/>
    </row>
    <row r="413" spans="1:53" ht="14.25" customHeight="1" x14ac:dyDescent="0.25">
      <c r="A413" s="311" t="s">
        <v>60</v>
      </c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  <c r="X413" s="309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06">
        <v>4680115883116</v>
      </c>
      <c r="E414" s="307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16"/>
      <c r="P414" s="316"/>
      <c r="Q414" s="316"/>
      <c r="R414" s="307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06">
        <v>4680115883093</v>
      </c>
      <c r="E415" s="307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16"/>
      <c r="P415" s="316"/>
      <c r="Q415" s="316"/>
      <c r="R415" s="307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06">
        <v>4680115883109</v>
      </c>
      <c r="E416" s="307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16"/>
      <c r="P416" s="316"/>
      <c r="Q416" s="316"/>
      <c r="R416" s="307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06">
        <v>4680115882072</v>
      </c>
      <c r="E417" s="307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3" t="s">
        <v>572</v>
      </c>
      <c r="O417" s="316"/>
      <c r="P417" s="316"/>
      <c r="Q417" s="316"/>
      <c r="R417" s="307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06">
        <v>4680115882102</v>
      </c>
      <c r="E418" s="307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60" t="s">
        <v>575</v>
      </c>
      <c r="O418" s="316"/>
      <c r="P418" s="316"/>
      <c r="Q418" s="316"/>
      <c r="R418" s="307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06">
        <v>4680115882096</v>
      </c>
      <c r="E419" s="307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34" t="s">
        <v>578</v>
      </c>
      <c r="O419" s="316"/>
      <c r="P419" s="316"/>
      <c r="Q419" s="316"/>
      <c r="R419" s="307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08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10"/>
      <c r="N420" s="312" t="s">
        <v>66</v>
      </c>
      <c r="O420" s="313"/>
      <c r="P420" s="313"/>
      <c r="Q420" s="313"/>
      <c r="R420" s="313"/>
      <c r="S420" s="313"/>
      <c r="T420" s="314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10"/>
      <c r="N421" s="312" t="s">
        <v>66</v>
      </c>
      <c r="O421" s="313"/>
      <c r="P421" s="313"/>
      <c r="Q421" s="313"/>
      <c r="R421" s="313"/>
      <c r="S421" s="313"/>
      <c r="T421" s="314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11" t="s">
        <v>68</v>
      </c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  <c r="X422" s="309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06">
        <v>4607091383409</v>
      </c>
      <c r="E423" s="307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16"/>
      <c r="P423" s="316"/>
      <c r="Q423" s="316"/>
      <c r="R423" s="307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06">
        <v>4607091383416</v>
      </c>
      <c r="E424" s="307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16"/>
      <c r="P424" s="316"/>
      <c r="Q424" s="316"/>
      <c r="R424" s="307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08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10"/>
      <c r="N425" s="312" t="s">
        <v>66</v>
      </c>
      <c r="O425" s="313"/>
      <c r="P425" s="313"/>
      <c r="Q425" s="313"/>
      <c r="R425" s="313"/>
      <c r="S425" s="313"/>
      <c r="T425" s="314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10"/>
      <c r="N426" s="312" t="s">
        <v>66</v>
      </c>
      <c r="O426" s="313"/>
      <c r="P426" s="313"/>
      <c r="Q426" s="313"/>
      <c r="R426" s="313"/>
      <c r="S426" s="313"/>
      <c r="T426" s="314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37" t="s">
        <v>583</v>
      </c>
      <c r="B427" s="438"/>
      <c r="C427" s="438"/>
      <c r="D427" s="438"/>
      <c r="E427" s="438"/>
      <c r="F427" s="438"/>
      <c r="G427" s="438"/>
      <c r="H427" s="438"/>
      <c r="I427" s="438"/>
      <c r="J427" s="438"/>
      <c r="K427" s="438"/>
      <c r="L427" s="438"/>
      <c r="M427" s="438"/>
      <c r="N427" s="438"/>
      <c r="O427" s="438"/>
      <c r="P427" s="438"/>
      <c r="Q427" s="438"/>
      <c r="R427" s="438"/>
      <c r="S427" s="438"/>
      <c r="T427" s="438"/>
      <c r="U427" s="438"/>
      <c r="V427" s="438"/>
      <c r="W427" s="438"/>
      <c r="X427" s="438"/>
      <c r="Y427" s="48"/>
      <c r="Z427" s="48"/>
    </row>
    <row r="428" spans="1:53" ht="16.5" customHeight="1" x14ac:dyDescent="0.25">
      <c r="A428" s="321" t="s">
        <v>584</v>
      </c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  <c r="X428" s="309"/>
      <c r="Y428" s="297"/>
      <c r="Z428" s="297"/>
    </row>
    <row r="429" spans="1:53" ht="14.25" customHeight="1" x14ac:dyDescent="0.25">
      <c r="A429" s="311" t="s">
        <v>103</v>
      </c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  <c r="X429" s="309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06">
        <v>4640242180441</v>
      </c>
      <c r="E430" s="307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58" t="s">
        <v>587</v>
      </c>
      <c r="O430" s="316"/>
      <c r="P430" s="316"/>
      <c r="Q430" s="316"/>
      <c r="R430" s="307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06">
        <v>4640242180564</v>
      </c>
      <c r="E431" s="307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59" t="s">
        <v>590</v>
      </c>
      <c r="O431" s="316"/>
      <c r="P431" s="316"/>
      <c r="Q431" s="316"/>
      <c r="R431" s="307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08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10"/>
      <c r="N432" s="312" t="s">
        <v>66</v>
      </c>
      <c r="O432" s="313"/>
      <c r="P432" s="313"/>
      <c r="Q432" s="313"/>
      <c r="R432" s="313"/>
      <c r="S432" s="313"/>
      <c r="T432" s="314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10"/>
      <c r="N433" s="312" t="s">
        <v>66</v>
      </c>
      <c r="O433" s="313"/>
      <c r="P433" s="313"/>
      <c r="Q433" s="313"/>
      <c r="R433" s="313"/>
      <c r="S433" s="313"/>
      <c r="T433" s="314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1" t="s">
        <v>95</v>
      </c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  <c r="X434" s="309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06">
        <v>4640242180526</v>
      </c>
      <c r="E435" s="307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16"/>
      <c r="P435" s="316"/>
      <c r="Q435" s="316"/>
      <c r="R435" s="307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06">
        <v>4640242180519</v>
      </c>
      <c r="E436" s="307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39" t="s">
        <v>596</v>
      </c>
      <c r="O436" s="316"/>
      <c r="P436" s="316"/>
      <c r="Q436" s="316"/>
      <c r="R436" s="307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08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10"/>
      <c r="N437" s="312" t="s">
        <v>66</v>
      </c>
      <c r="O437" s="313"/>
      <c r="P437" s="313"/>
      <c r="Q437" s="313"/>
      <c r="R437" s="313"/>
      <c r="S437" s="313"/>
      <c r="T437" s="314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10"/>
      <c r="N438" s="312" t="s">
        <v>66</v>
      </c>
      <c r="O438" s="313"/>
      <c r="P438" s="313"/>
      <c r="Q438" s="313"/>
      <c r="R438" s="313"/>
      <c r="S438" s="313"/>
      <c r="T438" s="314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1" t="s">
        <v>60</v>
      </c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  <c r="X439" s="309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06">
        <v>4640242180816</v>
      </c>
      <c r="E440" s="307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615" t="s">
        <v>599</v>
      </c>
      <c r="O440" s="316"/>
      <c r="P440" s="316"/>
      <c r="Q440" s="316"/>
      <c r="R440" s="307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06">
        <v>4640242180595</v>
      </c>
      <c r="E441" s="307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16"/>
      <c r="P441" s="316"/>
      <c r="Q441" s="316"/>
      <c r="R441" s="307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08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10"/>
      <c r="N442" s="312" t="s">
        <v>66</v>
      </c>
      <c r="O442" s="313"/>
      <c r="P442" s="313"/>
      <c r="Q442" s="313"/>
      <c r="R442" s="313"/>
      <c r="S442" s="313"/>
      <c r="T442" s="314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10"/>
      <c r="N443" s="312" t="s">
        <v>66</v>
      </c>
      <c r="O443" s="313"/>
      <c r="P443" s="313"/>
      <c r="Q443" s="313"/>
      <c r="R443" s="313"/>
      <c r="S443" s="313"/>
      <c r="T443" s="314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1" t="s">
        <v>68</v>
      </c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  <c r="X444" s="309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06">
        <v>4640242180540</v>
      </c>
      <c r="E445" s="307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92" t="s">
        <v>605</v>
      </c>
      <c r="O445" s="316"/>
      <c r="P445" s="316"/>
      <c r="Q445" s="316"/>
      <c r="R445" s="307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06">
        <v>4640242180557</v>
      </c>
      <c r="E446" s="307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17" t="s">
        <v>608</v>
      </c>
      <c r="O446" s="316"/>
      <c r="P446" s="316"/>
      <c r="Q446" s="316"/>
      <c r="R446" s="307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08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10"/>
      <c r="N447" s="312" t="s">
        <v>66</v>
      </c>
      <c r="O447" s="313"/>
      <c r="P447" s="313"/>
      <c r="Q447" s="313"/>
      <c r="R447" s="313"/>
      <c r="S447" s="313"/>
      <c r="T447" s="314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10"/>
      <c r="N448" s="312" t="s">
        <v>66</v>
      </c>
      <c r="O448" s="313"/>
      <c r="P448" s="313"/>
      <c r="Q448" s="313"/>
      <c r="R448" s="313"/>
      <c r="S448" s="313"/>
      <c r="T448" s="314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21" t="s">
        <v>609</v>
      </c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  <c r="X449" s="309"/>
      <c r="Y449" s="297"/>
      <c r="Z449" s="297"/>
    </row>
    <row r="450" spans="1:53" ht="14.25" customHeight="1" x14ac:dyDescent="0.25">
      <c r="A450" s="311" t="s">
        <v>68</v>
      </c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  <c r="X450" s="309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06">
        <v>4680115880870</v>
      </c>
      <c r="E451" s="307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50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16"/>
      <c r="P451" s="316"/>
      <c r="Q451" s="316"/>
      <c r="R451" s="307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08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10"/>
      <c r="N452" s="312" t="s">
        <v>66</v>
      </c>
      <c r="O452" s="313"/>
      <c r="P452" s="313"/>
      <c r="Q452" s="313"/>
      <c r="R452" s="313"/>
      <c r="S452" s="313"/>
      <c r="T452" s="314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10"/>
      <c r="N453" s="312" t="s">
        <v>66</v>
      </c>
      <c r="O453" s="313"/>
      <c r="P453" s="313"/>
      <c r="Q453" s="313"/>
      <c r="R453" s="313"/>
      <c r="S453" s="313"/>
      <c r="T453" s="314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506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73"/>
      <c r="N454" s="360" t="s">
        <v>612</v>
      </c>
      <c r="O454" s="361"/>
      <c r="P454" s="361"/>
      <c r="Q454" s="361"/>
      <c r="R454" s="361"/>
      <c r="S454" s="361"/>
      <c r="T454" s="362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645.4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669.4799999999999</v>
      </c>
      <c r="X454" s="37"/>
      <c r="Y454" s="305"/>
      <c r="Z454" s="305"/>
    </row>
    <row r="455" spans="1:53" x14ac:dyDescent="0.2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73"/>
      <c r="N455" s="360" t="s">
        <v>613</v>
      </c>
      <c r="O455" s="361"/>
      <c r="P455" s="361"/>
      <c r="Q455" s="361"/>
      <c r="R455" s="361"/>
      <c r="S455" s="361"/>
      <c r="T455" s="362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681.18345528545524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706.66199999999981</v>
      </c>
      <c r="X455" s="37"/>
      <c r="Y455" s="305"/>
      <c r="Z455" s="305"/>
    </row>
    <row r="456" spans="1:53" x14ac:dyDescent="0.2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73"/>
      <c r="N456" s="360" t="s">
        <v>614</v>
      </c>
      <c r="O456" s="361"/>
      <c r="P456" s="361"/>
      <c r="Q456" s="361"/>
      <c r="R456" s="361"/>
      <c r="S456" s="361"/>
      <c r="T456" s="362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2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</v>
      </c>
      <c r="X456" s="37"/>
      <c r="Y456" s="305"/>
      <c r="Z456" s="305"/>
    </row>
    <row r="457" spans="1:53" x14ac:dyDescent="0.2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73"/>
      <c r="N457" s="360" t="s">
        <v>616</v>
      </c>
      <c r="O457" s="361"/>
      <c r="P457" s="361"/>
      <c r="Q457" s="361"/>
      <c r="R457" s="361"/>
      <c r="S457" s="361"/>
      <c r="T457" s="362"/>
      <c r="U457" s="37" t="s">
        <v>65</v>
      </c>
      <c r="V457" s="304">
        <f>GrossWeightTotal+PalletQtyTotal*25</f>
        <v>731.18345528545524</v>
      </c>
      <c r="W457" s="304">
        <f>GrossWeightTotalR+PalletQtyTotalR*25</f>
        <v>756.66199999999981</v>
      </c>
      <c r="X457" s="37"/>
      <c r="Y457" s="305"/>
      <c r="Z457" s="305"/>
    </row>
    <row r="458" spans="1:53" x14ac:dyDescent="0.2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73"/>
      <c r="N458" s="360" t="s">
        <v>617</v>
      </c>
      <c r="O458" s="361"/>
      <c r="P458" s="361"/>
      <c r="Q458" s="361"/>
      <c r="R458" s="361"/>
      <c r="S458" s="361"/>
      <c r="T458" s="362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79.327813544480222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83</v>
      </c>
      <c r="X458" s="37"/>
      <c r="Y458" s="305"/>
      <c r="Z458" s="305"/>
    </row>
    <row r="459" spans="1:53" ht="14.25" customHeight="1" x14ac:dyDescent="0.2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73"/>
      <c r="N459" s="360" t="s">
        <v>618</v>
      </c>
      <c r="O459" s="361"/>
      <c r="P459" s="361"/>
      <c r="Q459" s="361"/>
      <c r="R459" s="361"/>
      <c r="S459" s="361"/>
      <c r="T459" s="362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1.48864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35" t="s">
        <v>93</v>
      </c>
      <c r="D461" s="403"/>
      <c r="E461" s="403"/>
      <c r="F461" s="369"/>
      <c r="G461" s="335" t="s">
        <v>233</v>
      </c>
      <c r="H461" s="403"/>
      <c r="I461" s="403"/>
      <c r="J461" s="403"/>
      <c r="K461" s="403"/>
      <c r="L461" s="403"/>
      <c r="M461" s="369"/>
      <c r="N461" s="335" t="s">
        <v>424</v>
      </c>
      <c r="O461" s="369"/>
      <c r="P461" s="335" t="s">
        <v>471</v>
      </c>
      <c r="Q461" s="369"/>
      <c r="R461" s="295" t="s">
        <v>541</v>
      </c>
      <c r="S461" s="335" t="s">
        <v>583</v>
      </c>
      <c r="T461" s="369"/>
      <c r="U461" s="296"/>
      <c r="Z461" s="52"/>
      <c r="AC461" s="296"/>
    </row>
    <row r="462" spans="1:53" ht="14.25" customHeight="1" thickTop="1" x14ac:dyDescent="0.2">
      <c r="A462" s="554" t="s">
        <v>621</v>
      </c>
      <c r="B462" s="335" t="s">
        <v>59</v>
      </c>
      <c r="C462" s="335" t="s">
        <v>94</v>
      </c>
      <c r="D462" s="335" t="s">
        <v>102</v>
      </c>
      <c r="E462" s="335" t="s">
        <v>93</v>
      </c>
      <c r="F462" s="335" t="s">
        <v>226</v>
      </c>
      <c r="G462" s="335" t="s">
        <v>234</v>
      </c>
      <c r="H462" s="335" t="s">
        <v>241</v>
      </c>
      <c r="I462" s="335" t="s">
        <v>258</v>
      </c>
      <c r="J462" s="335" t="s">
        <v>316</v>
      </c>
      <c r="K462" s="296"/>
      <c r="L462" s="335" t="s">
        <v>392</v>
      </c>
      <c r="M462" s="335" t="s">
        <v>410</v>
      </c>
      <c r="N462" s="335" t="s">
        <v>425</v>
      </c>
      <c r="O462" s="335" t="s">
        <v>448</v>
      </c>
      <c r="P462" s="335" t="s">
        <v>472</v>
      </c>
      <c r="Q462" s="335" t="s">
        <v>519</v>
      </c>
      <c r="R462" s="335" t="s">
        <v>541</v>
      </c>
      <c r="S462" s="335" t="s">
        <v>584</v>
      </c>
      <c r="T462" s="335" t="s">
        <v>609</v>
      </c>
      <c r="U462" s="296"/>
      <c r="Z462" s="52"/>
      <c r="AC462" s="296"/>
    </row>
    <row r="463" spans="1:53" ht="13.5" customHeight="1" thickBot="1" x14ac:dyDescent="0.25">
      <c r="A463" s="555"/>
      <c r="B463" s="336"/>
      <c r="C463" s="336"/>
      <c r="D463" s="336"/>
      <c r="E463" s="336"/>
      <c r="F463" s="336"/>
      <c r="G463" s="336"/>
      <c r="H463" s="336"/>
      <c r="I463" s="336"/>
      <c r="J463" s="336"/>
      <c r="K463" s="296"/>
      <c r="L463" s="336"/>
      <c r="M463" s="336"/>
      <c r="N463" s="336"/>
      <c r="O463" s="336"/>
      <c r="P463" s="336"/>
      <c r="Q463" s="336"/>
      <c r="R463" s="336"/>
      <c r="S463" s="336"/>
      <c r="T463" s="336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54</v>
      </c>
      <c r="D464" s="46">
        <f>IFERROR(W55*1,"0")+IFERROR(W56*1,"0")+IFERROR(W57*1,"0")+IFERROR(W58*1,"0")</f>
        <v>36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12.600000000000001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8.4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458.1</v>
      </c>
      <c r="K464" s="296"/>
      <c r="L464" s="46">
        <f>IFERROR(W253*1,"0")+IFERROR(W254*1,"0")+IFERROR(W255*1,"0")+IFERROR(W256*1,"0")+IFERROR(W257*1,"0")+IFERROR(W258*1,"0")+IFERROR(W259*1,"0")+IFERROR(W263*1,"0")+IFERROR(W264*1,"0")</f>
        <v>10.8</v>
      </c>
      <c r="M464" s="46">
        <f>IFERROR(W269*1,"0")+IFERROR(W273*1,"0")+IFERROR(W274*1,"0")+IFERROR(W275*1,"0")+IFERROR(W279*1,"0")+IFERROR(W283*1,"0")</f>
        <v>24.299999999999997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60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5.28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S461:T461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15:L15"/>
    <mergeCell ref="N23:T23"/>
    <mergeCell ref="A48:X48"/>
    <mergeCell ref="N217:R217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D101:E101"/>
    <mergeCell ref="N209:R209"/>
    <mergeCell ref="N378:T378"/>
    <mergeCell ref="N367:R367"/>
    <mergeCell ref="N354:R354"/>
    <mergeCell ref="N368:T368"/>
    <mergeCell ref="N356:R356"/>
    <mergeCell ref="D228:E228"/>
    <mergeCell ref="D333:E333"/>
    <mergeCell ref="A395:X395"/>
    <mergeCell ref="N416:R416"/>
    <mergeCell ref="N117:R117"/>
    <mergeCell ref="A313:X313"/>
    <mergeCell ref="N353:R353"/>
    <mergeCell ref="D154:E154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D177:E177"/>
    <mergeCell ref="D226:E226"/>
    <mergeCell ref="D164:E164"/>
    <mergeCell ref="N198:R198"/>
    <mergeCell ref="N225:R225"/>
    <mergeCell ref="D241:E241"/>
    <mergeCell ref="N296:R296"/>
    <mergeCell ref="N318:T318"/>
    <mergeCell ref="D35:E35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N357:T357"/>
    <mergeCell ref="M17:M18"/>
    <mergeCell ref="N67:R67"/>
    <mergeCell ref="A297:M298"/>
    <mergeCell ref="G17:G18"/>
    <mergeCell ref="H10:L10"/>
    <mergeCell ref="A46:X46"/>
    <mergeCell ref="N66:R66"/>
    <mergeCell ref="A282:X282"/>
    <mergeCell ref="N284:T284"/>
    <mergeCell ref="N222:T222"/>
    <mergeCell ref="N351:R351"/>
    <mergeCell ref="N68:R68"/>
    <mergeCell ref="N295:R295"/>
    <mergeCell ref="D136:E136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N426:T426"/>
    <mergeCell ref="D314:E314"/>
    <mergeCell ref="N364:T364"/>
    <mergeCell ref="N407:T407"/>
    <mergeCell ref="A193:X193"/>
    <mergeCell ref="D159:E159"/>
    <mergeCell ref="N414:R41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316:R316"/>
    <mergeCell ref="D182:E182"/>
    <mergeCell ref="N163:R163"/>
    <mergeCell ref="A260:M261"/>
    <mergeCell ref="N101:R101"/>
    <mergeCell ref="D109:E109"/>
    <mergeCell ref="N324:T324"/>
    <mergeCell ref="N315:R315"/>
    <mergeCell ref="N144:R144"/>
    <mergeCell ref="D171:E17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74:R74"/>
    <mergeCell ref="N145:R14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2023-10-31T10:53:41Z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