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W432" i="1"/>
  <c r="V432" i="1"/>
  <c r="X431" i="1"/>
  <c r="W431" i="1"/>
  <c r="X430" i="1"/>
  <c r="X432" i="1" s="1"/>
  <c r="W430" i="1"/>
  <c r="W433" i="1" s="1"/>
  <c r="V426" i="1"/>
  <c r="V425" i="1"/>
  <c r="W424" i="1"/>
  <c r="X424" i="1" s="1"/>
  <c r="N424" i="1"/>
  <c r="X423" i="1"/>
  <c r="X425" i="1" s="1"/>
  <c r="W423" i="1"/>
  <c r="N423" i="1"/>
  <c r="V421" i="1"/>
  <c r="W420" i="1"/>
  <c r="V420" i="1"/>
  <c r="X419" i="1"/>
  <c r="W419" i="1"/>
  <c r="X418" i="1"/>
  <c r="W418" i="1"/>
  <c r="X417" i="1"/>
  <c r="W417" i="1"/>
  <c r="X416" i="1"/>
  <c r="W416" i="1"/>
  <c r="N416" i="1"/>
  <c r="W415" i="1"/>
  <c r="X415" i="1" s="1"/>
  <c r="N415" i="1"/>
  <c r="X414" i="1"/>
  <c r="W414" i="1"/>
  <c r="W421" i="1" s="1"/>
  <c r="N414" i="1"/>
  <c r="V412" i="1"/>
  <c r="V411" i="1"/>
  <c r="X410" i="1"/>
  <c r="W410" i="1"/>
  <c r="N410" i="1"/>
  <c r="W409" i="1"/>
  <c r="N409" i="1"/>
  <c r="V407" i="1"/>
  <c r="V406" i="1"/>
  <c r="W405" i="1"/>
  <c r="X405" i="1" s="1"/>
  <c r="N405" i="1"/>
  <c r="X404" i="1"/>
  <c r="W404" i="1"/>
  <c r="N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X386" i="1"/>
  <c r="W386" i="1"/>
  <c r="N386" i="1"/>
  <c r="W385" i="1"/>
  <c r="X385" i="1" s="1"/>
  <c r="N385" i="1"/>
  <c r="X384" i="1"/>
  <c r="W384" i="1"/>
  <c r="X383" i="1"/>
  <c r="W383" i="1"/>
  <c r="N383" i="1"/>
  <c r="W382" i="1"/>
  <c r="X382" i="1" s="1"/>
  <c r="N382" i="1"/>
  <c r="X381" i="1"/>
  <c r="X388" i="1" s="1"/>
  <c r="W381" i="1"/>
  <c r="N381" i="1"/>
  <c r="V379" i="1"/>
  <c r="W378" i="1"/>
  <c r="V378" i="1"/>
  <c r="X377" i="1"/>
  <c r="W377" i="1"/>
  <c r="N377" i="1"/>
  <c r="W376" i="1"/>
  <c r="N376" i="1"/>
  <c r="V373" i="1"/>
  <c r="V372" i="1"/>
  <c r="W371" i="1"/>
  <c r="V369" i="1"/>
  <c r="W368" i="1"/>
  <c r="V368" i="1"/>
  <c r="X367" i="1"/>
  <c r="X368" i="1" s="1"/>
  <c r="W367" i="1"/>
  <c r="W369" i="1" s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N360" i="1"/>
  <c r="V358" i="1"/>
  <c r="V357" i="1"/>
  <c r="W356" i="1"/>
  <c r="X356" i="1" s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X347" i="1" s="1"/>
  <c r="N347" i="1"/>
  <c r="X346" i="1"/>
  <c r="W346" i="1"/>
  <c r="N346" i="1"/>
  <c r="W345" i="1"/>
  <c r="X345" i="1" s="1"/>
  <c r="N345" i="1"/>
  <c r="X344" i="1"/>
  <c r="X357" i="1" s="1"/>
  <c r="W344" i="1"/>
  <c r="W357" i="1" s="1"/>
  <c r="N344" i="1"/>
  <c r="V342" i="1"/>
  <c r="V341" i="1"/>
  <c r="X340" i="1"/>
  <c r="W340" i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X328" i="1"/>
  <c r="X330" i="1" s="1"/>
  <c r="W328" i="1"/>
  <c r="N328" i="1"/>
  <c r="W327" i="1"/>
  <c r="X327" i="1" s="1"/>
  <c r="N327" i="1"/>
  <c r="X326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X316" i="1"/>
  <c r="X318" i="1" s="1"/>
  <c r="W316" i="1"/>
  <c r="N316" i="1"/>
  <c r="W315" i="1"/>
  <c r="X315" i="1" s="1"/>
  <c r="N315" i="1"/>
  <c r="X314" i="1"/>
  <c r="W314" i="1"/>
  <c r="W318" i="1" s="1"/>
  <c r="N314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X295" i="1"/>
  <c r="W295" i="1"/>
  <c r="N295" i="1"/>
  <c r="W294" i="1"/>
  <c r="X294" i="1" s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X276" i="1" s="1"/>
  <c r="W274" i="1"/>
  <c r="X274" i="1" s="1"/>
  <c r="N274" i="1"/>
  <c r="X273" i="1"/>
  <c r="W273" i="1"/>
  <c r="W276" i="1" s="1"/>
  <c r="N273" i="1"/>
  <c r="V271" i="1"/>
  <c r="W270" i="1"/>
  <c r="V270" i="1"/>
  <c r="X269" i="1"/>
  <c r="X270" i="1" s="1"/>
  <c r="W269" i="1"/>
  <c r="M464" i="1" s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X255" i="1" s="1"/>
  <c r="X260" i="1" s="1"/>
  <c r="W254" i="1"/>
  <c r="X254" i="1" s="1"/>
  <c r="N254" i="1"/>
  <c r="X253" i="1"/>
  <c r="W253" i="1"/>
  <c r="N253" i="1"/>
  <c r="V250" i="1"/>
  <c r="V249" i="1"/>
  <c r="X248" i="1"/>
  <c r="W248" i="1"/>
  <c r="N248" i="1"/>
  <c r="W247" i="1"/>
  <c r="X247" i="1" s="1"/>
  <c r="N247" i="1"/>
  <c r="X246" i="1"/>
  <c r="X249" i="1" s="1"/>
  <c r="W246" i="1"/>
  <c r="N246" i="1"/>
  <c r="V244" i="1"/>
  <c r="V243" i="1"/>
  <c r="X242" i="1"/>
  <c r="W242" i="1"/>
  <c r="N242" i="1"/>
  <c r="W241" i="1"/>
  <c r="X241" i="1" s="1"/>
  <c r="W240" i="1"/>
  <c r="V238" i="1"/>
  <c r="W237" i="1"/>
  <c r="V237" i="1"/>
  <c r="X236" i="1"/>
  <c r="W236" i="1"/>
  <c r="N236" i="1"/>
  <c r="W235" i="1"/>
  <c r="X235" i="1" s="1"/>
  <c r="N235" i="1"/>
  <c r="X234" i="1"/>
  <c r="W234" i="1"/>
  <c r="W238" i="1" s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X231" i="1" s="1"/>
  <c r="W224" i="1"/>
  <c r="N224" i="1"/>
  <c r="V222" i="1"/>
  <c r="V221" i="1"/>
  <c r="X220" i="1"/>
  <c r="W220" i="1"/>
  <c r="N220" i="1"/>
  <c r="W219" i="1"/>
  <c r="X219" i="1" s="1"/>
  <c r="N219" i="1"/>
  <c r="X218" i="1"/>
  <c r="W218" i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N195" i="1"/>
  <c r="V192" i="1"/>
  <c r="V191" i="1"/>
  <c r="W190" i="1"/>
  <c r="X190" i="1" s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W172" i="1"/>
  <c r="X172" i="1" s="1"/>
  <c r="N172" i="1"/>
  <c r="X171" i="1"/>
  <c r="W171" i="1"/>
  <c r="X170" i="1"/>
  <c r="W170" i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W160" i="1" s="1"/>
  <c r="V156" i="1"/>
  <c r="V155" i="1"/>
  <c r="W154" i="1"/>
  <c r="X154" i="1" s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H464" i="1" s="1"/>
  <c r="N141" i="1"/>
  <c r="V138" i="1"/>
  <c r="V137" i="1"/>
  <c r="W136" i="1"/>
  <c r="X136" i="1" s="1"/>
  <c r="N136" i="1"/>
  <c r="X135" i="1"/>
  <c r="W135" i="1"/>
  <c r="N135" i="1"/>
  <c r="W134" i="1"/>
  <c r="G464" i="1" s="1"/>
  <c r="N134" i="1"/>
  <c r="V130" i="1"/>
  <c r="V129" i="1"/>
  <c r="W128" i="1"/>
  <c r="X128" i="1" s="1"/>
  <c r="N128" i="1"/>
  <c r="X127" i="1"/>
  <c r="W127" i="1"/>
  <c r="N127" i="1"/>
  <c r="W126" i="1"/>
  <c r="W129" i="1" s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X114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N57" i="1"/>
  <c r="X56" i="1"/>
  <c r="W56" i="1"/>
  <c r="N56" i="1"/>
  <c r="W55" i="1"/>
  <c r="D464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V454" i="1" l="1"/>
  <c r="V457" i="1"/>
  <c r="X102" i="1"/>
  <c r="F9" i="1"/>
  <c r="J9" i="1"/>
  <c r="F10" i="1"/>
  <c r="W33" i="1"/>
  <c r="W37" i="1"/>
  <c r="W41" i="1"/>
  <c r="W45" i="1"/>
  <c r="W51" i="1"/>
  <c r="W458" i="1" s="1"/>
  <c r="W60" i="1"/>
  <c r="W79" i="1"/>
  <c r="W89" i="1"/>
  <c r="W103" i="1"/>
  <c r="W115" i="1"/>
  <c r="W123" i="1"/>
  <c r="W130" i="1"/>
  <c r="W138" i="1"/>
  <c r="W149" i="1"/>
  <c r="W156" i="1"/>
  <c r="W161" i="1"/>
  <c r="W167" i="1"/>
  <c r="X186" i="1"/>
  <c r="W211" i="1"/>
  <c r="W214" i="1"/>
  <c r="X213" i="1"/>
  <c r="X214" i="1" s="1"/>
  <c r="W215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H9" i="1"/>
  <c r="W456" i="1"/>
  <c r="W455" i="1"/>
  <c r="V458" i="1"/>
  <c r="W24" i="1"/>
  <c r="X35" i="1"/>
  <c r="X36" i="1" s="1"/>
  <c r="X459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4" i="1" l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<sst xmlns="http://schemas.openxmlformats.org/spreadsheetml/2006/main" count="1899" uniqueCount="644">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</sst>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23" t="s">
        <v>0</v>
      </c>
      <c r="E1" s="307"/>
      <c r="F1" s="307"/>
      <c r="G1" s="12" t="s">
        <v>1</v>
      </c>
      <c r="H1" s="423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0" t="s">
        <v>8</v>
      </c>
      <c r="B5" s="328"/>
      <c r="C5" s="329"/>
      <c r="D5" s="564"/>
      <c r="E5" s="565"/>
      <c r="F5" s="380" t="s">
        <v>9</v>
      </c>
      <c r="G5" s="329"/>
      <c r="H5" s="564" t="s">
        <v>643</v>
      </c>
      <c r="I5" s="598"/>
      <c r="J5" s="598"/>
      <c r="K5" s="598"/>
      <c r="L5" s="565"/>
      <c r="N5" s="24" t="s">
        <v>10</v>
      </c>
      <c r="O5" s="385">
        <v>45232</v>
      </c>
      <c r="P5" s="386"/>
      <c r="R5" s="344" t="s">
        <v>11</v>
      </c>
      <c r="S5" s="345"/>
      <c r="T5" s="483" t="s">
        <v>12</v>
      </c>
      <c r="U5" s="386"/>
      <c r="Z5" s="51"/>
      <c r="AA5" s="51"/>
      <c r="AB5" s="51"/>
    </row>
    <row r="6" spans="1:29" s="300" customFormat="1" ht="24" customHeight="1" x14ac:dyDescent="0.2">
      <c r="A6" s="510" t="s">
        <v>13</v>
      </c>
      <c r="B6" s="328"/>
      <c r="C6" s="329"/>
      <c r="D6" s="499" t="s">
        <v>14</v>
      </c>
      <c r="E6" s="500"/>
      <c r="F6" s="500"/>
      <c r="G6" s="500"/>
      <c r="H6" s="500"/>
      <c r="I6" s="500"/>
      <c r="J6" s="500"/>
      <c r="K6" s="500"/>
      <c r="L6" s="386"/>
      <c r="N6" s="24" t="s">
        <v>15</v>
      </c>
      <c r="O6" s="549" t="str">
        <f>IF(O5=0," ",CHOOSE(WEEKDAY(O5,2),"Понедельник","Вторник","Среда","Четверг","Пятница","Суббота","Воскресенье"))</f>
        <v>Четверг</v>
      </c>
      <c r="P6" s="316"/>
      <c r="R6" s="574" t="s">
        <v>16</v>
      </c>
      <c r="S6" s="345"/>
      <c r="T6" s="485" t="s">
        <v>17</v>
      </c>
      <c r="U6" s="48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09"/>
      <c r="S7" s="345"/>
      <c r="T7" s="487"/>
      <c r="U7" s="488"/>
      <c r="Z7" s="51"/>
      <c r="AA7" s="51"/>
      <c r="AB7" s="51"/>
    </row>
    <row r="8" spans="1:29" s="300" customFormat="1" ht="25.5" customHeight="1" x14ac:dyDescent="0.2">
      <c r="A8" s="332" t="s">
        <v>18</v>
      </c>
      <c r="B8" s="325"/>
      <c r="C8" s="326"/>
      <c r="D8" s="555"/>
      <c r="E8" s="556"/>
      <c r="F8" s="556"/>
      <c r="G8" s="556"/>
      <c r="H8" s="556"/>
      <c r="I8" s="556"/>
      <c r="J8" s="556"/>
      <c r="K8" s="556"/>
      <c r="L8" s="557"/>
      <c r="N8" s="24" t="s">
        <v>19</v>
      </c>
      <c r="O8" s="389">
        <v>0.54166666666666663</v>
      </c>
      <c r="P8" s="386"/>
      <c r="R8" s="309"/>
      <c r="S8" s="345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98"/>
      <c r="E9" s="34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385"/>
      <c r="P9" s="386"/>
      <c r="R9" s="309"/>
      <c r="S9" s="345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98"/>
      <c r="E10" s="34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0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89"/>
      <c r="P10" s="386"/>
      <c r="S10" s="24" t="s">
        <v>22</v>
      </c>
      <c r="T10" s="609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9"/>
      <c r="P11" s="38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77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9"/>
      <c r="N12" s="24" t="s">
        <v>29</v>
      </c>
      <c r="O12" s="498"/>
      <c r="P12" s="494"/>
      <c r="Q12" s="23"/>
      <c r="S12" s="24"/>
      <c r="T12" s="307"/>
      <c r="U12" s="309"/>
      <c r="Z12" s="51"/>
      <c r="AA12" s="51"/>
      <c r="AB12" s="51"/>
    </row>
    <row r="13" spans="1:29" s="300" customFormat="1" ht="23.25" customHeight="1" x14ac:dyDescent="0.2">
      <c r="A13" s="377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9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77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9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40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9"/>
      <c r="N15" s="506" t="s">
        <v>34</v>
      </c>
      <c r="O15" s="307"/>
      <c r="P15" s="307"/>
      <c r="Q15" s="307"/>
      <c r="R15" s="3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1" t="s">
        <v>35</v>
      </c>
      <c r="B17" s="311" t="s">
        <v>36</v>
      </c>
      <c r="C17" s="516" t="s">
        <v>37</v>
      </c>
      <c r="D17" s="311" t="s">
        <v>38</v>
      </c>
      <c r="E17" s="312"/>
      <c r="F17" s="311" t="s">
        <v>39</v>
      </c>
      <c r="G17" s="311" t="s">
        <v>40</v>
      </c>
      <c r="H17" s="311" t="s">
        <v>41</v>
      </c>
      <c r="I17" s="311" t="s">
        <v>42</v>
      </c>
      <c r="J17" s="311" t="s">
        <v>43</v>
      </c>
      <c r="K17" s="311" t="s">
        <v>44</v>
      </c>
      <c r="L17" s="311" t="s">
        <v>45</v>
      </c>
      <c r="M17" s="311" t="s">
        <v>46</v>
      </c>
      <c r="N17" s="311" t="s">
        <v>47</v>
      </c>
      <c r="O17" s="546"/>
      <c r="P17" s="546"/>
      <c r="Q17" s="546"/>
      <c r="R17" s="312"/>
      <c r="S17" s="351" t="s">
        <v>48</v>
      </c>
      <c r="T17" s="329"/>
      <c r="U17" s="311" t="s">
        <v>49</v>
      </c>
      <c r="V17" s="311" t="s">
        <v>50</v>
      </c>
      <c r="W17" s="588" t="s">
        <v>51</v>
      </c>
      <c r="X17" s="311" t="s">
        <v>52</v>
      </c>
      <c r="Y17" s="330" t="s">
        <v>53</v>
      </c>
      <c r="Z17" s="330" t="s">
        <v>54</v>
      </c>
      <c r="AA17" s="330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7"/>
      <c r="B18" s="317"/>
      <c r="C18" s="317"/>
      <c r="D18" s="313"/>
      <c r="E18" s="314"/>
      <c r="F18" s="317"/>
      <c r="G18" s="317"/>
      <c r="H18" s="317"/>
      <c r="I18" s="317"/>
      <c r="J18" s="317"/>
      <c r="K18" s="317"/>
      <c r="L18" s="317"/>
      <c r="M18" s="317"/>
      <c r="N18" s="313"/>
      <c r="O18" s="547"/>
      <c r="P18" s="547"/>
      <c r="Q18" s="547"/>
      <c r="R18" s="314"/>
      <c r="S18" s="299" t="s">
        <v>57</v>
      </c>
      <c r="T18" s="299" t="s">
        <v>58</v>
      </c>
      <c r="U18" s="317"/>
      <c r="V18" s="317"/>
      <c r="W18" s="589"/>
      <c r="X18" s="317"/>
      <c r="Y18" s="331"/>
      <c r="Z18" s="331"/>
      <c r="AA18" s="584"/>
      <c r="AB18" s="585"/>
      <c r="AC18" s="586"/>
      <c r="AD18" s="522"/>
      <c r="BA18" s="309"/>
    </row>
    <row r="19" spans="1:53" ht="27.75" customHeight="1" x14ac:dyDescent="0.2">
      <c r="A19" s="387" t="s">
        <v>59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48"/>
      <c r="Z19" s="48"/>
    </row>
    <row r="20" spans="1:53" ht="16.5" customHeight="1" x14ac:dyDescent="0.25">
      <c r="A20" s="320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2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6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2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6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6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6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6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6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6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24" t="s">
        <v>66</v>
      </c>
      <c r="O32" s="325"/>
      <c r="P32" s="325"/>
      <c r="Q32" s="325"/>
      <c r="R32" s="325"/>
      <c r="S32" s="325"/>
      <c r="T32" s="326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24" t="s">
        <v>66</v>
      </c>
      <c r="O33" s="325"/>
      <c r="P33" s="325"/>
      <c r="Q33" s="325"/>
      <c r="R33" s="325"/>
      <c r="S33" s="325"/>
      <c r="T33" s="326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2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6"/>
      <c r="S35" s="34"/>
      <c r="T35" s="34"/>
      <c r="U35" s="35" t="s">
        <v>65</v>
      </c>
      <c r="V35" s="302">
        <v>1</v>
      </c>
      <c r="W35" s="303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24" t="s">
        <v>66</v>
      </c>
      <c r="O36" s="325"/>
      <c r="P36" s="325"/>
      <c r="Q36" s="325"/>
      <c r="R36" s="325"/>
      <c r="S36" s="325"/>
      <c r="T36" s="326"/>
      <c r="U36" s="37" t="s">
        <v>67</v>
      </c>
      <c r="V36" s="304">
        <f>IFERROR(V35/H35,"0")</f>
        <v>1.6666666666666667</v>
      </c>
      <c r="W36" s="304">
        <f>IFERROR(W35/H35,"0")</f>
        <v>2</v>
      </c>
      <c r="X36" s="304">
        <f>IFERROR(IF(X35="",0,X35),"0")</f>
        <v>1.506E-2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24" t="s">
        <v>66</v>
      </c>
      <c r="O37" s="325"/>
      <c r="P37" s="325"/>
      <c r="Q37" s="325"/>
      <c r="R37" s="325"/>
      <c r="S37" s="325"/>
      <c r="T37" s="326"/>
      <c r="U37" s="37" t="s">
        <v>65</v>
      </c>
      <c r="V37" s="304">
        <f>IFERROR(SUM(V35:V35),"0")</f>
        <v>1</v>
      </c>
      <c r="W37" s="304">
        <f>IFERROR(SUM(W35:W35),"0")</f>
        <v>1.2</v>
      </c>
      <c r="X37" s="37"/>
      <c r="Y37" s="305"/>
      <c r="Z37" s="305"/>
    </row>
    <row r="38" spans="1:53" ht="14.25" customHeight="1" x14ac:dyDescent="0.25">
      <c r="A38" s="32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6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24" t="s">
        <v>66</v>
      </c>
      <c r="O40" s="325"/>
      <c r="P40" s="325"/>
      <c r="Q40" s="325"/>
      <c r="R40" s="325"/>
      <c r="S40" s="325"/>
      <c r="T40" s="326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24" t="s">
        <v>66</v>
      </c>
      <c r="O41" s="325"/>
      <c r="P41" s="325"/>
      <c r="Q41" s="325"/>
      <c r="R41" s="325"/>
      <c r="S41" s="325"/>
      <c r="T41" s="326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2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6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24" t="s">
        <v>66</v>
      </c>
      <c r="O44" s="325"/>
      <c r="P44" s="325"/>
      <c r="Q44" s="325"/>
      <c r="R44" s="325"/>
      <c r="S44" s="325"/>
      <c r="T44" s="326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24" t="s">
        <v>66</v>
      </c>
      <c r="O45" s="325"/>
      <c r="P45" s="325"/>
      <c r="Q45" s="325"/>
      <c r="R45" s="325"/>
      <c r="S45" s="325"/>
      <c r="T45" s="326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387" t="s">
        <v>93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48"/>
      <c r="Z46" s="48"/>
    </row>
    <row r="47" spans="1:53" ht="16.5" customHeight="1" x14ac:dyDescent="0.25">
      <c r="A47" s="320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2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6"/>
      <c r="S49" s="34"/>
      <c r="T49" s="34"/>
      <c r="U49" s="35" t="s">
        <v>65</v>
      </c>
      <c r="V49" s="302">
        <v>50</v>
      </c>
      <c r="W49" s="30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6"/>
      <c r="S50" s="34"/>
      <c r="T50" s="34"/>
      <c r="U50" s="35" t="s">
        <v>65</v>
      </c>
      <c r="V50" s="302">
        <v>27</v>
      </c>
      <c r="W50" s="303">
        <f>IFERROR(IF(V50="",0,CEILING((V50/$H50),1)*$H50),"")</f>
        <v>27</v>
      </c>
      <c r="X50" s="36">
        <f>IFERROR(IF(W50=0,"",ROUNDUP(W50/H50,0)*0.00753),"")</f>
        <v>7.5300000000000006E-2</v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24" t="s">
        <v>66</v>
      </c>
      <c r="O51" s="325"/>
      <c r="P51" s="325"/>
      <c r="Q51" s="325"/>
      <c r="R51" s="325"/>
      <c r="S51" s="325"/>
      <c r="T51" s="326"/>
      <c r="U51" s="37" t="s">
        <v>67</v>
      </c>
      <c r="V51" s="304">
        <f>IFERROR(V49/H49,"0")+IFERROR(V50/H50,"0")</f>
        <v>14.62962962962963</v>
      </c>
      <c r="W51" s="304">
        <f>IFERROR(W49/H49,"0")+IFERROR(W50/H50,"0")</f>
        <v>15</v>
      </c>
      <c r="X51" s="304">
        <f>IFERROR(IF(X49="",0,X49),"0")+IFERROR(IF(X50="",0,X50),"0")</f>
        <v>0.18404999999999999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24" t="s">
        <v>66</v>
      </c>
      <c r="O52" s="325"/>
      <c r="P52" s="325"/>
      <c r="Q52" s="325"/>
      <c r="R52" s="325"/>
      <c r="S52" s="325"/>
      <c r="T52" s="326"/>
      <c r="U52" s="37" t="s">
        <v>65</v>
      </c>
      <c r="V52" s="304">
        <f>IFERROR(SUM(V49:V50),"0")</f>
        <v>77</v>
      </c>
      <c r="W52" s="304">
        <f>IFERROR(SUM(W49:W50),"0")</f>
        <v>81</v>
      </c>
      <c r="X52" s="37"/>
      <c r="Y52" s="305"/>
      <c r="Z52" s="305"/>
    </row>
    <row r="53" spans="1:53" ht="16.5" customHeight="1" x14ac:dyDescent="0.25">
      <c r="A53" s="320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2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4" t="s">
        <v>107</v>
      </c>
      <c r="O55" s="323"/>
      <c r="P55" s="323"/>
      <c r="Q55" s="323"/>
      <c r="R55" s="316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6"/>
      <c r="S56" s="34"/>
      <c r="T56" s="34"/>
      <c r="U56" s="35" t="s">
        <v>65</v>
      </c>
      <c r="V56" s="302">
        <v>200</v>
      </c>
      <c r="W56" s="303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6"/>
      <c r="S57" s="34"/>
      <c r="T57" s="34"/>
      <c r="U57" s="35" t="s">
        <v>65</v>
      </c>
      <c r="V57" s="302">
        <v>90</v>
      </c>
      <c r="W57" s="303">
        <f>IFERROR(IF(V57="",0,CEILING((V57/$H57),1)*$H57),"")</f>
        <v>90</v>
      </c>
      <c r="X57" s="36">
        <f>IFERROR(IF(W57=0,"",ROUNDUP(W57/H57,0)*0.00937),"")</f>
        <v>0.18740000000000001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2" t="s">
        <v>113</v>
      </c>
      <c r="O58" s="323"/>
      <c r="P58" s="323"/>
      <c r="Q58" s="323"/>
      <c r="R58" s="316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24" t="s">
        <v>66</v>
      </c>
      <c r="O59" s="325"/>
      <c r="P59" s="325"/>
      <c r="Q59" s="325"/>
      <c r="R59" s="325"/>
      <c r="S59" s="325"/>
      <c r="T59" s="326"/>
      <c r="U59" s="37" t="s">
        <v>67</v>
      </c>
      <c r="V59" s="304">
        <f>IFERROR(V55/H55,"0")+IFERROR(V56/H56,"0")+IFERROR(V57/H57,"0")+IFERROR(V58/H58,"0")</f>
        <v>38.518518518518519</v>
      </c>
      <c r="W59" s="304">
        <f>IFERROR(W55/H55,"0")+IFERROR(W56/H56,"0")+IFERROR(W57/H57,"0")+IFERROR(W58/H58,"0")</f>
        <v>39</v>
      </c>
      <c r="X59" s="304">
        <f>IFERROR(IF(X55="",0,X55),"0")+IFERROR(IF(X56="",0,X56),"0")+IFERROR(IF(X57="",0,X57),"0")+IFERROR(IF(X58="",0,X58),"0")</f>
        <v>0.60064999999999991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24" t="s">
        <v>66</v>
      </c>
      <c r="O60" s="325"/>
      <c r="P60" s="325"/>
      <c r="Q60" s="325"/>
      <c r="R60" s="325"/>
      <c r="S60" s="325"/>
      <c r="T60" s="326"/>
      <c r="U60" s="37" t="s">
        <v>65</v>
      </c>
      <c r="V60" s="304">
        <f>IFERROR(SUM(V55:V58),"0")</f>
        <v>290</v>
      </c>
      <c r="W60" s="304">
        <f>IFERROR(SUM(W55:W58),"0")</f>
        <v>295.20000000000005</v>
      </c>
      <c r="X60" s="37"/>
      <c r="Y60" s="305"/>
      <c r="Z60" s="305"/>
    </row>
    <row r="61" spans="1:53" ht="16.5" customHeight="1" x14ac:dyDescent="0.25">
      <c r="A61" s="320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2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5">
        <v>4680115882720</v>
      </c>
      <c r="E63" s="316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50" t="s">
        <v>116</v>
      </c>
      <c r="O63" s="323"/>
      <c r="P63" s="323"/>
      <c r="Q63" s="323"/>
      <c r="R63" s="316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5">
        <v>4607091382945</v>
      </c>
      <c r="E64" s="316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23"/>
      <c r="P64" s="323"/>
      <c r="Q64" s="323"/>
      <c r="R64" s="316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5">
        <v>4607091385670</v>
      </c>
      <c r="E65" s="316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3"/>
      <c r="P65" s="323"/>
      <c r="Q65" s="323"/>
      <c r="R65" s="316"/>
      <c r="S65" s="34"/>
      <c r="T65" s="34"/>
      <c r="U65" s="35" t="s">
        <v>65</v>
      </c>
      <c r="V65" s="302">
        <v>10</v>
      </c>
      <c r="W65" s="303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5">
        <v>4680115881327</v>
      </c>
      <c r="E66" s="316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3"/>
      <c r="P66" s="323"/>
      <c r="Q66" s="323"/>
      <c r="R66" s="316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5">
        <v>4680115882133</v>
      </c>
      <c r="E67" s="316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3"/>
      <c r="P67" s="323"/>
      <c r="Q67" s="323"/>
      <c r="R67" s="316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5">
        <v>4607091382952</v>
      </c>
      <c r="E68" s="316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3"/>
      <c r="P68" s="323"/>
      <c r="Q68" s="323"/>
      <c r="R68" s="316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5">
        <v>4680115882539</v>
      </c>
      <c r="E69" s="316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3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3"/>
      <c r="P69" s="323"/>
      <c r="Q69" s="323"/>
      <c r="R69" s="316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5">
        <v>4607091385687</v>
      </c>
      <c r="E70" s="316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3"/>
      <c r="P70" s="323"/>
      <c r="Q70" s="323"/>
      <c r="R70" s="316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5">
        <v>4607091384604</v>
      </c>
      <c r="E71" s="316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3"/>
      <c r="P71" s="323"/>
      <c r="Q71" s="323"/>
      <c r="R71" s="316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5">
        <v>4680115880283</v>
      </c>
      <c r="E72" s="316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3"/>
      <c r="P72" s="323"/>
      <c r="Q72" s="323"/>
      <c r="R72" s="316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5">
        <v>4680115881518</v>
      </c>
      <c r="E73" s="316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3"/>
      <c r="P73" s="323"/>
      <c r="Q73" s="323"/>
      <c r="R73" s="316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5">
        <v>4680115881303</v>
      </c>
      <c r="E74" s="316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3"/>
      <c r="P74" s="323"/>
      <c r="Q74" s="323"/>
      <c r="R74" s="316"/>
      <c r="S74" s="34"/>
      <c r="T74" s="34"/>
      <c r="U74" s="35" t="s">
        <v>65</v>
      </c>
      <c r="V74" s="302">
        <v>22.5</v>
      </c>
      <c r="W74" s="303">
        <f t="shared" si="2"/>
        <v>22.5</v>
      </c>
      <c r="X74" s="36">
        <f t="shared" si="3"/>
        <v>4.6850000000000003E-2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5">
        <v>4607091388466</v>
      </c>
      <c r="E75" s="316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6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5">
        <v>4680115880269</v>
      </c>
      <c r="E76" s="316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6"/>
      <c r="S76" s="34"/>
      <c r="T76" s="34"/>
      <c r="U76" s="35" t="s">
        <v>65</v>
      </c>
      <c r="V76" s="302">
        <v>7.5</v>
      </c>
      <c r="W76" s="303">
        <f t="shared" si="2"/>
        <v>7.5</v>
      </c>
      <c r="X76" s="36">
        <f>IFERROR(IF(W76=0,"",ROUNDUP(W76/H76,0)*0.00937),"")</f>
        <v>1.874E-2</v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5">
        <v>4680115880429</v>
      </c>
      <c r="E77" s="316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6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5">
        <v>4680115881457</v>
      </c>
      <c r="E78" s="316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6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24" t="s">
        <v>66</v>
      </c>
      <c r="O79" s="325"/>
      <c r="P79" s="325"/>
      <c r="Q79" s="325"/>
      <c r="R79" s="325"/>
      <c r="S79" s="325"/>
      <c r="T79" s="326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7.9259259259259256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8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8.7340000000000001E-2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24" t="s">
        <v>66</v>
      </c>
      <c r="O80" s="325"/>
      <c r="P80" s="325"/>
      <c r="Q80" s="325"/>
      <c r="R80" s="325"/>
      <c r="S80" s="325"/>
      <c r="T80" s="326"/>
      <c r="U80" s="37" t="s">
        <v>65</v>
      </c>
      <c r="V80" s="304">
        <f>IFERROR(SUM(V63:V78),"0")</f>
        <v>40</v>
      </c>
      <c r="W80" s="304">
        <f>IFERROR(SUM(W63:W78),"0")</f>
        <v>40.799999999999997</v>
      </c>
      <c r="X80" s="37"/>
      <c r="Y80" s="305"/>
      <c r="Z80" s="305"/>
    </row>
    <row r="81" spans="1:53" ht="14.25" customHeight="1" x14ac:dyDescent="0.25">
      <c r="A81" s="32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5">
        <v>4607091384789</v>
      </c>
      <c r="E82" s="316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8" t="s">
        <v>153</v>
      </c>
      <c r="O82" s="323"/>
      <c r="P82" s="323"/>
      <c r="Q82" s="323"/>
      <c r="R82" s="316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5">
        <v>4680115881488</v>
      </c>
      <c r="E83" s="316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6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5">
        <v>4607091384765</v>
      </c>
      <c r="E84" s="316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158</v>
      </c>
      <c r="O84" s="323"/>
      <c r="P84" s="323"/>
      <c r="Q84" s="323"/>
      <c r="R84" s="316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5">
        <v>4680115882751</v>
      </c>
      <c r="E85" s="316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161</v>
      </c>
      <c r="O85" s="323"/>
      <c r="P85" s="323"/>
      <c r="Q85" s="323"/>
      <c r="R85" s="316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5">
        <v>4680115882775</v>
      </c>
      <c r="E86" s="316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536" t="s">
        <v>165</v>
      </c>
      <c r="O86" s="323"/>
      <c r="P86" s="323"/>
      <c r="Q86" s="323"/>
      <c r="R86" s="316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5">
        <v>4680115880658</v>
      </c>
      <c r="E87" s="316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6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5">
        <v>4607091381962</v>
      </c>
      <c r="E88" s="316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6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24" t="s">
        <v>66</v>
      </c>
      <c r="O89" s="325"/>
      <c r="P89" s="325"/>
      <c r="Q89" s="325"/>
      <c r="R89" s="325"/>
      <c r="S89" s="325"/>
      <c r="T89" s="326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24" t="s">
        <v>66</v>
      </c>
      <c r="O90" s="325"/>
      <c r="P90" s="325"/>
      <c r="Q90" s="325"/>
      <c r="R90" s="325"/>
      <c r="S90" s="325"/>
      <c r="T90" s="326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2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5">
        <v>4607091387667</v>
      </c>
      <c r="E92" s="316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6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5">
        <v>4607091387636</v>
      </c>
      <c r="E93" s="316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6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5">
        <v>4607091384727</v>
      </c>
      <c r="E94" s="316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6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5">
        <v>4607091386745</v>
      </c>
      <c r="E95" s="316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6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5">
        <v>4607091382426</v>
      </c>
      <c r="E96" s="316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6"/>
      <c r="S96" s="34"/>
      <c r="T96" s="34"/>
      <c r="U96" s="35" t="s">
        <v>65</v>
      </c>
      <c r="V96" s="302">
        <v>16</v>
      </c>
      <c r="W96" s="303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5">
        <v>4607091386547</v>
      </c>
      <c r="E97" s="316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6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5">
        <v>4607091384734</v>
      </c>
      <c r="E98" s="316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6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5">
        <v>4607091382464</v>
      </c>
      <c r="E99" s="316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6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5">
        <v>4680115883444</v>
      </c>
      <c r="E100" s="316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188</v>
      </c>
      <c r="O100" s="323"/>
      <c r="P100" s="323"/>
      <c r="Q100" s="323"/>
      <c r="R100" s="316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5">
        <v>4680115883444</v>
      </c>
      <c r="E101" s="316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5" t="s">
        <v>188</v>
      </c>
      <c r="O101" s="323"/>
      <c r="P101" s="323"/>
      <c r="Q101" s="323"/>
      <c r="R101" s="316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1.7777777777777777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2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4.3499999999999997E-2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04">
        <f>IFERROR(SUM(V92:V101),"0")</f>
        <v>16</v>
      </c>
      <c r="W103" s="304">
        <f>IFERROR(SUM(W92:W101),"0")</f>
        <v>18</v>
      </c>
      <c r="X103" s="37"/>
      <c r="Y103" s="305"/>
      <c r="Z103" s="305"/>
    </row>
    <row r="104" spans="1:53" ht="14.25" customHeight="1" x14ac:dyDescent="0.25">
      <c r="A104" s="32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5">
        <v>4607091386967</v>
      </c>
      <c r="E105" s="316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447" t="s">
        <v>192</v>
      </c>
      <c r="O105" s="323"/>
      <c r="P105" s="323"/>
      <c r="Q105" s="323"/>
      <c r="R105" s="316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5">
        <v>4607091386967</v>
      </c>
      <c r="E106" s="316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6" t="s">
        <v>194</v>
      </c>
      <c r="O106" s="323"/>
      <c r="P106" s="323"/>
      <c r="Q106" s="323"/>
      <c r="R106" s="316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5">
        <v>4607091385304</v>
      </c>
      <c r="E107" s="316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6"/>
      <c r="S107" s="34"/>
      <c r="T107" s="34"/>
      <c r="U107" s="35" t="s">
        <v>65</v>
      </c>
      <c r="V107" s="302">
        <v>25</v>
      </c>
      <c r="W107" s="303">
        <f t="shared" si="6"/>
        <v>32.4</v>
      </c>
      <c r="X107" s="36">
        <f>IFERROR(IF(W107=0,"",ROUNDUP(W107/H107,0)*0.02175),"")</f>
        <v>8.6999999999999994E-2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5">
        <v>4607091386264</v>
      </c>
      <c r="E108" s="316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6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5">
        <v>4607091385731</v>
      </c>
      <c r="E109" s="316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434" t="s">
        <v>201</v>
      </c>
      <c r="O109" s="323"/>
      <c r="P109" s="323"/>
      <c r="Q109" s="323"/>
      <c r="R109" s="316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5">
        <v>4680115880214</v>
      </c>
      <c r="E110" s="316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401" t="s">
        <v>204</v>
      </c>
      <c r="O110" s="323"/>
      <c r="P110" s="323"/>
      <c r="Q110" s="323"/>
      <c r="R110" s="316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5">
        <v>4680115880894</v>
      </c>
      <c r="E111" s="316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416" t="s">
        <v>207</v>
      </c>
      <c r="O111" s="323"/>
      <c r="P111" s="323"/>
      <c r="Q111" s="323"/>
      <c r="R111" s="316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5">
        <v>4607091385427</v>
      </c>
      <c r="E112" s="316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6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5">
        <v>4680115882645</v>
      </c>
      <c r="E113" s="316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8" t="s">
        <v>212</v>
      </c>
      <c r="O113" s="323"/>
      <c r="P113" s="323"/>
      <c r="Q113" s="323"/>
      <c r="R113" s="316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3.0864197530864197</v>
      </c>
      <c r="W114" s="304">
        <f>IFERROR(W105/H105,"0")+IFERROR(W106/H106,"0")+IFERROR(W107/H107,"0")+IFERROR(W108/H108,"0")+IFERROR(W109/H109,"0")+IFERROR(W110/H110,"0")+IFERROR(W111/H111,"0")+IFERROR(W112/H112,"0")+IFERROR(W113/H113,"0")</f>
        <v>4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8.6999999999999994E-2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04">
        <f>IFERROR(SUM(V105:V113),"0")</f>
        <v>25</v>
      </c>
      <c r="W115" s="304">
        <f>IFERROR(SUM(W105:W113),"0")</f>
        <v>32.4</v>
      </c>
      <c r="X115" s="37"/>
      <c r="Y115" s="305"/>
      <c r="Z115" s="305"/>
    </row>
    <row r="116" spans="1:53" ht="14.25" customHeight="1" x14ac:dyDescent="0.25">
      <c r="A116" s="32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5">
        <v>4607091383065</v>
      </c>
      <c r="E117" s="316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6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5">
        <v>4680115881532</v>
      </c>
      <c r="E118" s="316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6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5">
        <v>4680115882652</v>
      </c>
      <c r="E119" s="316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17" t="s">
        <v>220</v>
      </c>
      <c r="O119" s="323"/>
      <c r="P119" s="323"/>
      <c r="Q119" s="323"/>
      <c r="R119" s="316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5">
        <v>4680115880238</v>
      </c>
      <c r="E120" s="316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6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5">
        <v>4680115881464</v>
      </c>
      <c r="E121" s="316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462" t="s">
        <v>225</v>
      </c>
      <c r="O121" s="323"/>
      <c r="P121" s="323"/>
      <c r="Q121" s="323"/>
      <c r="R121" s="316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24" t="s">
        <v>66</v>
      </c>
      <c r="O122" s="325"/>
      <c r="P122" s="325"/>
      <c r="Q122" s="325"/>
      <c r="R122" s="325"/>
      <c r="S122" s="325"/>
      <c r="T122" s="326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24" t="s">
        <v>66</v>
      </c>
      <c r="O123" s="325"/>
      <c r="P123" s="325"/>
      <c r="Q123" s="325"/>
      <c r="R123" s="325"/>
      <c r="S123" s="325"/>
      <c r="T123" s="326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0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2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5">
        <v>4607091385168</v>
      </c>
      <c r="E126" s="316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6"/>
      <c r="S126" s="34"/>
      <c r="T126" s="34"/>
      <c r="U126" s="35" t="s">
        <v>65</v>
      </c>
      <c r="V126" s="302">
        <v>20</v>
      </c>
      <c r="W126" s="303">
        <f>IFERROR(IF(V126="",0,CEILING((V126/$H126),1)*$H126),"")</f>
        <v>24.299999999999997</v>
      </c>
      <c r="X126" s="36">
        <f>IFERROR(IF(W126=0,"",ROUNDUP(W126/H126,0)*0.02175),"")</f>
        <v>6.5250000000000002E-2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5">
        <v>4607091383256</v>
      </c>
      <c r="E127" s="316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6"/>
      <c r="S127" s="34"/>
      <c r="T127" s="34"/>
      <c r="U127" s="35" t="s">
        <v>65</v>
      </c>
      <c r="V127" s="302">
        <v>9.9</v>
      </c>
      <c r="W127" s="303">
        <f>IFERROR(IF(V127="",0,CEILING((V127/$H127),1)*$H127),"")</f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5">
        <v>4607091385748</v>
      </c>
      <c r="E128" s="316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6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24" t="s">
        <v>66</v>
      </c>
      <c r="O129" s="325"/>
      <c r="P129" s="325"/>
      <c r="Q129" s="325"/>
      <c r="R129" s="325"/>
      <c r="S129" s="325"/>
      <c r="T129" s="326"/>
      <c r="U129" s="37" t="s">
        <v>67</v>
      </c>
      <c r="V129" s="304">
        <f>IFERROR(V126/H126,"0")+IFERROR(V127/H127,"0")+IFERROR(V128/H128,"0")</f>
        <v>7.4691358024691361</v>
      </c>
      <c r="W129" s="304">
        <f>IFERROR(W126/H126,"0")+IFERROR(W127/H127,"0")+IFERROR(W128/H128,"0")</f>
        <v>8</v>
      </c>
      <c r="X129" s="304">
        <f>IFERROR(IF(X126="",0,X126),"0")+IFERROR(IF(X127="",0,X127),"0")+IFERROR(IF(X128="",0,X128),"0")</f>
        <v>0.10290000000000001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24" t="s">
        <v>66</v>
      </c>
      <c r="O130" s="325"/>
      <c r="P130" s="325"/>
      <c r="Q130" s="325"/>
      <c r="R130" s="325"/>
      <c r="S130" s="325"/>
      <c r="T130" s="326"/>
      <c r="U130" s="37" t="s">
        <v>65</v>
      </c>
      <c r="V130" s="304">
        <f>IFERROR(SUM(V126:V128),"0")</f>
        <v>29.9</v>
      </c>
      <c r="W130" s="304">
        <f>IFERROR(SUM(W126:W128),"0")</f>
        <v>34.199999999999996</v>
      </c>
      <c r="X130" s="37"/>
      <c r="Y130" s="305"/>
      <c r="Z130" s="305"/>
    </row>
    <row r="131" spans="1:53" ht="27.75" customHeight="1" x14ac:dyDescent="0.2">
      <c r="A131" s="387" t="s">
        <v>233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48"/>
      <c r="Z131" s="48"/>
    </row>
    <row r="132" spans="1:53" ht="16.5" customHeight="1" x14ac:dyDescent="0.25">
      <c r="A132" s="320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2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5">
        <v>4607091383423</v>
      </c>
      <c r="E134" s="316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5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6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5">
        <v>4607091381405</v>
      </c>
      <c r="E135" s="316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6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5">
        <v>4607091386516</v>
      </c>
      <c r="E136" s="316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6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24" t="s">
        <v>66</v>
      </c>
      <c r="O137" s="325"/>
      <c r="P137" s="325"/>
      <c r="Q137" s="325"/>
      <c r="R137" s="325"/>
      <c r="S137" s="325"/>
      <c r="T137" s="326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24" t="s">
        <v>66</v>
      </c>
      <c r="O138" s="325"/>
      <c r="P138" s="325"/>
      <c r="Q138" s="325"/>
      <c r="R138" s="325"/>
      <c r="S138" s="325"/>
      <c r="T138" s="326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0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2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5">
        <v>4680115880993</v>
      </c>
      <c r="E141" s="316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6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5">
        <v>4680115881761</v>
      </c>
      <c r="E142" s="316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6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5">
        <v>4680115881563</v>
      </c>
      <c r="E143" s="316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6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5">
        <v>4680115880986</v>
      </c>
      <c r="E144" s="316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6"/>
      <c r="S144" s="34"/>
      <c r="T144" s="34"/>
      <c r="U144" s="35" t="s">
        <v>65</v>
      </c>
      <c r="V144" s="302">
        <v>7</v>
      </c>
      <c r="W144" s="303">
        <f t="shared" si="7"/>
        <v>8.4</v>
      </c>
      <c r="X144" s="36">
        <f>IFERROR(IF(W144=0,"",ROUNDUP(W144/H144,0)*0.00502),"")</f>
        <v>2.0080000000000001E-2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5">
        <v>4680115880207</v>
      </c>
      <c r="E145" s="316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6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5">
        <v>4680115881785</v>
      </c>
      <c r="E146" s="316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6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5">
        <v>4680115881679</v>
      </c>
      <c r="E147" s="316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6"/>
      <c r="S147" s="34"/>
      <c r="T147" s="34"/>
      <c r="U147" s="35" t="s">
        <v>65</v>
      </c>
      <c r="V147" s="302">
        <v>7</v>
      </c>
      <c r="W147" s="303">
        <f t="shared" si="7"/>
        <v>8.4</v>
      </c>
      <c r="X147" s="36">
        <f>IFERROR(IF(W147=0,"",ROUNDUP(W147/H147,0)*0.00502),"")</f>
        <v>2.0080000000000001E-2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5">
        <v>4680115880191</v>
      </c>
      <c r="E148" s="316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6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24" t="s">
        <v>66</v>
      </c>
      <c r="O149" s="325"/>
      <c r="P149" s="325"/>
      <c r="Q149" s="325"/>
      <c r="R149" s="325"/>
      <c r="S149" s="325"/>
      <c r="T149" s="326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6.6666666666666661</v>
      </c>
      <c r="W149" s="304">
        <f>IFERROR(W141/H141,"0")+IFERROR(W142/H142,"0")+IFERROR(W143/H143,"0")+IFERROR(W144/H144,"0")+IFERROR(W145/H145,"0")+IFERROR(W146/H146,"0")+IFERROR(W147/H147,"0")+IFERROR(W148/H148,"0")</f>
        <v>8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4.0160000000000001E-2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24" t="s">
        <v>66</v>
      </c>
      <c r="O150" s="325"/>
      <c r="P150" s="325"/>
      <c r="Q150" s="325"/>
      <c r="R150" s="325"/>
      <c r="S150" s="325"/>
      <c r="T150" s="326"/>
      <c r="U150" s="37" t="s">
        <v>65</v>
      </c>
      <c r="V150" s="304">
        <f>IFERROR(SUM(V141:V148),"0")</f>
        <v>14</v>
      </c>
      <c r="W150" s="304">
        <f>IFERROR(SUM(W141:W148),"0")</f>
        <v>16.8</v>
      </c>
      <c r="X150" s="37"/>
      <c r="Y150" s="305"/>
      <c r="Z150" s="305"/>
    </row>
    <row r="151" spans="1:53" ht="16.5" customHeight="1" x14ac:dyDescent="0.25">
      <c r="A151" s="320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2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5">
        <v>4680115881402</v>
      </c>
      <c r="E153" s="316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6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5">
        <v>4680115881396</v>
      </c>
      <c r="E154" s="316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6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2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5">
        <v>4680115882935</v>
      </c>
      <c r="E158" s="316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73" t="s">
        <v>265</v>
      </c>
      <c r="O158" s="323"/>
      <c r="P158" s="323"/>
      <c r="Q158" s="323"/>
      <c r="R158" s="316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5">
        <v>4680115880764</v>
      </c>
      <c r="E159" s="316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6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24" t="s">
        <v>66</v>
      </c>
      <c r="O160" s="325"/>
      <c r="P160" s="325"/>
      <c r="Q160" s="325"/>
      <c r="R160" s="325"/>
      <c r="S160" s="325"/>
      <c r="T160" s="326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24" t="s">
        <v>66</v>
      </c>
      <c r="O161" s="325"/>
      <c r="P161" s="325"/>
      <c r="Q161" s="325"/>
      <c r="R161" s="325"/>
      <c r="S161" s="325"/>
      <c r="T161" s="326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2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5">
        <v>4680115882683</v>
      </c>
      <c r="E163" s="316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6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5">
        <v>4680115882690</v>
      </c>
      <c r="E164" s="316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6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5">
        <v>4680115882669</v>
      </c>
      <c r="E165" s="316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6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5">
        <v>4680115882676</v>
      </c>
      <c r="E166" s="316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6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24" t="s">
        <v>66</v>
      </c>
      <c r="O167" s="325"/>
      <c r="P167" s="325"/>
      <c r="Q167" s="325"/>
      <c r="R167" s="325"/>
      <c r="S167" s="325"/>
      <c r="T167" s="326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24" t="s">
        <v>66</v>
      </c>
      <c r="O168" s="325"/>
      <c r="P168" s="325"/>
      <c r="Q168" s="325"/>
      <c r="R168" s="325"/>
      <c r="S168" s="325"/>
      <c r="T168" s="326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2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5">
        <v>4680115881556</v>
      </c>
      <c r="E170" s="316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6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5">
        <v>4680115880573</v>
      </c>
      <c r="E171" s="316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1" t="s">
        <v>280</v>
      </c>
      <c r="O171" s="323"/>
      <c r="P171" s="323"/>
      <c r="Q171" s="323"/>
      <c r="R171" s="316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5">
        <v>4680115881594</v>
      </c>
      <c r="E172" s="316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6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5">
        <v>4680115881587</v>
      </c>
      <c r="E173" s="316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9" t="s">
        <v>285</v>
      </c>
      <c r="O173" s="323"/>
      <c r="P173" s="323"/>
      <c r="Q173" s="323"/>
      <c r="R173" s="316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5">
        <v>4680115880962</v>
      </c>
      <c r="E174" s="316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6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5">
        <v>4680115881617</v>
      </c>
      <c r="E175" s="316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6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6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5">
        <v>4680115881228</v>
      </c>
      <c r="E176" s="316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4" t="s">
        <v>292</v>
      </c>
      <c r="O176" s="323"/>
      <c r="P176" s="323"/>
      <c r="Q176" s="323"/>
      <c r="R176" s="316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5">
        <v>4680115881037</v>
      </c>
      <c r="E177" s="316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295</v>
      </c>
      <c r="O177" s="323"/>
      <c r="P177" s="323"/>
      <c r="Q177" s="323"/>
      <c r="R177" s="316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5">
        <v>4680115881211</v>
      </c>
      <c r="E178" s="316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6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5">
        <v>4680115881020</v>
      </c>
      <c r="E179" s="316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6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5">
        <v>4680115882195</v>
      </c>
      <c r="E180" s="316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6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5">
        <v>4680115880092</v>
      </c>
      <c r="E181" s="316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3"/>
      <c r="P181" s="323"/>
      <c r="Q181" s="323"/>
      <c r="R181" s="316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5">
        <v>4680115880221</v>
      </c>
      <c r="E182" s="316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3"/>
      <c r="P182" s="323"/>
      <c r="Q182" s="323"/>
      <c r="R182" s="316"/>
      <c r="S182" s="34"/>
      <c r="T182" s="34"/>
      <c r="U182" s="35" t="s">
        <v>65</v>
      </c>
      <c r="V182" s="302">
        <v>8</v>
      </c>
      <c r="W182" s="303">
        <f t="shared" si="8"/>
        <v>9.6</v>
      </c>
      <c r="X182" s="36">
        <f t="shared" si="9"/>
        <v>3.0120000000000001E-2</v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5">
        <v>4680115882942</v>
      </c>
      <c r="E183" s="316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3"/>
      <c r="P183" s="323"/>
      <c r="Q183" s="323"/>
      <c r="R183" s="316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5">
        <v>4680115880504</v>
      </c>
      <c r="E184" s="316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3"/>
      <c r="P184" s="323"/>
      <c r="Q184" s="323"/>
      <c r="R184" s="316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5">
        <v>4680115882164</v>
      </c>
      <c r="E185" s="316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3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3"/>
      <c r="P185" s="323"/>
      <c r="Q185" s="323"/>
      <c r="R185" s="316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24" t="s">
        <v>66</v>
      </c>
      <c r="O186" s="325"/>
      <c r="P186" s="325"/>
      <c r="Q186" s="325"/>
      <c r="R186" s="325"/>
      <c r="S186" s="325"/>
      <c r="T186" s="326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3.3333333333333335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4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3.0120000000000001E-2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24" t="s">
        <v>66</v>
      </c>
      <c r="O187" s="325"/>
      <c r="P187" s="325"/>
      <c r="Q187" s="325"/>
      <c r="R187" s="325"/>
      <c r="S187" s="325"/>
      <c r="T187" s="326"/>
      <c r="U187" s="37" t="s">
        <v>65</v>
      </c>
      <c r="V187" s="304">
        <f>IFERROR(SUM(V170:V185),"0")</f>
        <v>8</v>
      </c>
      <c r="W187" s="304">
        <f>IFERROR(SUM(W170:W185),"0")</f>
        <v>9.6</v>
      </c>
      <c r="X187" s="37"/>
      <c r="Y187" s="305"/>
      <c r="Z187" s="305"/>
    </row>
    <row r="188" spans="1:53" ht="14.25" customHeight="1" x14ac:dyDescent="0.25">
      <c r="A188" s="32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5">
        <v>4680115880801</v>
      </c>
      <c r="E189" s="316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3"/>
      <c r="P189" s="323"/>
      <c r="Q189" s="323"/>
      <c r="R189" s="316"/>
      <c r="S189" s="34"/>
      <c r="T189" s="34"/>
      <c r="U189" s="35" t="s">
        <v>65</v>
      </c>
      <c r="V189" s="302">
        <v>8</v>
      </c>
      <c r="W189" s="303">
        <f>IFERROR(IF(V189="",0,CEILING((V189/$H189),1)*$H189),"")</f>
        <v>9.6</v>
      </c>
      <c r="X189" s="36">
        <f>IFERROR(IF(W189=0,"",ROUNDUP(W189/H189,0)*0.00753),"")</f>
        <v>3.0120000000000001E-2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5">
        <v>4680115880818</v>
      </c>
      <c r="E190" s="316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3"/>
      <c r="P190" s="323"/>
      <c r="Q190" s="323"/>
      <c r="R190" s="316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24" t="s">
        <v>66</v>
      </c>
      <c r="O191" s="325"/>
      <c r="P191" s="325"/>
      <c r="Q191" s="325"/>
      <c r="R191" s="325"/>
      <c r="S191" s="325"/>
      <c r="T191" s="326"/>
      <c r="U191" s="37" t="s">
        <v>67</v>
      </c>
      <c r="V191" s="304">
        <f>IFERROR(V189/H189,"0")+IFERROR(V190/H190,"0")</f>
        <v>3.3333333333333335</v>
      </c>
      <c r="W191" s="304">
        <f>IFERROR(W189/H189,"0")+IFERROR(W190/H190,"0")</f>
        <v>4</v>
      </c>
      <c r="X191" s="304">
        <f>IFERROR(IF(X189="",0,X189),"0")+IFERROR(IF(X190="",0,X190),"0")</f>
        <v>3.0120000000000001E-2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24" t="s">
        <v>66</v>
      </c>
      <c r="O192" s="325"/>
      <c r="P192" s="325"/>
      <c r="Q192" s="325"/>
      <c r="R192" s="325"/>
      <c r="S192" s="325"/>
      <c r="T192" s="326"/>
      <c r="U192" s="37" t="s">
        <v>65</v>
      </c>
      <c r="V192" s="304">
        <f>IFERROR(SUM(V189:V190),"0")</f>
        <v>8</v>
      </c>
      <c r="W192" s="304">
        <f>IFERROR(SUM(W189:W190),"0")</f>
        <v>9.6</v>
      </c>
      <c r="X192" s="37"/>
      <c r="Y192" s="305"/>
      <c r="Z192" s="305"/>
    </row>
    <row r="193" spans="1:53" ht="16.5" customHeight="1" x14ac:dyDescent="0.25">
      <c r="A193" s="320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2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5">
        <v>4607091387445</v>
      </c>
      <c r="E195" s="316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3"/>
      <c r="P195" s="323"/>
      <c r="Q195" s="323"/>
      <c r="R195" s="316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5">
        <v>4607091386004</v>
      </c>
      <c r="E196" s="316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3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3"/>
      <c r="P196" s="323"/>
      <c r="Q196" s="323"/>
      <c r="R196" s="316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5">
        <v>4607091386004</v>
      </c>
      <c r="E197" s="316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6"/>
      <c r="S197" s="34"/>
      <c r="T197" s="34"/>
      <c r="U197" s="35" t="s">
        <v>65</v>
      </c>
      <c r="V197" s="302">
        <v>200</v>
      </c>
      <c r="W197" s="303">
        <f t="shared" si="10"/>
        <v>205.20000000000002</v>
      </c>
      <c r="X197" s="36">
        <f>IFERROR(IF(W197=0,"",ROUNDUP(W197/H197,0)*0.02175),"")</f>
        <v>0.41324999999999995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5">
        <v>4607091386073</v>
      </c>
      <c r="E198" s="316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3"/>
      <c r="P198" s="323"/>
      <c r="Q198" s="323"/>
      <c r="R198" s="316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5">
        <v>4607091387322</v>
      </c>
      <c r="E199" s="316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3"/>
      <c r="P199" s="323"/>
      <c r="Q199" s="323"/>
      <c r="R199" s="316"/>
      <c r="S199" s="34"/>
      <c r="T199" s="34"/>
      <c r="U199" s="35" t="s">
        <v>65</v>
      </c>
      <c r="V199" s="302">
        <v>50</v>
      </c>
      <c r="W199" s="303">
        <f t="shared" si="10"/>
        <v>54</v>
      </c>
      <c r="X199" s="36">
        <f>IFERROR(IF(W199=0,"",ROUNDUP(W199/H199,0)*0.02175),"")</f>
        <v>0.10874999999999999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5">
        <v>4607091387322</v>
      </c>
      <c r="E200" s="316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6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5">
        <v>4607091387377</v>
      </c>
      <c r="E201" s="316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3"/>
      <c r="P201" s="323"/>
      <c r="Q201" s="323"/>
      <c r="R201" s="316"/>
      <c r="S201" s="34"/>
      <c r="T201" s="34"/>
      <c r="U201" s="35" t="s">
        <v>65</v>
      </c>
      <c r="V201" s="302">
        <v>20</v>
      </c>
      <c r="W201" s="303">
        <f t="shared" si="10"/>
        <v>21.6</v>
      </c>
      <c r="X201" s="36">
        <f>IFERROR(IF(W201=0,"",ROUNDUP(W201/H201,0)*0.02175),"")</f>
        <v>4.3499999999999997E-2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5">
        <v>4607091387353</v>
      </c>
      <c r="E202" s="316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3"/>
      <c r="P202" s="323"/>
      <c r="Q202" s="323"/>
      <c r="R202" s="316"/>
      <c r="S202" s="34"/>
      <c r="T202" s="34"/>
      <c r="U202" s="35" t="s">
        <v>65</v>
      </c>
      <c r="V202" s="302">
        <v>20</v>
      </c>
      <c r="W202" s="303">
        <f t="shared" si="10"/>
        <v>21.6</v>
      </c>
      <c r="X202" s="36">
        <f>IFERROR(IF(W202=0,"",ROUNDUP(W202/H202,0)*0.02175),"")</f>
        <v>4.3499999999999997E-2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5">
        <v>4607091386011</v>
      </c>
      <c r="E203" s="316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3"/>
      <c r="P203" s="323"/>
      <c r="Q203" s="323"/>
      <c r="R203" s="316"/>
      <c r="S203" s="34"/>
      <c r="T203" s="34"/>
      <c r="U203" s="35" t="s">
        <v>65</v>
      </c>
      <c r="V203" s="302">
        <v>25</v>
      </c>
      <c r="W203" s="303">
        <f t="shared" si="10"/>
        <v>25</v>
      </c>
      <c r="X203" s="36">
        <f t="shared" ref="X203:X209" si="11">IFERROR(IF(W203=0,"",ROUNDUP(W203/H203,0)*0.00937),"")</f>
        <v>4.6850000000000003E-2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5">
        <v>4607091387308</v>
      </c>
      <c r="E204" s="316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3"/>
      <c r="P204" s="323"/>
      <c r="Q204" s="323"/>
      <c r="R204" s="316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5">
        <v>4607091387339</v>
      </c>
      <c r="E205" s="316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3"/>
      <c r="P205" s="323"/>
      <c r="Q205" s="323"/>
      <c r="R205" s="316"/>
      <c r="S205" s="34"/>
      <c r="T205" s="34"/>
      <c r="U205" s="35" t="s">
        <v>65</v>
      </c>
      <c r="V205" s="302">
        <v>25</v>
      </c>
      <c r="W205" s="303">
        <f t="shared" si="10"/>
        <v>25</v>
      </c>
      <c r="X205" s="36">
        <f t="shared" si="11"/>
        <v>4.6850000000000003E-2</v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5">
        <v>4680115882638</v>
      </c>
      <c r="E206" s="316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3"/>
      <c r="P206" s="323"/>
      <c r="Q206" s="323"/>
      <c r="R206" s="316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5">
        <v>4680115881938</v>
      </c>
      <c r="E207" s="316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3"/>
      <c r="P207" s="323"/>
      <c r="Q207" s="323"/>
      <c r="R207" s="316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5">
        <v>4607091387346</v>
      </c>
      <c r="E208" s="316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3"/>
      <c r="P208" s="323"/>
      <c r="Q208" s="323"/>
      <c r="R208" s="316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5">
        <v>4607091389807</v>
      </c>
      <c r="E209" s="316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3"/>
      <c r="P209" s="323"/>
      <c r="Q209" s="323"/>
      <c r="R209" s="316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24" t="s">
        <v>66</v>
      </c>
      <c r="O210" s="325"/>
      <c r="P210" s="325"/>
      <c r="Q210" s="325"/>
      <c r="R210" s="325"/>
      <c r="S210" s="325"/>
      <c r="T210" s="326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36.851851851851848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38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0.70269999999999988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24" t="s">
        <v>66</v>
      </c>
      <c r="O211" s="325"/>
      <c r="P211" s="325"/>
      <c r="Q211" s="325"/>
      <c r="R211" s="325"/>
      <c r="S211" s="325"/>
      <c r="T211" s="326"/>
      <c r="U211" s="37" t="s">
        <v>65</v>
      </c>
      <c r="V211" s="304">
        <f>IFERROR(SUM(V195:V209),"0")</f>
        <v>340</v>
      </c>
      <c r="W211" s="304">
        <f>IFERROR(SUM(W195:W209),"0")</f>
        <v>352.40000000000009</v>
      </c>
      <c r="X211" s="37"/>
      <c r="Y211" s="305"/>
      <c r="Z211" s="305"/>
    </row>
    <row r="212" spans="1:53" ht="14.25" customHeight="1" x14ac:dyDescent="0.25">
      <c r="A212" s="32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5">
        <v>4680115881914</v>
      </c>
      <c r="E213" s="316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3"/>
      <c r="P213" s="323"/>
      <c r="Q213" s="323"/>
      <c r="R213" s="316"/>
      <c r="S213" s="34"/>
      <c r="T213" s="34"/>
      <c r="U213" s="35" t="s">
        <v>65</v>
      </c>
      <c r="V213" s="302">
        <v>8</v>
      </c>
      <c r="W213" s="303">
        <f>IFERROR(IF(V213="",0,CEILING((V213/$H213),1)*$H213),"")</f>
        <v>8</v>
      </c>
      <c r="X213" s="36">
        <f>IFERROR(IF(W213=0,"",ROUNDUP(W213/H213,0)*0.00937),"")</f>
        <v>1.874E-2</v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24" t="s">
        <v>66</v>
      </c>
      <c r="O214" s="325"/>
      <c r="P214" s="325"/>
      <c r="Q214" s="325"/>
      <c r="R214" s="325"/>
      <c r="S214" s="325"/>
      <c r="T214" s="326"/>
      <c r="U214" s="37" t="s">
        <v>67</v>
      </c>
      <c r="V214" s="304">
        <f>IFERROR(V213/H213,"0")</f>
        <v>2</v>
      </c>
      <c r="W214" s="304">
        <f>IFERROR(W213/H213,"0")</f>
        <v>2</v>
      </c>
      <c r="X214" s="304">
        <f>IFERROR(IF(X213="",0,X213),"0")</f>
        <v>1.874E-2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24" t="s">
        <v>66</v>
      </c>
      <c r="O215" s="325"/>
      <c r="P215" s="325"/>
      <c r="Q215" s="325"/>
      <c r="R215" s="325"/>
      <c r="S215" s="325"/>
      <c r="T215" s="326"/>
      <c r="U215" s="37" t="s">
        <v>65</v>
      </c>
      <c r="V215" s="304">
        <f>IFERROR(SUM(V213:V213),"0")</f>
        <v>8</v>
      </c>
      <c r="W215" s="304">
        <f>IFERROR(SUM(W213:W213),"0")</f>
        <v>8</v>
      </c>
      <c r="X215" s="37"/>
      <c r="Y215" s="305"/>
      <c r="Z215" s="305"/>
    </row>
    <row r="216" spans="1:53" ht="14.25" customHeight="1" x14ac:dyDescent="0.25">
      <c r="A216" s="32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5">
        <v>4607091387193</v>
      </c>
      <c r="E217" s="316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3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3"/>
      <c r="P217" s="323"/>
      <c r="Q217" s="323"/>
      <c r="R217" s="316"/>
      <c r="S217" s="34"/>
      <c r="T217" s="34"/>
      <c r="U217" s="35" t="s">
        <v>65</v>
      </c>
      <c r="V217" s="302">
        <v>20</v>
      </c>
      <c r="W217" s="303">
        <f>IFERROR(IF(V217="",0,CEILING((V217/$H217),1)*$H217),"")</f>
        <v>21</v>
      </c>
      <c r="X217" s="36">
        <f>IFERROR(IF(W217=0,"",ROUNDUP(W217/H217,0)*0.00753),"")</f>
        <v>3.7650000000000003E-2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5">
        <v>4607091387230</v>
      </c>
      <c r="E218" s="316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3"/>
      <c r="P218" s="323"/>
      <c r="Q218" s="323"/>
      <c r="R218" s="316"/>
      <c r="S218" s="34"/>
      <c r="T218" s="34"/>
      <c r="U218" s="35" t="s">
        <v>65</v>
      </c>
      <c r="V218" s="302">
        <v>60</v>
      </c>
      <c r="W218" s="303">
        <f>IFERROR(IF(V218="",0,CEILING((V218/$H218),1)*$H218),"")</f>
        <v>63</v>
      </c>
      <c r="X218" s="36">
        <f>IFERROR(IF(W218=0,"",ROUNDUP(W218/H218,0)*0.00753),"")</f>
        <v>0.11295000000000001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5">
        <v>4607091387285</v>
      </c>
      <c r="E219" s="316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3"/>
      <c r="P219" s="323"/>
      <c r="Q219" s="323"/>
      <c r="R219" s="316"/>
      <c r="S219" s="34"/>
      <c r="T219" s="34"/>
      <c r="U219" s="35" t="s">
        <v>65</v>
      </c>
      <c r="V219" s="302">
        <v>17.5</v>
      </c>
      <c r="W219" s="303">
        <f>IFERROR(IF(V219="",0,CEILING((V219/$H219),1)*$H219),"")</f>
        <v>18.900000000000002</v>
      </c>
      <c r="X219" s="36">
        <f>IFERROR(IF(W219=0,"",ROUNDUP(W219/H219,0)*0.00502),"")</f>
        <v>4.5179999999999998E-2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5">
        <v>4607091389845</v>
      </c>
      <c r="E220" s="316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3"/>
      <c r="P220" s="323"/>
      <c r="Q220" s="323"/>
      <c r="R220" s="316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24" t="s">
        <v>66</v>
      </c>
      <c r="O221" s="325"/>
      <c r="P221" s="325"/>
      <c r="Q221" s="325"/>
      <c r="R221" s="325"/>
      <c r="S221" s="325"/>
      <c r="T221" s="326"/>
      <c r="U221" s="37" t="s">
        <v>67</v>
      </c>
      <c r="V221" s="304">
        <f>IFERROR(V217/H217,"0")+IFERROR(V218/H218,"0")+IFERROR(V219/H219,"0")+IFERROR(V220/H220,"0")</f>
        <v>27.38095238095238</v>
      </c>
      <c r="W221" s="304">
        <f>IFERROR(W217/H217,"0")+IFERROR(W218/H218,"0")+IFERROR(W219/H219,"0")+IFERROR(W220/H220,"0")</f>
        <v>29</v>
      </c>
      <c r="X221" s="304">
        <f>IFERROR(IF(X217="",0,X217),"0")+IFERROR(IF(X218="",0,X218),"0")+IFERROR(IF(X219="",0,X219),"0")+IFERROR(IF(X220="",0,X220),"0")</f>
        <v>0.19578000000000001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24" t="s">
        <v>66</v>
      </c>
      <c r="O222" s="325"/>
      <c r="P222" s="325"/>
      <c r="Q222" s="325"/>
      <c r="R222" s="325"/>
      <c r="S222" s="325"/>
      <c r="T222" s="326"/>
      <c r="U222" s="37" t="s">
        <v>65</v>
      </c>
      <c r="V222" s="304">
        <f>IFERROR(SUM(V217:V220),"0")</f>
        <v>97.5</v>
      </c>
      <c r="W222" s="304">
        <f>IFERROR(SUM(W217:W220),"0")</f>
        <v>102.9</v>
      </c>
      <c r="X222" s="37"/>
      <c r="Y222" s="305"/>
      <c r="Z222" s="305"/>
    </row>
    <row r="223" spans="1:53" ht="14.25" customHeight="1" x14ac:dyDescent="0.25">
      <c r="A223" s="32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5">
        <v>4607091387766</v>
      </c>
      <c r="E224" s="316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3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3"/>
      <c r="P224" s="323"/>
      <c r="Q224" s="323"/>
      <c r="R224" s="316"/>
      <c r="S224" s="34"/>
      <c r="T224" s="34"/>
      <c r="U224" s="35" t="s">
        <v>65</v>
      </c>
      <c r="V224" s="302">
        <v>350</v>
      </c>
      <c r="W224" s="303">
        <f t="shared" ref="W224:W230" si="12">IFERROR(IF(V224="",0,CEILING((V224/$H224),1)*$H224),"")</f>
        <v>356.4</v>
      </c>
      <c r="X224" s="36">
        <f>IFERROR(IF(W224=0,"",ROUNDUP(W224/H224,0)*0.02175),"")</f>
        <v>0.95699999999999996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5">
        <v>4607091387957</v>
      </c>
      <c r="E225" s="316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3"/>
      <c r="P225" s="323"/>
      <c r="Q225" s="323"/>
      <c r="R225" s="316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5">
        <v>4607091387964</v>
      </c>
      <c r="E226" s="316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3"/>
      <c r="P226" s="323"/>
      <c r="Q226" s="323"/>
      <c r="R226" s="316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5">
        <v>4607091381672</v>
      </c>
      <c r="E227" s="316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4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3"/>
      <c r="P227" s="323"/>
      <c r="Q227" s="323"/>
      <c r="R227" s="316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5">
        <v>4607091387537</v>
      </c>
      <c r="E228" s="316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3"/>
      <c r="P228" s="323"/>
      <c r="Q228" s="323"/>
      <c r="R228" s="316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5">
        <v>4607091387513</v>
      </c>
      <c r="E229" s="316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3"/>
      <c r="P229" s="323"/>
      <c r="Q229" s="323"/>
      <c r="R229" s="316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5">
        <v>4680115880511</v>
      </c>
      <c r="E230" s="316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3"/>
      <c r="P230" s="323"/>
      <c r="Q230" s="323"/>
      <c r="R230" s="316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24" t="s">
        <v>66</v>
      </c>
      <c r="O231" s="325"/>
      <c r="P231" s="325"/>
      <c r="Q231" s="325"/>
      <c r="R231" s="325"/>
      <c r="S231" s="325"/>
      <c r="T231" s="326"/>
      <c r="U231" s="37" t="s">
        <v>67</v>
      </c>
      <c r="V231" s="304">
        <f>IFERROR(V224/H224,"0")+IFERROR(V225/H225,"0")+IFERROR(V226/H226,"0")+IFERROR(V227/H227,"0")+IFERROR(V228/H228,"0")+IFERROR(V229/H229,"0")+IFERROR(V230/H230,"0")</f>
        <v>43.20987654320988</v>
      </c>
      <c r="W231" s="304">
        <f>IFERROR(W224/H224,"0")+IFERROR(W225/H225,"0")+IFERROR(W226/H226,"0")+IFERROR(W227/H227,"0")+IFERROR(W228/H228,"0")+IFERROR(W229/H229,"0")+IFERROR(W230/H230,"0")</f>
        <v>44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0.95699999999999996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24" t="s">
        <v>66</v>
      </c>
      <c r="O232" s="325"/>
      <c r="P232" s="325"/>
      <c r="Q232" s="325"/>
      <c r="R232" s="325"/>
      <c r="S232" s="325"/>
      <c r="T232" s="326"/>
      <c r="U232" s="37" t="s">
        <v>65</v>
      </c>
      <c r="V232" s="304">
        <f>IFERROR(SUM(V224:V230),"0")</f>
        <v>350</v>
      </c>
      <c r="W232" s="304">
        <f>IFERROR(SUM(W224:W230),"0")</f>
        <v>356.4</v>
      </c>
      <c r="X232" s="37"/>
      <c r="Y232" s="305"/>
      <c r="Z232" s="305"/>
    </row>
    <row r="233" spans="1:53" ht="14.25" customHeight="1" x14ac:dyDescent="0.25">
      <c r="A233" s="32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5">
        <v>4607091380880</v>
      </c>
      <c r="E234" s="316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3"/>
      <c r="P234" s="323"/>
      <c r="Q234" s="323"/>
      <c r="R234" s="316"/>
      <c r="S234" s="34"/>
      <c r="T234" s="34"/>
      <c r="U234" s="35" t="s">
        <v>65</v>
      </c>
      <c r="V234" s="302">
        <v>10</v>
      </c>
      <c r="W234" s="303">
        <f>IFERROR(IF(V234="",0,CEILING((V234/$H234),1)*$H234),"")</f>
        <v>16.8</v>
      </c>
      <c r="X234" s="36">
        <f>IFERROR(IF(W234=0,"",ROUNDUP(W234/H234,0)*0.02175),"")</f>
        <v>4.3499999999999997E-2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5">
        <v>4607091384482</v>
      </c>
      <c r="E235" s="316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3"/>
      <c r="P235" s="323"/>
      <c r="Q235" s="323"/>
      <c r="R235" s="316"/>
      <c r="S235" s="34"/>
      <c r="T235" s="34"/>
      <c r="U235" s="35" t="s">
        <v>65</v>
      </c>
      <c r="V235" s="302">
        <v>25</v>
      </c>
      <c r="W235" s="303">
        <f>IFERROR(IF(V235="",0,CEILING((V235/$H235),1)*$H235),"")</f>
        <v>31.2</v>
      </c>
      <c r="X235" s="36">
        <f>IFERROR(IF(W235=0,"",ROUNDUP(W235/H235,0)*0.02175),"")</f>
        <v>8.6999999999999994E-2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5">
        <v>4607091380897</v>
      </c>
      <c r="E236" s="316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3"/>
      <c r="P236" s="323"/>
      <c r="Q236" s="323"/>
      <c r="R236" s="316"/>
      <c r="S236" s="34"/>
      <c r="T236" s="34"/>
      <c r="U236" s="35" t="s">
        <v>65</v>
      </c>
      <c r="V236" s="302">
        <v>25</v>
      </c>
      <c r="W236" s="303">
        <f>IFERROR(IF(V236="",0,CEILING((V236/$H236),1)*$H236),"")</f>
        <v>25.200000000000003</v>
      </c>
      <c r="X236" s="36">
        <f>IFERROR(IF(W236=0,"",ROUNDUP(W236/H236,0)*0.02175),"")</f>
        <v>6.5250000000000002E-2</v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24" t="s">
        <v>66</v>
      </c>
      <c r="O237" s="325"/>
      <c r="P237" s="325"/>
      <c r="Q237" s="325"/>
      <c r="R237" s="325"/>
      <c r="S237" s="325"/>
      <c r="T237" s="326"/>
      <c r="U237" s="37" t="s">
        <v>67</v>
      </c>
      <c r="V237" s="304">
        <f>IFERROR(V234/H234,"0")+IFERROR(V235/H235,"0")+IFERROR(V236/H236,"0")</f>
        <v>7.3717948717948723</v>
      </c>
      <c r="W237" s="304">
        <f>IFERROR(W234/H234,"0")+IFERROR(W235/H235,"0")+IFERROR(W236/H236,"0")</f>
        <v>9</v>
      </c>
      <c r="X237" s="304">
        <f>IFERROR(IF(X234="",0,X234),"0")+IFERROR(IF(X235="",0,X235),"0")+IFERROR(IF(X236="",0,X236),"0")</f>
        <v>0.19575000000000001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24" t="s">
        <v>66</v>
      </c>
      <c r="O238" s="325"/>
      <c r="P238" s="325"/>
      <c r="Q238" s="325"/>
      <c r="R238" s="325"/>
      <c r="S238" s="325"/>
      <c r="T238" s="326"/>
      <c r="U238" s="37" t="s">
        <v>65</v>
      </c>
      <c r="V238" s="304">
        <f>IFERROR(SUM(V234:V236),"0")</f>
        <v>60</v>
      </c>
      <c r="W238" s="304">
        <f>IFERROR(SUM(W234:W236),"0")</f>
        <v>73.2</v>
      </c>
      <c r="X238" s="37"/>
      <c r="Y238" s="305"/>
      <c r="Z238" s="305"/>
    </row>
    <row r="239" spans="1:53" ht="14.25" customHeight="1" x14ac:dyDescent="0.25">
      <c r="A239" s="32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5">
        <v>4607091388374</v>
      </c>
      <c r="E240" s="316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451" t="s">
        <v>377</v>
      </c>
      <c r="O240" s="323"/>
      <c r="P240" s="323"/>
      <c r="Q240" s="323"/>
      <c r="R240" s="316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5">
        <v>4607091388381</v>
      </c>
      <c r="E241" s="316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32" t="s">
        <v>380</v>
      </c>
      <c r="O241" s="323"/>
      <c r="P241" s="323"/>
      <c r="Q241" s="323"/>
      <c r="R241" s="316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5">
        <v>4607091388404</v>
      </c>
      <c r="E242" s="316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6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3"/>
      <c r="P242" s="323"/>
      <c r="Q242" s="323"/>
      <c r="R242" s="316"/>
      <c r="S242" s="34"/>
      <c r="T242" s="34"/>
      <c r="U242" s="35" t="s">
        <v>65</v>
      </c>
      <c r="V242" s="302">
        <v>10.199999999999999</v>
      </c>
      <c r="W242" s="303">
        <f>IFERROR(IF(V242="",0,CEILING((V242/$H242),1)*$H242),"")</f>
        <v>10.199999999999999</v>
      </c>
      <c r="X242" s="36">
        <f>IFERROR(IF(W242=0,"",ROUNDUP(W242/H242,0)*0.00753),"")</f>
        <v>3.0120000000000001E-2</v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24" t="s">
        <v>66</v>
      </c>
      <c r="O243" s="325"/>
      <c r="P243" s="325"/>
      <c r="Q243" s="325"/>
      <c r="R243" s="325"/>
      <c r="S243" s="325"/>
      <c r="T243" s="326"/>
      <c r="U243" s="37" t="s">
        <v>67</v>
      </c>
      <c r="V243" s="304">
        <f>IFERROR(V240/H240,"0")+IFERROR(V241/H241,"0")+IFERROR(V242/H242,"0")</f>
        <v>4</v>
      </c>
      <c r="W243" s="304">
        <f>IFERROR(W240/H240,"0")+IFERROR(W241/H241,"0")+IFERROR(W242/H242,"0")</f>
        <v>4</v>
      </c>
      <c r="X243" s="304">
        <f>IFERROR(IF(X240="",0,X240),"0")+IFERROR(IF(X241="",0,X241),"0")+IFERROR(IF(X242="",0,X242),"0")</f>
        <v>3.0120000000000001E-2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24" t="s">
        <v>66</v>
      </c>
      <c r="O244" s="325"/>
      <c r="P244" s="325"/>
      <c r="Q244" s="325"/>
      <c r="R244" s="325"/>
      <c r="S244" s="325"/>
      <c r="T244" s="326"/>
      <c r="U244" s="37" t="s">
        <v>65</v>
      </c>
      <c r="V244" s="304">
        <f>IFERROR(SUM(V240:V242),"0")</f>
        <v>10.199999999999999</v>
      </c>
      <c r="W244" s="304">
        <f>IFERROR(SUM(W240:W242),"0")</f>
        <v>10.199999999999999</v>
      </c>
      <c r="X244" s="37"/>
      <c r="Y244" s="305"/>
      <c r="Z244" s="305"/>
    </row>
    <row r="245" spans="1:53" ht="14.25" customHeight="1" x14ac:dyDescent="0.25">
      <c r="A245" s="32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5">
        <v>4680115881808</v>
      </c>
      <c r="E246" s="316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3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3"/>
      <c r="P246" s="323"/>
      <c r="Q246" s="323"/>
      <c r="R246" s="316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5">
        <v>4680115881822</v>
      </c>
      <c r="E247" s="316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3"/>
      <c r="P247" s="323"/>
      <c r="Q247" s="323"/>
      <c r="R247" s="316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5">
        <v>4680115880016</v>
      </c>
      <c r="E248" s="316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3"/>
      <c r="P248" s="323"/>
      <c r="Q248" s="323"/>
      <c r="R248" s="316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24" t="s">
        <v>66</v>
      </c>
      <c r="O249" s="325"/>
      <c r="P249" s="325"/>
      <c r="Q249" s="325"/>
      <c r="R249" s="325"/>
      <c r="S249" s="325"/>
      <c r="T249" s="326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24" t="s">
        <v>66</v>
      </c>
      <c r="O250" s="325"/>
      <c r="P250" s="325"/>
      <c r="Q250" s="325"/>
      <c r="R250" s="325"/>
      <c r="S250" s="325"/>
      <c r="T250" s="326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20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2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5">
        <v>4607091387421</v>
      </c>
      <c r="E253" s="316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3"/>
      <c r="P253" s="323"/>
      <c r="Q253" s="323"/>
      <c r="R253" s="316"/>
      <c r="S253" s="34"/>
      <c r="T253" s="34"/>
      <c r="U253" s="35" t="s">
        <v>65</v>
      </c>
      <c r="V253" s="302">
        <v>50</v>
      </c>
      <c r="W253" s="303">
        <f t="shared" ref="W253:W259" si="13">IFERROR(IF(V253="",0,CEILING((V253/$H253),1)*$H253),"")</f>
        <v>54</v>
      </c>
      <c r="X253" s="36">
        <f>IFERROR(IF(W253=0,"",ROUNDUP(W253/H253,0)*0.02175),"")</f>
        <v>0.10874999999999999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5">
        <v>4607091387421</v>
      </c>
      <c r="E254" s="316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6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5">
        <v>4607091387452</v>
      </c>
      <c r="E255" s="316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0" t="s">
        <v>398</v>
      </c>
      <c r="O255" s="323"/>
      <c r="P255" s="323"/>
      <c r="Q255" s="323"/>
      <c r="R255" s="316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5">
        <v>4607091387452</v>
      </c>
      <c r="E256" s="316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3"/>
      <c r="P256" s="323"/>
      <c r="Q256" s="323"/>
      <c r="R256" s="316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5">
        <v>4607091385984</v>
      </c>
      <c r="E257" s="316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3"/>
      <c r="P257" s="323"/>
      <c r="Q257" s="323"/>
      <c r="R257" s="316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5">
        <v>4607091387438</v>
      </c>
      <c r="E258" s="316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3"/>
      <c r="P258" s="323"/>
      <c r="Q258" s="323"/>
      <c r="R258" s="316"/>
      <c r="S258" s="34"/>
      <c r="T258" s="34"/>
      <c r="U258" s="35" t="s">
        <v>65</v>
      </c>
      <c r="V258" s="302">
        <v>10</v>
      </c>
      <c r="W258" s="303">
        <f t="shared" si="13"/>
        <v>10</v>
      </c>
      <c r="X258" s="36">
        <f>IFERROR(IF(W258=0,"",ROUNDUP(W258/H258,0)*0.00937),"")</f>
        <v>1.874E-2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5">
        <v>4607091387469</v>
      </c>
      <c r="E259" s="316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3"/>
      <c r="P259" s="323"/>
      <c r="Q259" s="323"/>
      <c r="R259" s="316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04">
        <f>IFERROR(V253/H253,"0")+IFERROR(V254/H254,"0")+IFERROR(V255/H255,"0")+IFERROR(V256/H256,"0")+IFERROR(V257/H257,"0")+IFERROR(V258/H258,"0")+IFERROR(V259/H259,"0")</f>
        <v>6.6296296296296298</v>
      </c>
      <c r="W260" s="304">
        <f>IFERROR(W253/H253,"0")+IFERROR(W254/H254,"0")+IFERROR(W255/H255,"0")+IFERROR(W256/H256,"0")+IFERROR(W257/H257,"0")+IFERROR(W258/H258,"0")+IFERROR(W259/H259,"0")</f>
        <v>7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0.12748999999999999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04">
        <f>IFERROR(SUM(V253:V259),"0")</f>
        <v>60</v>
      </c>
      <c r="W261" s="304">
        <f>IFERROR(SUM(W253:W259),"0")</f>
        <v>64</v>
      </c>
      <c r="X261" s="37"/>
      <c r="Y261" s="305"/>
      <c r="Z261" s="305"/>
    </row>
    <row r="262" spans="1:53" ht="14.25" customHeight="1" x14ac:dyDescent="0.25">
      <c r="A262" s="32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5">
        <v>4607091387292</v>
      </c>
      <c r="E263" s="316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3"/>
      <c r="P263" s="323"/>
      <c r="Q263" s="323"/>
      <c r="R263" s="316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5">
        <v>4607091387315</v>
      </c>
      <c r="E264" s="316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3"/>
      <c r="P264" s="323"/>
      <c r="Q264" s="323"/>
      <c r="R264" s="316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24" t="s">
        <v>66</v>
      </c>
      <c r="O265" s="325"/>
      <c r="P265" s="325"/>
      <c r="Q265" s="325"/>
      <c r="R265" s="325"/>
      <c r="S265" s="325"/>
      <c r="T265" s="326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24" t="s">
        <v>66</v>
      </c>
      <c r="O266" s="325"/>
      <c r="P266" s="325"/>
      <c r="Q266" s="325"/>
      <c r="R266" s="325"/>
      <c r="S266" s="325"/>
      <c r="T266" s="326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0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2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5">
        <v>4607091383836</v>
      </c>
      <c r="E269" s="316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3"/>
      <c r="P269" s="323"/>
      <c r="Q269" s="323"/>
      <c r="R269" s="316"/>
      <c r="S269" s="34"/>
      <c r="T269" s="34"/>
      <c r="U269" s="35" t="s">
        <v>65</v>
      </c>
      <c r="V269" s="302">
        <v>6</v>
      </c>
      <c r="W269" s="303">
        <f>IFERROR(IF(V269="",0,CEILING((V269/$H269),1)*$H269),"")</f>
        <v>7.2</v>
      </c>
      <c r="X269" s="36">
        <f>IFERROR(IF(W269=0,"",ROUNDUP(W269/H269,0)*0.00753),"")</f>
        <v>3.0120000000000001E-2</v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24" t="s">
        <v>66</v>
      </c>
      <c r="O270" s="325"/>
      <c r="P270" s="325"/>
      <c r="Q270" s="325"/>
      <c r="R270" s="325"/>
      <c r="S270" s="325"/>
      <c r="T270" s="326"/>
      <c r="U270" s="37" t="s">
        <v>67</v>
      </c>
      <c r="V270" s="304">
        <f>IFERROR(V269/H269,"0")</f>
        <v>3.333333333333333</v>
      </c>
      <c r="W270" s="304">
        <f>IFERROR(W269/H269,"0")</f>
        <v>4</v>
      </c>
      <c r="X270" s="304">
        <f>IFERROR(IF(X269="",0,X269),"0")</f>
        <v>3.0120000000000001E-2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24" t="s">
        <v>66</v>
      </c>
      <c r="O271" s="325"/>
      <c r="P271" s="325"/>
      <c r="Q271" s="325"/>
      <c r="R271" s="325"/>
      <c r="S271" s="325"/>
      <c r="T271" s="326"/>
      <c r="U271" s="37" t="s">
        <v>65</v>
      </c>
      <c r="V271" s="304">
        <f>IFERROR(SUM(V269:V269),"0")</f>
        <v>6</v>
      </c>
      <c r="W271" s="304">
        <f>IFERROR(SUM(W269:W269),"0")</f>
        <v>7.2</v>
      </c>
      <c r="X271" s="37"/>
      <c r="Y271" s="305"/>
      <c r="Z271" s="305"/>
    </row>
    <row r="272" spans="1:53" ht="14.25" customHeight="1" x14ac:dyDescent="0.25">
      <c r="A272" s="32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5">
        <v>4607091387919</v>
      </c>
      <c r="E273" s="316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3"/>
      <c r="P273" s="323"/>
      <c r="Q273" s="323"/>
      <c r="R273" s="316"/>
      <c r="S273" s="34"/>
      <c r="T273" s="34"/>
      <c r="U273" s="35" t="s">
        <v>65</v>
      </c>
      <c r="V273" s="302">
        <v>25</v>
      </c>
      <c r="W273" s="303">
        <f>IFERROR(IF(V273="",0,CEILING((V273/$H273),1)*$H273),"")</f>
        <v>32.4</v>
      </c>
      <c r="X273" s="36">
        <f>IFERROR(IF(W273=0,"",ROUNDUP(W273/H273,0)*0.02175),"")</f>
        <v>8.6999999999999994E-2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5">
        <v>4607091383942</v>
      </c>
      <c r="E274" s="316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3"/>
      <c r="P274" s="323"/>
      <c r="Q274" s="323"/>
      <c r="R274" s="316"/>
      <c r="S274" s="34"/>
      <c r="T274" s="34"/>
      <c r="U274" s="35" t="s">
        <v>65</v>
      </c>
      <c r="V274" s="302">
        <v>12.6</v>
      </c>
      <c r="W274" s="303">
        <f>IFERROR(IF(V274="",0,CEILING((V274/$H274),1)*$H274),"")</f>
        <v>12.6</v>
      </c>
      <c r="X274" s="36">
        <f>IFERROR(IF(W274=0,"",ROUNDUP(W274/H274,0)*0.00753),"")</f>
        <v>3.7650000000000003E-2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5">
        <v>4607091383959</v>
      </c>
      <c r="E275" s="316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601" t="s">
        <v>419</v>
      </c>
      <c r="O275" s="323"/>
      <c r="P275" s="323"/>
      <c r="Q275" s="323"/>
      <c r="R275" s="316"/>
      <c r="S275" s="34"/>
      <c r="T275" s="34"/>
      <c r="U275" s="35" t="s">
        <v>65</v>
      </c>
      <c r="V275" s="302">
        <v>12.6</v>
      </c>
      <c r="W275" s="303">
        <f>IFERROR(IF(V275="",0,CEILING((V275/$H275),1)*$H275),"")</f>
        <v>12.6</v>
      </c>
      <c r="X275" s="36">
        <f>IFERROR(IF(W275=0,"",ROUNDUP(W275/H275,0)*0.00753),"")</f>
        <v>3.7650000000000003E-2</v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04">
        <f>IFERROR(V273/H273,"0")+IFERROR(V274/H274,"0")+IFERROR(V275/H275,"0")</f>
        <v>13.086419753086419</v>
      </c>
      <c r="W276" s="304">
        <f>IFERROR(W273/H273,"0")+IFERROR(W274/H274,"0")+IFERROR(W275/H275,"0")</f>
        <v>14</v>
      </c>
      <c r="X276" s="304">
        <f>IFERROR(IF(X273="",0,X273),"0")+IFERROR(IF(X274="",0,X274),"0")+IFERROR(IF(X275="",0,X275),"0")</f>
        <v>0.1623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04">
        <f>IFERROR(SUM(V273:V275),"0")</f>
        <v>50.2</v>
      </c>
      <c r="W277" s="304">
        <f>IFERROR(SUM(W273:W275),"0")</f>
        <v>57.6</v>
      </c>
      <c r="X277" s="37"/>
      <c r="Y277" s="305"/>
      <c r="Z277" s="305"/>
    </row>
    <row r="278" spans="1:53" ht="14.25" customHeight="1" x14ac:dyDescent="0.25">
      <c r="A278" s="32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5">
        <v>4607091388831</v>
      </c>
      <c r="E279" s="316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3"/>
      <c r="P279" s="323"/>
      <c r="Q279" s="323"/>
      <c r="R279" s="316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24" t="s">
        <v>66</v>
      </c>
      <c r="O280" s="325"/>
      <c r="P280" s="325"/>
      <c r="Q280" s="325"/>
      <c r="R280" s="325"/>
      <c r="S280" s="325"/>
      <c r="T280" s="326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24" t="s">
        <v>66</v>
      </c>
      <c r="O281" s="325"/>
      <c r="P281" s="325"/>
      <c r="Q281" s="325"/>
      <c r="R281" s="325"/>
      <c r="S281" s="325"/>
      <c r="T281" s="326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2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5">
        <v>4607091383102</v>
      </c>
      <c r="E283" s="316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4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3"/>
      <c r="P283" s="323"/>
      <c r="Q283" s="323"/>
      <c r="R283" s="316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387" t="s">
        <v>424</v>
      </c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  <c r="X286" s="388"/>
      <c r="Y286" s="48"/>
      <c r="Z286" s="48"/>
    </row>
    <row r="287" spans="1:53" ht="16.5" customHeight="1" x14ac:dyDescent="0.25">
      <c r="A287" s="320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2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5">
        <v>4607091383997</v>
      </c>
      <c r="E289" s="316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3"/>
      <c r="P289" s="323"/>
      <c r="Q289" s="323"/>
      <c r="R289" s="316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5">
        <v>4607091383997</v>
      </c>
      <c r="E290" s="316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4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6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5">
        <v>4607091384130</v>
      </c>
      <c r="E291" s="316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3"/>
      <c r="P291" s="323"/>
      <c r="Q291" s="323"/>
      <c r="R291" s="316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5">
        <v>4607091384130</v>
      </c>
      <c r="E292" s="316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6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5">
        <v>4607091384147</v>
      </c>
      <c r="E293" s="316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3"/>
      <c r="P293" s="323"/>
      <c r="Q293" s="323"/>
      <c r="R293" s="316"/>
      <c r="S293" s="34"/>
      <c r="T293" s="34"/>
      <c r="U293" s="35" t="s">
        <v>65</v>
      </c>
      <c r="V293" s="302">
        <v>200</v>
      </c>
      <c r="W293" s="303">
        <f t="shared" si="14"/>
        <v>210</v>
      </c>
      <c r="X293" s="36">
        <f>IFERROR(IF(W293=0,"",ROUNDUP(W293/H293,0)*0.02175),"")</f>
        <v>0.30449999999999999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5">
        <v>4607091384147</v>
      </c>
      <c r="E294" s="316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3" t="s">
        <v>435</v>
      </c>
      <c r="O294" s="323"/>
      <c r="P294" s="323"/>
      <c r="Q294" s="323"/>
      <c r="R294" s="316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5">
        <v>4607091384154</v>
      </c>
      <c r="E295" s="316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3"/>
      <c r="P295" s="323"/>
      <c r="Q295" s="323"/>
      <c r="R295" s="316"/>
      <c r="S295" s="34"/>
      <c r="T295" s="34"/>
      <c r="U295" s="35" t="s">
        <v>65</v>
      </c>
      <c r="V295" s="302">
        <v>10</v>
      </c>
      <c r="W295" s="303">
        <f t="shared" si="14"/>
        <v>10</v>
      </c>
      <c r="X295" s="36">
        <f>IFERROR(IF(W295=0,"",ROUNDUP(W295/H295,0)*0.00937),"")</f>
        <v>1.874E-2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5">
        <v>4607091384161</v>
      </c>
      <c r="E296" s="316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39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3"/>
      <c r="P296" s="323"/>
      <c r="Q296" s="323"/>
      <c r="R296" s="316"/>
      <c r="S296" s="34"/>
      <c r="T296" s="34"/>
      <c r="U296" s="35" t="s">
        <v>65</v>
      </c>
      <c r="V296" s="302">
        <v>10</v>
      </c>
      <c r="W296" s="303">
        <f t="shared" si="14"/>
        <v>10</v>
      </c>
      <c r="X296" s="36">
        <f>IFERROR(IF(W296=0,"",ROUNDUP(W296/H296,0)*0.00937),"")</f>
        <v>1.874E-2</v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24" t="s">
        <v>66</v>
      </c>
      <c r="O297" s="325"/>
      <c r="P297" s="325"/>
      <c r="Q297" s="325"/>
      <c r="R297" s="325"/>
      <c r="S297" s="325"/>
      <c r="T297" s="326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17.333333333333336</v>
      </c>
      <c r="W297" s="304">
        <f>IFERROR(W289/H289,"0")+IFERROR(W290/H290,"0")+IFERROR(W291/H291,"0")+IFERROR(W292/H292,"0")+IFERROR(W293/H293,"0")+IFERROR(W294/H294,"0")+IFERROR(W295/H295,"0")+IFERROR(W296/H296,"0")</f>
        <v>18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0.34197999999999995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24" t="s">
        <v>66</v>
      </c>
      <c r="O298" s="325"/>
      <c r="P298" s="325"/>
      <c r="Q298" s="325"/>
      <c r="R298" s="325"/>
      <c r="S298" s="325"/>
      <c r="T298" s="326"/>
      <c r="U298" s="37" t="s">
        <v>65</v>
      </c>
      <c r="V298" s="304">
        <f>IFERROR(SUM(V289:V296),"0")</f>
        <v>220</v>
      </c>
      <c r="W298" s="304">
        <f>IFERROR(SUM(W289:W296),"0")</f>
        <v>230</v>
      </c>
      <c r="X298" s="37"/>
      <c r="Y298" s="305"/>
      <c r="Z298" s="305"/>
    </row>
    <row r="299" spans="1:53" ht="14.25" customHeight="1" x14ac:dyDescent="0.25">
      <c r="A299" s="32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5">
        <v>4607091383980</v>
      </c>
      <c r="E300" s="316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3"/>
      <c r="P300" s="323"/>
      <c r="Q300" s="323"/>
      <c r="R300" s="316"/>
      <c r="S300" s="34"/>
      <c r="T300" s="34"/>
      <c r="U300" s="35" t="s">
        <v>65</v>
      </c>
      <c r="V300" s="302">
        <v>600</v>
      </c>
      <c r="W300" s="303">
        <f>IFERROR(IF(V300="",0,CEILING((V300/$H300),1)*$H300),"")</f>
        <v>600</v>
      </c>
      <c r="X300" s="36">
        <f>IFERROR(IF(W300=0,"",ROUNDUP(W300/H300,0)*0.02175),"")</f>
        <v>0.86999999999999988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5">
        <v>4607091384178</v>
      </c>
      <c r="E301" s="316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3"/>
      <c r="P301" s="323"/>
      <c r="Q301" s="323"/>
      <c r="R301" s="316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24" t="s">
        <v>66</v>
      </c>
      <c r="O302" s="325"/>
      <c r="P302" s="325"/>
      <c r="Q302" s="325"/>
      <c r="R302" s="325"/>
      <c r="S302" s="325"/>
      <c r="T302" s="326"/>
      <c r="U302" s="37" t="s">
        <v>67</v>
      </c>
      <c r="V302" s="304">
        <f>IFERROR(V300/H300,"0")+IFERROR(V301/H301,"0")</f>
        <v>40</v>
      </c>
      <c r="W302" s="304">
        <f>IFERROR(W300/H300,"0")+IFERROR(W301/H301,"0")</f>
        <v>40</v>
      </c>
      <c r="X302" s="304">
        <f>IFERROR(IF(X300="",0,X300),"0")+IFERROR(IF(X301="",0,X301),"0")</f>
        <v>0.86999999999999988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24" t="s">
        <v>66</v>
      </c>
      <c r="O303" s="325"/>
      <c r="P303" s="325"/>
      <c r="Q303" s="325"/>
      <c r="R303" s="325"/>
      <c r="S303" s="325"/>
      <c r="T303" s="326"/>
      <c r="U303" s="37" t="s">
        <v>65</v>
      </c>
      <c r="V303" s="304">
        <f>IFERROR(SUM(V300:V301),"0")</f>
        <v>600</v>
      </c>
      <c r="W303" s="304">
        <f>IFERROR(SUM(W300:W301),"0")</f>
        <v>600</v>
      </c>
      <c r="X303" s="37"/>
      <c r="Y303" s="305"/>
      <c r="Z303" s="305"/>
    </row>
    <row r="304" spans="1:53" ht="14.25" customHeight="1" x14ac:dyDescent="0.25">
      <c r="A304" s="32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5">
        <v>4607091384260</v>
      </c>
      <c r="E305" s="316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3"/>
      <c r="P305" s="323"/>
      <c r="Q305" s="323"/>
      <c r="R305" s="316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2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5">
        <v>4607091384673</v>
      </c>
      <c r="E309" s="316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3"/>
      <c r="P309" s="323"/>
      <c r="Q309" s="323"/>
      <c r="R309" s="316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24" t="s">
        <v>66</v>
      </c>
      <c r="O310" s="325"/>
      <c r="P310" s="325"/>
      <c r="Q310" s="325"/>
      <c r="R310" s="325"/>
      <c r="S310" s="325"/>
      <c r="T310" s="326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24" t="s">
        <v>66</v>
      </c>
      <c r="O311" s="325"/>
      <c r="P311" s="325"/>
      <c r="Q311" s="325"/>
      <c r="R311" s="325"/>
      <c r="S311" s="325"/>
      <c r="T311" s="326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0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2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5">
        <v>4607091384185</v>
      </c>
      <c r="E314" s="316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3"/>
      <c r="P314" s="323"/>
      <c r="Q314" s="323"/>
      <c r="R314" s="316"/>
      <c r="S314" s="34"/>
      <c r="T314" s="34"/>
      <c r="U314" s="35" t="s">
        <v>65</v>
      </c>
      <c r="V314" s="302">
        <v>200</v>
      </c>
      <c r="W314" s="303">
        <f>IFERROR(IF(V314="",0,CEILING((V314/$H314),1)*$H314),"")</f>
        <v>204</v>
      </c>
      <c r="X314" s="36">
        <f>IFERROR(IF(W314=0,"",ROUNDUP(W314/H314,0)*0.02175),"")</f>
        <v>0.36974999999999997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5">
        <v>4607091384192</v>
      </c>
      <c r="E315" s="316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3"/>
      <c r="P315" s="323"/>
      <c r="Q315" s="323"/>
      <c r="R315" s="316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5">
        <v>4680115881907</v>
      </c>
      <c r="E316" s="316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3"/>
      <c r="P316" s="323"/>
      <c r="Q316" s="323"/>
      <c r="R316" s="316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5">
        <v>4607091384680</v>
      </c>
      <c r="E317" s="316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3"/>
      <c r="P317" s="323"/>
      <c r="Q317" s="323"/>
      <c r="R317" s="316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24" t="s">
        <v>66</v>
      </c>
      <c r="O318" s="325"/>
      <c r="P318" s="325"/>
      <c r="Q318" s="325"/>
      <c r="R318" s="325"/>
      <c r="S318" s="325"/>
      <c r="T318" s="326"/>
      <c r="U318" s="37" t="s">
        <v>67</v>
      </c>
      <c r="V318" s="304">
        <f>IFERROR(V314/H314,"0")+IFERROR(V315/H315,"0")+IFERROR(V316/H316,"0")+IFERROR(V317/H317,"0")</f>
        <v>16.666666666666668</v>
      </c>
      <c r="W318" s="304">
        <f>IFERROR(W314/H314,"0")+IFERROR(W315/H315,"0")+IFERROR(W316/H316,"0")+IFERROR(W317/H317,"0")</f>
        <v>17</v>
      </c>
      <c r="X318" s="304">
        <f>IFERROR(IF(X314="",0,X314),"0")+IFERROR(IF(X315="",0,X315),"0")+IFERROR(IF(X316="",0,X316),"0")+IFERROR(IF(X317="",0,X317),"0")</f>
        <v>0.36974999999999997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24" t="s">
        <v>66</v>
      </c>
      <c r="O319" s="325"/>
      <c r="P319" s="325"/>
      <c r="Q319" s="325"/>
      <c r="R319" s="325"/>
      <c r="S319" s="325"/>
      <c r="T319" s="326"/>
      <c r="U319" s="37" t="s">
        <v>65</v>
      </c>
      <c r="V319" s="304">
        <f>IFERROR(SUM(V314:V317),"0")</f>
        <v>200</v>
      </c>
      <c r="W319" s="304">
        <f>IFERROR(SUM(W314:W317),"0")</f>
        <v>204</v>
      </c>
      <c r="X319" s="37"/>
      <c r="Y319" s="305"/>
      <c r="Z319" s="305"/>
    </row>
    <row r="320" spans="1:53" ht="14.25" customHeight="1" x14ac:dyDescent="0.25">
      <c r="A320" s="32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5">
        <v>4607091384802</v>
      </c>
      <c r="E321" s="316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3"/>
      <c r="P321" s="323"/>
      <c r="Q321" s="323"/>
      <c r="R321" s="316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5">
        <v>4607091384826</v>
      </c>
      <c r="E322" s="316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3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3"/>
      <c r="P322" s="323"/>
      <c r="Q322" s="323"/>
      <c r="R322" s="316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2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5">
        <v>4607091384246</v>
      </c>
      <c r="E326" s="316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3"/>
      <c r="P326" s="323"/>
      <c r="Q326" s="323"/>
      <c r="R326" s="316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5">
        <v>4680115881976</v>
      </c>
      <c r="E327" s="316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3"/>
      <c r="P327" s="323"/>
      <c r="Q327" s="323"/>
      <c r="R327" s="316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5">
        <v>4607091384253</v>
      </c>
      <c r="E328" s="316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3"/>
      <c r="P328" s="323"/>
      <c r="Q328" s="323"/>
      <c r="R328" s="316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5">
        <v>4680115881969</v>
      </c>
      <c r="E329" s="316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3"/>
      <c r="P329" s="323"/>
      <c r="Q329" s="323"/>
      <c r="R329" s="316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24" t="s">
        <v>66</v>
      </c>
      <c r="O330" s="325"/>
      <c r="P330" s="325"/>
      <c r="Q330" s="325"/>
      <c r="R330" s="325"/>
      <c r="S330" s="325"/>
      <c r="T330" s="326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24" t="s">
        <v>66</v>
      </c>
      <c r="O331" s="325"/>
      <c r="P331" s="325"/>
      <c r="Q331" s="325"/>
      <c r="R331" s="325"/>
      <c r="S331" s="325"/>
      <c r="T331" s="326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2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5">
        <v>4607091389357</v>
      </c>
      <c r="E333" s="316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3"/>
      <c r="P333" s="323"/>
      <c r="Q333" s="323"/>
      <c r="R333" s="316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24" t="s">
        <v>66</v>
      </c>
      <c r="O334" s="325"/>
      <c r="P334" s="325"/>
      <c r="Q334" s="325"/>
      <c r="R334" s="325"/>
      <c r="S334" s="325"/>
      <c r="T334" s="326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24" t="s">
        <v>66</v>
      </c>
      <c r="O335" s="325"/>
      <c r="P335" s="325"/>
      <c r="Q335" s="325"/>
      <c r="R335" s="325"/>
      <c r="S335" s="325"/>
      <c r="T335" s="326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387" t="s">
        <v>471</v>
      </c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  <c r="X336" s="388"/>
      <c r="Y336" s="48"/>
      <c r="Z336" s="48"/>
    </row>
    <row r="337" spans="1:53" ht="16.5" customHeight="1" x14ac:dyDescent="0.25">
      <c r="A337" s="320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2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5">
        <v>4607091389708</v>
      </c>
      <c r="E339" s="316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3"/>
      <c r="P339" s="323"/>
      <c r="Q339" s="323"/>
      <c r="R339" s="316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5">
        <v>4607091389692</v>
      </c>
      <c r="E340" s="316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3"/>
      <c r="P340" s="323"/>
      <c r="Q340" s="323"/>
      <c r="R340" s="316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24" t="s">
        <v>66</v>
      </c>
      <c r="O341" s="325"/>
      <c r="P341" s="325"/>
      <c r="Q341" s="325"/>
      <c r="R341" s="325"/>
      <c r="S341" s="325"/>
      <c r="T341" s="326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24" t="s">
        <v>66</v>
      </c>
      <c r="O342" s="325"/>
      <c r="P342" s="325"/>
      <c r="Q342" s="325"/>
      <c r="R342" s="325"/>
      <c r="S342" s="325"/>
      <c r="T342" s="326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2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5">
        <v>4607091389753</v>
      </c>
      <c r="E344" s="316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3"/>
      <c r="P344" s="323"/>
      <c r="Q344" s="323"/>
      <c r="R344" s="316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5">
        <v>4607091389760</v>
      </c>
      <c r="E345" s="316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3"/>
      <c r="P345" s="323"/>
      <c r="Q345" s="323"/>
      <c r="R345" s="316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5">
        <v>4607091389746</v>
      </c>
      <c r="E346" s="316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3"/>
      <c r="P346" s="323"/>
      <c r="Q346" s="323"/>
      <c r="R346" s="316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5">
        <v>4680115882928</v>
      </c>
      <c r="E347" s="316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3"/>
      <c r="P347" s="323"/>
      <c r="Q347" s="323"/>
      <c r="R347" s="316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5">
        <v>4680115883147</v>
      </c>
      <c r="E348" s="316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3"/>
      <c r="P348" s="323"/>
      <c r="Q348" s="323"/>
      <c r="R348" s="316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5">
        <v>4607091384338</v>
      </c>
      <c r="E349" s="316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3"/>
      <c r="P349" s="323"/>
      <c r="Q349" s="323"/>
      <c r="R349" s="316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5">
        <v>4680115883154</v>
      </c>
      <c r="E350" s="316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3"/>
      <c r="P350" s="323"/>
      <c r="Q350" s="323"/>
      <c r="R350" s="316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5">
        <v>4607091389524</v>
      </c>
      <c r="E351" s="316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3"/>
      <c r="P351" s="323"/>
      <c r="Q351" s="323"/>
      <c r="R351" s="316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5">
        <v>4680115883161</v>
      </c>
      <c r="E352" s="316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3"/>
      <c r="P352" s="323"/>
      <c r="Q352" s="323"/>
      <c r="R352" s="316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5">
        <v>4607091384345</v>
      </c>
      <c r="E353" s="316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3"/>
      <c r="P353" s="323"/>
      <c r="Q353" s="323"/>
      <c r="R353" s="316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5">
        <v>4680115883178</v>
      </c>
      <c r="E354" s="316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3"/>
      <c r="P354" s="323"/>
      <c r="Q354" s="323"/>
      <c r="R354" s="316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5">
        <v>4607091389531</v>
      </c>
      <c r="E355" s="316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3"/>
      <c r="P355" s="323"/>
      <c r="Q355" s="323"/>
      <c r="R355" s="316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5">
        <v>4680115883185</v>
      </c>
      <c r="E356" s="316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397" t="s">
        <v>503</v>
      </c>
      <c r="O356" s="323"/>
      <c r="P356" s="323"/>
      <c r="Q356" s="323"/>
      <c r="R356" s="316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24" t="s">
        <v>66</v>
      </c>
      <c r="O357" s="325"/>
      <c r="P357" s="325"/>
      <c r="Q357" s="325"/>
      <c r="R357" s="325"/>
      <c r="S357" s="325"/>
      <c r="T357" s="326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24" t="s">
        <v>66</v>
      </c>
      <c r="O358" s="325"/>
      <c r="P358" s="325"/>
      <c r="Q358" s="325"/>
      <c r="R358" s="325"/>
      <c r="S358" s="325"/>
      <c r="T358" s="326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2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5">
        <v>4607091389685</v>
      </c>
      <c r="E360" s="316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3"/>
      <c r="P360" s="323"/>
      <c r="Q360" s="323"/>
      <c r="R360" s="316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5">
        <v>4607091389654</v>
      </c>
      <c r="E361" s="316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3"/>
      <c r="P361" s="323"/>
      <c r="Q361" s="323"/>
      <c r="R361" s="316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5">
        <v>4607091384352</v>
      </c>
      <c r="E362" s="316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3"/>
      <c r="P362" s="323"/>
      <c r="Q362" s="323"/>
      <c r="R362" s="316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5">
        <v>4607091389661</v>
      </c>
      <c r="E363" s="316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5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3"/>
      <c r="P363" s="323"/>
      <c r="Q363" s="323"/>
      <c r="R363" s="316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24" t="s">
        <v>66</v>
      </c>
      <c r="O364" s="325"/>
      <c r="P364" s="325"/>
      <c r="Q364" s="325"/>
      <c r="R364" s="325"/>
      <c r="S364" s="325"/>
      <c r="T364" s="326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24" t="s">
        <v>66</v>
      </c>
      <c r="O365" s="325"/>
      <c r="P365" s="325"/>
      <c r="Q365" s="325"/>
      <c r="R365" s="325"/>
      <c r="S365" s="325"/>
      <c r="T365" s="326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2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5">
        <v>4680115881648</v>
      </c>
      <c r="E367" s="316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39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3"/>
      <c r="P367" s="323"/>
      <c r="Q367" s="323"/>
      <c r="R367" s="316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24" t="s">
        <v>66</v>
      </c>
      <c r="O368" s="325"/>
      <c r="P368" s="325"/>
      <c r="Q368" s="325"/>
      <c r="R368" s="325"/>
      <c r="S368" s="325"/>
      <c r="T368" s="326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24" t="s">
        <v>66</v>
      </c>
      <c r="O369" s="325"/>
      <c r="P369" s="325"/>
      <c r="Q369" s="325"/>
      <c r="R369" s="325"/>
      <c r="S369" s="325"/>
      <c r="T369" s="326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2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5">
        <v>4680115882997</v>
      </c>
      <c r="E371" s="316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517" t="s">
        <v>518</v>
      </c>
      <c r="O371" s="323"/>
      <c r="P371" s="323"/>
      <c r="Q371" s="323"/>
      <c r="R371" s="316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24" t="s">
        <v>66</v>
      </c>
      <c r="O372" s="325"/>
      <c r="P372" s="325"/>
      <c r="Q372" s="325"/>
      <c r="R372" s="325"/>
      <c r="S372" s="325"/>
      <c r="T372" s="326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24" t="s">
        <v>66</v>
      </c>
      <c r="O373" s="325"/>
      <c r="P373" s="325"/>
      <c r="Q373" s="325"/>
      <c r="R373" s="325"/>
      <c r="S373" s="325"/>
      <c r="T373" s="326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0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2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5">
        <v>4607091389388</v>
      </c>
      <c r="E376" s="316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3"/>
      <c r="P376" s="323"/>
      <c r="Q376" s="323"/>
      <c r="R376" s="316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5">
        <v>4607091389364</v>
      </c>
      <c r="E377" s="316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3"/>
      <c r="P377" s="323"/>
      <c r="Q377" s="323"/>
      <c r="R377" s="316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2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5">
        <v>4607091389739</v>
      </c>
      <c r="E381" s="316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3"/>
      <c r="P381" s="323"/>
      <c r="Q381" s="323"/>
      <c r="R381" s="316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5">
        <v>4680115883048</v>
      </c>
      <c r="E382" s="316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3"/>
      <c r="P382" s="323"/>
      <c r="Q382" s="323"/>
      <c r="R382" s="316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5">
        <v>4607091389425</v>
      </c>
      <c r="E383" s="316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5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3"/>
      <c r="P383" s="323"/>
      <c r="Q383" s="323"/>
      <c r="R383" s="316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5">
        <v>4680115882911</v>
      </c>
      <c r="E384" s="316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539" t="s">
        <v>532</v>
      </c>
      <c r="O384" s="323"/>
      <c r="P384" s="323"/>
      <c r="Q384" s="323"/>
      <c r="R384" s="316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5">
        <v>4680115880771</v>
      </c>
      <c r="E385" s="316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3"/>
      <c r="P385" s="323"/>
      <c r="Q385" s="323"/>
      <c r="R385" s="316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5">
        <v>4607091389500</v>
      </c>
      <c r="E386" s="316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3"/>
      <c r="P386" s="323"/>
      <c r="Q386" s="323"/>
      <c r="R386" s="316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5">
        <v>4680115881983</v>
      </c>
      <c r="E387" s="316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3"/>
      <c r="P387" s="323"/>
      <c r="Q387" s="323"/>
      <c r="R387" s="316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2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5">
        <v>4680115882980</v>
      </c>
      <c r="E391" s="316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3"/>
      <c r="P391" s="323"/>
      <c r="Q391" s="323"/>
      <c r="R391" s="316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24" t="s">
        <v>66</v>
      </c>
      <c r="O392" s="325"/>
      <c r="P392" s="325"/>
      <c r="Q392" s="325"/>
      <c r="R392" s="325"/>
      <c r="S392" s="325"/>
      <c r="T392" s="326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24" t="s">
        <v>66</v>
      </c>
      <c r="O393" s="325"/>
      <c r="P393" s="325"/>
      <c r="Q393" s="325"/>
      <c r="R393" s="325"/>
      <c r="S393" s="325"/>
      <c r="T393" s="326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387" t="s">
        <v>541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48"/>
      <c r="Z394" s="48"/>
    </row>
    <row r="395" spans="1:53" ht="16.5" customHeight="1" x14ac:dyDescent="0.25">
      <c r="A395" s="320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2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5">
        <v>4607091389067</v>
      </c>
      <c r="E397" s="316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3"/>
      <c r="P397" s="323"/>
      <c r="Q397" s="323"/>
      <c r="R397" s="316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5">
        <v>4607091383522</v>
      </c>
      <c r="E398" s="316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3"/>
      <c r="P398" s="323"/>
      <c r="Q398" s="323"/>
      <c r="R398" s="316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5">
        <v>4607091384437</v>
      </c>
      <c r="E399" s="316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3"/>
      <c r="P399" s="323"/>
      <c r="Q399" s="323"/>
      <c r="R399" s="316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5">
        <v>4607091389104</v>
      </c>
      <c r="E400" s="316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3"/>
      <c r="P400" s="323"/>
      <c r="Q400" s="323"/>
      <c r="R400" s="316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5">
        <v>4680115880603</v>
      </c>
      <c r="E401" s="316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4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3"/>
      <c r="P401" s="323"/>
      <c r="Q401" s="323"/>
      <c r="R401" s="316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5">
        <v>4607091389999</v>
      </c>
      <c r="E402" s="316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3"/>
      <c r="P402" s="323"/>
      <c r="Q402" s="323"/>
      <c r="R402" s="316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5">
        <v>4680115882782</v>
      </c>
      <c r="E403" s="316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3"/>
      <c r="P403" s="323"/>
      <c r="Q403" s="323"/>
      <c r="R403" s="316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5">
        <v>4607091389098</v>
      </c>
      <c r="E404" s="316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3"/>
      <c r="P404" s="323"/>
      <c r="Q404" s="323"/>
      <c r="R404" s="316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5">
        <v>4607091389982</v>
      </c>
      <c r="E405" s="316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3"/>
      <c r="P405" s="323"/>
      <c r="Q405" s="323"/>
      <c r="R405" s="316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24" t="s">
        <v>66</v>
      </c>
      <c r="O406" s="325"/>
      <c r="P406" s="325"/>
      <c r="Q406" s="325"/>
      <c r="R406" s="325"/>
      <c r="S406" s="325"/>
      <c r="T406" s="326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24" t="s">
        <v>66</v>
      </c>
      <c r="O407" s="325"/>
      <c r="P407" s="325"/>
      <c r="Q407" s="325"/>
      <c r="R407" s="325"/>
      <c r="S407" s="325"/>
      <c r="T407" s="326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2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5">
        <v>4607091388930</v>
      </c>
      <c r="E409" s="316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3"/>
      <c r="P409" s="323"/>
      <c r="Q409" s="323"/>
      <c r="R409" s="316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5">
        <v>4680115880054</v>
      </c>
      <c r="E410" s="316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3"/>
      <c r="P410" s="323"/>
      <c r="Q410" s="323"/>
      <c r="R410" s="316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24" t="s">
        <v>66</v>
      </c>
      <c r="O411" s="325"/>
      <c r="P411" s="325"/>
      <c r="Q411" s="325"/>
      <c r="R411" s="325"/>
      <c r="S411" s="325"/>
      <c r="T411" s="326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24" t="s">
        <v>66</v>
      </c>
      <c r="O412" s="325"/>
      <c r="P412" s="325"/>
      <c r="Q412" s="325"/>
      <c r="R412" s="325"/>
      <c r="S412" s="325"/>
      <c r="T412" s="326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2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5">
        <v>4680115883116</v>
      </c>
      <c r="E414" s="316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3"/>
      <c r="P414" s="323"/>
      <c r="Q414" s="323"/>
      <c r="R414" s="316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5">
        <v>4680115883093</v>
      </c>
      <c r="E415" s="316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3"/>
      <c r="P415" s="323"/>
      <c r="Q415" s="323"/>
      <c r="R415" s="316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5">
        <v>4680115883109</v>
      </c>
      <c r="E416" s="316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3"/>
      <c r="P416" s="323"/>
      <c r="Q416" s="323"/>
      <c r="R416" s="316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5">
        <v>4680115882072</v>
      </c>
      <c r="E417" s="316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436" t="s">
        <v>572</v>
      </c>
      <c r="O417" s="323"/>
      <c r="P417" s="323"/>
      <c r="Q417" s="323"/>
      <c r="R417" s="316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5">
        <v>4680115882102</v>
      </c>
      <c r="E418" s="316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405" t="s">
        <v>575</v>
      </c>
      <c r="O418" s="323"/>
      <c r="P418" s="323"/>
      <c r="Q418" s="323"/>
      <c r="R418" s="316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5">
        <v>4680115882096</v>
      </c>
      <c r="E419" s="316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42" t="s">
        <v>578</v>
      </c>
      <c r="O419" s="323"/>
      <c r="P419" s="323"/>
      <c r="Q419" s="323"/>
      <c r="R419" s="316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24" t="s">
        <v>66</v>
      </c>
      <c r="O420" s="325"/>
      <c r="P420" s="325"/>
      <c r="Q420" s="325"/>
      <c r="R420" s="325"/>
      <c r="S420" s="325"/>
      <c r="T420" s="326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24" t="s">
        <v>66</v>
      </c>
      <c r="O421" s="325"/>
      <c r="P421" s="325"/>
      <c r="Q421" s="325"/>
      <c r="R421" s="325"/>
      <c r="S421" s="325"/>
      <c r="T421" s="326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2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5">
        <v>4607091383409</v>
      </c>
      <c r="E423" s="316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3"/>
      <c r="P423" s="323"/>
      <c r="Q423" s="323"/>
      <c r="R423" s="316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5">
        <v>4607091383416</v>
      </c>
      <c r="E424" s="316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3"/>
      <c r="P424" s="323"/>
      <c r="Q424" s="323"/>
      <c r="R424" s="316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24" t="s">
        <v>66</v>
      </c>
      <c r="O425" s="325"/>
      <c r="P425" s="325"/>
      <c r="Q425" s="325"/>
      <c r="R425" s="325"/>
      <c r="S425" s="325"/>
      <c r="T425" s="326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24" t="s">
        <v>66</v>
      </c>
      <c r="O426" s="325"/>
      <c r="P426" s="325"/>
      <c r="Q426" s="325"/>
      <c r="R426" s="325"/>
      <c r="S426" s="325"/>
      <c r="T426" s="326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387" t="s">
        <v>583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48"/>
      <c r="Z427" s="48"/>
    </row>
    <row r="428" spans="1:53" ht="16.5" customHeight="1" x14ac:dyDescent="0.25">
      <c r="A428" s="320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2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5">
        <v>4640242180441</v>
      </c>
      <c r="E430" s="316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403" t="s">
        <v>587</v>
      </c>
      <c r="O430" s="323"/>
      <c r="P430" s="323"/>
      <c r="Q430" s="323"/>
      <c r="R430" s="316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5">
        <v>4640242180564</v>
      </c>
      <c r="E431" s="316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8" t="s">
        <v>590</v>
      </c>
      <c r="O431" s="323"/>
      <c r="P431" s="323"/>
      <c r="Q431" s="323"/>
      <c r="R431" s="316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24" t="s">
        <v>66</v>
      </c>
      <c r="O432" s="325"/>
      <c r="P432" s="325"/>
      <c r="Q432" s="325"/>
      <c r="R432" s="325"/>
      <c r="S432" s="325"/>
      <c r="T432" s="326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24" t="s">
        <v>66</v>
      </c>
      <c r="O433" s="325"/>
      <c r="P433" s="325"/>
      <c r="Q433" s="325"/>
      <c r="R433" s="325"/>
      <c r="S433" s="325"/>
      <c r="T433" s="326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2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5">
        <v>4640242180526</v>
      </c>
      <c r="E435" s="316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593</v>
      </c>
      <c r="O435" s="323"/>
      <c r="P435" s="323"/>
      <c r="Q435" s="323"/>
      <c r="R435" s="316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5">
        <v>4640242180519</v>
      </c>
      <c r="E436" s="316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535" t="s">
        <v>596</v>
      </c>
      <c r="O436" s="323"/>
      <c r="P436" s="323"/>
      <c r="Q436" s="323"/>
      <c r="R436" s="316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2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5">
        <v>4640242180816</v>
      </c>
      <c r="E440" s="316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353" t="s">
        <v>599</v>
      </c>
      <c r="O440" s="323"/>
      <c r="P440" s="323"/>
      <c r="Q440" s="323"/>
      <c r="R440" s="316"/>
      <c r="S440" s="34"/>
      <c r="T440" s="34"/>
      <c r="U440" s="35" t="s">
        <v>65</v>
      </c>
      <c r="V440" s="302">
        <v>100</v>
      </c>
      <c r="W440" s="303">
        <f>IFERROR(IF(V440="",0,CEILING((V440/$H440),1)*$H440),"")</f>
        <v>100.80000000000001</v>
      </c>
      <c r="X440" s="36">
        <f>IFERROR(IF(W440=0,"",ROUNDUP(W440/H440,0)*0.00753),"")</f>
        <v>0.18071999999999999</v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5">
        <v>4640242180595</v>
      </c>
      <c r="E441" s="316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9" t="s">
        <v>602</v>
      </c>
      <c r="O441" s="323"/>
      <c r="P441" s="323"/>
      <c r="Q441" s="323"/>
      <c r="R441" s="316"/>
      <c r="S441" s="34"/>
      <c r="T441" s="34"/>
      <c r="U441" s="35" t="s">
        <v>65</v>
      </c>
      <c r="V441" s="302">
        <v>100</v>
      </c>
      <c r="W441" s="303">
        <f>IFERROR(IF(V441="",0,CEILING((V441/$H441),1)*$H441),"")</f>
        <v>100.80000000000001</v>
      </c>
      <c r="X441" s="36">
        <f>IFERROR(IF(W441=0,"",ROUNDUP(W441/H441,0)*0.00753),"")</f>
        <v>0.18071999999999999</v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04">
        <f>IFERROR(V440/H440,"0")+IFERROR(V441/H441,"0")</f>
        <v>47.61904761904762</v>
      </c>
      <c r="W442" s="304">
        <f>IFERROR(W440/H440,"0")+IFERROR(W441/H441,"0")</f>
        <v>48</v>
      </c>
      <c r="X442" s="304">
        <f>IFERROR(IF(X440="",0,X440),"0")+IFERROR(IF(X441="",0,X441),"0")</f>
        <v>0.36143999999999998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04">
        <f>IFERROR(SUM(V440:V441),"0")</f>
        <v>200</v>
      </c>
      <c r="W443" s="304">
        <f>IFERROR(SUM(W440:W441),"0")</f>
        <v>201.60000000000002</v>
      </c>
      <c r="X443" s="37"/>
      <c r="Y443" s="305"/>
      <c r="Z443" s="305"/>
    </row>
    <row r="444" spans="1:53" ht="14.25" customHeight="1" x14ac:dyDescent="0.25">
      <c r="A444" s="32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5">
        <v>4640242180540</v>
      </c>
      <c r="E445" s="316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9" t="s">
        <v>605</v>
      </c>
      <c r="O445" s="323"/>
      <c r="P445" s="323"/>
      <c r="Q445" s="323"/>
      <c r="R445" s="316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5">
        <v>4640242180557</v>
      </c>
      <c r="E446" s="316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450" t="s">
        <v>608</v>
      </c>
      <c r="O446" s="323"/>
      <c r="P446" s="323"/>
      <c r="Q446" s="323"/>
      <c r="R446" s="316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24" t="s">
        <v>66</v>
      </c>
      <c r="O447" s="325"/>
      <c r="P447" s="325"/>
      <c r="Q447" s="325"/>
      <c r="R447" s="325"/>
      <c r="S447" s="325"/>
      <c r="T447" s="326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24" t="s">
        <v>66</v>
      </c>
      <c r="O448" s="325"/>
      <c r="P448" s="325"/>
      <c r="Q448" s="325"/>
      <c r="R448" s="325"/>
      <c r="S448" s="325"/>
      <c r="T448" s="326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0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2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5">
        <v>4680115880870</v>
      </c>
      <c r="E451" s="316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3"/>
      <c r="P451" s="323"/>
      <c r="Q451" s="323"/>
      <c r="R451" s="316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24" t="s">
        <v>66</v>
      </c>
      <c r="O452" s="325"/>
      <c r="P452" s="325"/>
      <c r="Q452" s="325"/>
      <c r="R452" s="325"/>
      <c r="S452" s="325"/>
      <c r="T452" s="326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24" t="s">
        <v>66</v>
      </c>
      <c r="O453" s="325"/>
      <c r="P453" s="325"/>
      <c r="Q453" s="325"/>
      <c r="R453" s="325"/>
      <c r="S453" s="325"/>
      <c r="T453" s="326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77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45"/>
      <c r="N454" s="327" t="s">
        <v>612</v>
      </c>
      <c r="O454" s="328"/>
      <c r="P454" s="328"/>
      <c r="Q454" s="328"/>
      <c r="R454" s="328"/>
      <c r="S454" s="328"/>
      <c r="T454" s="329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2710.8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2806.2999999999997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45"/>
      <c r="N455" s="327" t="s">
        <v>613</v>
      </c>
      <c r="O455" s="328"/>
      <c r="P455" s="328"/>
      <c r="Q455" s="328"/>
      <c r="R455" s="328"/>
      <c r="S455" s="328"/>
      <c r="T455" s="329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2845.311396011396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2946.4859999999999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45"/>
      <c r="N456" s="327" t="s">
        <v>614</v>
      </c>
      <c r="O456" s="328"/>
      <c r="P456" s="328"/>
      <c r="Q456" s="328"/>
      <c r="R456" s="328"/>
      <c r="S456" s="328"/>
      <c r="T456" s="329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5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5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45"/>
      <c r="N457" s="327" t="s">
        <v>616</v>
      </c>
      <c r="O457" s="328"/>
      <c r="P457" s="328"/>
      <c r="Q457" s="328"/>
      <c r="R457" s="328"/>
      <c r="S457" s="328"/>
      <c r="T457" s="329"/>
      <c r="U457" s="37" t="s">
        <v>65</v>
      </c>
      <c r="V457" s="304">
        <f>GrossWeightTotal+PalletQtyTotal*25</f>
        <v>2970.311396011396</v>
      </c>
      <c r="W457" s="304">
        <f>GrossWeightTotalR+PalletQtyTotalR*25</f>
        <v>3071.4859999999999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45"/>
      <c r="N458" s="327" t="s">
        <v>617</v>
      </c>
      <c r="O458" s="328"/>
      <c r="P458" s="328"/>
      <c r="Q458" s="328"/>
      <c r="R458" s="328"/>
      <c r="S458" s="328"/>
      <c r="T458" s="329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353.89031339031339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368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45"/>
      <c r="N459" s="327" t="s">
        <v>618</v>
      </c>
      <c r="O459" s="328"/>
      <c r="P459" s="328"/>
      <c r="Q459" s="328"/>
      <c r="R459" s="328"/>
      <c r="S459" s="328"/>
      <c r="T459" s="329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5.5840699999999988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18" t="s">
        <v>93</v>
      </c>
      <c r="D461" s="515"/>
      <c r="E461" s="515"/>
      <c r="F461" s="339"/>
      <c r="G461" s="318" t="s">
        <v>233</v>
      </c>
      <c r="H461" s="515"/>
      <c r="I461" s="515"/>
      <c r="J461" s="515"/>
      <c r="K461" s="515"/>
      <c r="L461" s="515"/>
      <c r="M461" s="339"/>
      <c r="N461" s="318" t="s">
        <v>424</v>
      </c>
      <c r="O461" s="339"/>
      <c r="P461" s="318" t="s">
        <v>471</v>
      </c>
      <c r="Q461" s="339"/>
      <c r="R461" s="295" t="s">
        <v>541</v>
      </c>
      <c r="S461" s="318" t="s">
        <v>583</v>
      </c>
      <c r="T461" s="339"/>
      <c r="U461" s="296"/>
      <c r="Z461" s="52"/>
      <c r="AC461" s="296"/>
    </row>
    <row r="462" spans="1:53" ht="14.25" customHeight="1" thickTop="1" x14ac:dyDescent="0.2">
      <c r="A462" s="419" t="s">
        <v>621</v>
      </c>
      <c r="B462" s="318" t="s">
        <v>59</v>
      </c>
      <c r="C462" s="318" t="s">
        <v>94</v>
      </c>
      <c r="D462" s="318" t="s">
        <v>102</v>
      </c>
      <c r="E462" s="318" t="s">
        <v>93</v>
      </c>
      <c r="F462" s="318" t="s">
        <v>226</v>
      </c>
      <c r="G462" s="318" t="s">
        <v>234</v>
      </c>
      <c r="H462" s="318" t="s">
        <v>241</v>
      </c>
      <c r="I462" s="318" t="s">
        <v>258</v>
      </c>
      <c r="J462" s="318" t="s">
        <v>316</v>
      </c>
      <c r="K462" s="296"/>
      <c r="L462" s="318" t="s">
        <v>392</v>
      </c>
      <c r="M462" s="318" t="s">
        <v>410</v>
      </c>
      <c r="N462" s="318" t="s">
        <v>425</v>
      </c>
      <c r="O462" s="318" t="s">
        <v>448</v>
      </c>
      <c r="P462" s="318" t="s">
        <v>472</v>
      </c>
      <c r="Q462" s="318" t="s">
        <v>519</v>
      </c>
      <c r="R462" s="318" t="s">
        <v>541</v>
      </c>
      <c r="S462" s="318" t="s">
        <v>584</v>
      </c>
      <c r="T462" s="318" t="s">
        <v>609</v>
      </c>
      <c r="U462" s="296"/>
      <c r="Z462" s="52"/>
      <c r="AC462" s="296"/>
    </row>
    <row r="463" spans="1:53" ht="13.5" customHeight="1" thickBot="1" x14ac:dyDescent="0.25">
      <c r="A463" s="420"/>
      <c r="B463" s="319"/>
      <c r="C463" s="319"/>
      <c r="D463" s="319"/>
      <c r="E463" s="319"/>
      <c r="F463" s="319"/>
      <c r="G463" s="319"/>
      <c r="H463" s="319"/>
      <c r="I463" s="319"/>
      <c r="J463" s="319"/>
      <c r="K463" s="296"/>
      <c r="L463" s="319"/>
      <c r="M463" s="319"/>
      <c r="N463" s="319"/>
      <c r="O463" s="319"/>
      <c r="P463" s="319"/>
      <c r="Q463" s="319"/>
      <c r="R463" s="319"/>
      <c r="S463" s="319"/>
      <c r="T463" s="319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1.2</v>
      </c>
      <c r="C464" s="46">
        <f>IFERROR(W49*1,"0")+IFERROR(W50*1,"0")</f>
        <v>81</v>
      </c>
      <c r="D464" s="46">
        <f>IFERROR(W55*1,"0")+IFERROR(W56*1,"0")+IFERROR(W57*1,"0")+IFERROR(W58*1,"0")</f>
        <v>295.20000000000005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91.199999999999989</v>
      </c>
      <c r="F464" s="46">
        <f>IFERROR(W126*1,"0")+IFERROR(W127*1,"0")+IFERROR(W128*1,"0")</f>
        <v>34.199999999999996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16.8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19.2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903.10000000000014</v>
      </c>
      <c r="K464" s="296"/>
      <c r="L464" s="46">
        <f>IFERROR(W253*1,"0")+IFERROR(W254*1,"0")+IFERROR(W255*1,"0")+IFERROR(W256*1,"0")+IFERROR(W257*1,"0")+IFERROR(W258*1,"0")+IFERROR(W259*1,"0")+IFERROR(W263*1,"0")+IFERROR(W264*1,"0")</f>
        <v>64</v>
      </c>
      <c r="M464" s="46">
        <f>IFERROR(W269*1,"0")+IFERROR(W273*1,"0")+IFERROR(W274*1,"0")+IFERROR(W275*1,"0")+IFERROR(W279*1,"0")+IFERROR(W283*1,"0")</f>
        <v>64.8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830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204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201.60000000000002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