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4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2" i="1" l="1"/>
  <c r="V461" i="1"/>
  <c r="V463" i="1" s="1"/>
  <c r="V459" i="1"/>
  <c r="W458" i="1"/>
  <c r="V458" i="1"/>
  <c r="W457" i="1"/>
  <c r="N457" i="1"/>
  <c r="V455" i="1"/>
  <c r="V454" i="1"/>
  <c r="W453" i="1"/>
  <c r="W454" i="1" s="1"/>
  <c r="N453" i="1"/>
  <c r="V450" i="1"/>
  <c r="W449" i="1"/>
  <c r="V449" i="1"/>
  <c r="W448" i="1"/>
  <c r="X448" i="1" s="1"/>
  <c r="X447" i="1"/>
  <c r="X449" i="1" s="1"/>
  <c r="W447" i="1"/>
  <c r="W450" i="1" s="1"/>
  <c r="V445" i="1"/>
  <c r="V444" i="1"/>
  <c r="W443" i="1"/>
  <c r="X443" i="1" s="1"/>
  <c r="W442" i="1"/>
  <c r="V440" i="1"/>
  <c r="V439" i="1"/>
  <c r="X438" i="1"/>
  <c r="W438" i="1"/>
  <c r="W437" i="1"/>
  <c r="W440" i="1" s="1"/>
  <c r="W435" i="1"/>
  <c r="V435" i="1"/>
  <c r="V434" i="1"/>
  <c r="W433" i="1"/>
  <c r="X433" i="1" s="1"/>
  <c r="W432" i="1"/>
  <c r="V428" i="1"/>
  <c r="V427" i="1"/>
  <c r="W426" i="1"/>
  <c r="X426" i="1" s="1"/>
  <c r="N426" i="1"/>
  <c r="W425" i="1"/>
  <c r="N425" i="1"/>
  <c r="V423" i="1"/>
  <c r="V422" i="1"/>
  <c r="W421" i="1"/>
  <c r="X421" i="1" s="1"/>
  <c r="X420" i="1"/>
  <c r="W420" i="1"/>
  <c r="W419" i="1"/>
  <c r="X419" i="1" s="1"/>
  <c r="W418" i="1"/>
  <c r="W423" i="1" s="1"/>
  <c r="N418" i="1"/>
  <c r="W417" i="1"/>
  <c r="X417" i="1" s="1"/>
  <c r="N417" i="1"/>
  <c r="W416" i="1"/>
  <c r="X416" i="1" s="1"/>
  <c r="N416" i="1"/>
  <c r="W414" i="1"/>
  <c r="V414" i="1"/>
  <c r="W413" i="1"/>
  <c r="V413" i="1"/>
  <c r="W412" i="1"/>
  <c r="X412" i="1" s="1"/>
  <c r="N412" i="1"/>
  <c r="X411" i="1"/>
  <c r="X413" i="1" s="1"/>
  <c r="W411" i="1"/>
  <c r="N411" i="1"/>
  <c r="V409" i="1"/>
  <c r="V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W402" i="1"/>
  <c r="W409" i="1" s="1"/>
  <c r="N402" i="1"/>
  <c r="W401" i="1"/>
  <c r="X401" i="1" s="1"/>
  <c r="N401" i="1"/>
  <c r="W400" i="1"/>
  <c r="X400" i="1" s="1"/>
  <c r="N400" i="1"/>
  <c r="X399" i="1"/>
  <c r="W399" i="1"/>
  <c r="N399" i="1"/>
  <c r="W395" i="1"/>
  <c r="V395" i="1"/>
  <c r="W394" i="1"/>
  <c r="V394" i="1"/>
  <c r="X393" i="1"/>
  <c r="X394" i="1" s="1"/>
  <c r="W393" i="1"/>
  <c r="N393" i="1"/>
  <c r="W391" i="1"/>
  <c r="V391" i="1"/>
  <c r="V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X385" i="1"/>
  <c r="W385" i="1"/>
  <c r="N385" i="1"/>
  <c r="W384" i="1"/>
  <c r="X384" i="1" s="1"/>
  <c r="N384" i="1"/>
  <c r="W383" i="1"/>
  <c r="X383" i="1" s="1"/>
  <c r="N383" i="1"/>
  <c r="W381" i="1"/>
  <c r="V381" i="1"/>
  <c r="W380" i="1"/>
  <c r="V380" i="1"/>
  <c r="W379" i="1"/>
  <c r="X379" i="1" s="1"/>
  <c r="N379" i="1"/>
  <c r="X378" i="1"/>
  <c r="W378" i="1"/>
  <c r="N378" i="1"/>
  <c r="W375" i="1"/>
  <c r="V375" i="1"/>
  <c r="W374" i="1"/>
  <c r="V374" i="1"/>
  <c r="X373" i="1"/>
  <c r="X374" i="1" s="1"/>
  <c r="W373" i="1"/>
  <c r="V371" i="1"/>
  <c r="V370" i="1"/>
  <c r="W369" i="1"/>
  <c r="N369" i="1"/>
  <c r="V367" i="1"/>
  <c r="V366" i="1"/>
  <c r="W365" i="1"/>
  <c r="X365" i="1" s="1"/>
  <c r="N365" i="1"/>
  <c r="W364" i="1"/>
  <c r="X364" i="1" s="1"/>
  <c r="N364" i="1"/>
  <c r="W363" i="1"/>
  <c r="X363" i="1" s="1"/>
  <c r="N363" i="1"/>
  <c r="X362" i="1"/>
  <c r="X366" i="1" s="1"/>
  <c r="W362" i="1"/>
  <c r="N362" i="1"/>
  <c r="V360" i="1"/>
  <c r="V359" i="1"/>
  <c r="X358" i="1"/>
  <c r="W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X348" i="1" s="1"/>
  <c r="N348" i="1"/>
  <c r="X347" i="1"/>
  <c r="W347" i="1"/>
  <c r="N347" i="1"/>
  <c r="W346" i="1"/>
  <c r="N346" i="1"/>
  <c r="V344" i="1"/>
  <c r="V343" i="1"/>
  <c r="W342" i="1"/>
  <c r="X342" i="1" s="1"/>
  <c r="N342" i="1"/>
  <c r="W341" i="1"/>
  <c r="N341" i="1"/>
  <c r="V337" i="1"/>
  <c r="V336" i="1"/>
  <c r="W335" i="1"/>
  <c r="W336" i="1" s="1"/>
  <c r="N335" i="1"/>
  <c r="V333" i="1"/>
  <c r="W332" i="1"/>
  <c r="V332" i="1"/>
  <c r="W331" i="1"/>
  <c r="X331" i="1" s="1"/>
  <c r="N331" i="1"/>
  <c r="W330" i="1"/>
  <c r="X330" i="1" s="1"/>
  <c r="N330" i="1"/>
  <c r="X329" i="1"/>
  <c r="W329" i="1"/>
  <c r="N329" i="1"/>
  <c r="W328" i="1"/>
  <c r="W333" i="1" s="1"/>
  <c r="N328" i="1"/>
  <c r="V326" i="1"/>
  <c r="V325" i="1"/>
  <c r="W324" i="1"/>
  <c r="X324" i="1" s="1"/>
  <c r="N324" i="1"/>
  <c r="W323" i="1"/>
  <c r="N323" i="1"/>
  <c r="V321" i="1"/>
  <c r="V320" i="1"/>
  <c r="W319" i="1"/>
  <c r="X319" i="1" s="1"/>
  <c r="N319" i="1"/>
  <c r="W318" i="1"/>
  <c r="X318" i="1" s="1"/>
  <c r="N318" i="1"/>
  <c r="X317" i="1"/>
  <c r="W317" i="1"/>
  <c r="N317" i="1"/>
  <c r="W316" i="1"/>
  <c r="W320" i="1" s="1"/>
  <c r="N316" i="1"/>
  <c r="V313" i="1"/>
  <c r="V312" i="1"/>
  <c r="W311" i="1"/>
  <c r="N311" i="1"/>
  <c r="V309" i="1"/>
  <c r="V308" i="1"/>
  <c r="W307" i="1"/>
  <c r="N307" i="1"/>
  <c r="V305" i="1"/>
  <c r="V304" i="1"/>
  <c r="W303" i="1"/>
  <c r="X303" i="1" s="1"/>
  <c r="N303" i="1"/>
  <c r="W302" i="1"/>
  <c r="N302" i="1"/>
  <c r="V300" i="1"/>
  <c r="V299" i="1"/>
  <c r="W298" i="1"/>
  <c r="X298" i="1" s="1"/>
  <c r="N298" i="1"/>
  <c r="W297" i="1"/>
  <c r="X297" i="1" s="1"/>
  <c r="N297" i="1"/>
  <c r="X296" i="1"/>
  <c r="W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N291" i="1"/>
  <c r="V287" i="1"/>
  <c r="V286" i="1"/>
  <c r="W285" i="1"/>
  <c r="W286" i="1" s="1"/>
  <c r="N285" i="1"/>
  <c r="V283" i="1"/>
  <c r="W282" i="1"/>
  <c r="V282" i="1"/>
  <c r="W281" i="1"/>
  <c r="N281" i="1"/>
  <c r="V279" i="1"/>
  <c r="V278" i="1"/>
  <c r="W277" i="1"/>
  <c r="X277" i="1" s="1"/>
  <c r="X276" i="1"/>
  <c r="W276" i="1"/>
  <c r="N276" i="1"/>
  <c r="X275" i="1"/>
  <c r="X278" i="1" s="1"/>
  <c r="W275" i="1"/>
  <c r="N275" i="1"/>
  <c r="V273" i="1"/>
  <c r="V272" i="1"/>
  <c r="W271" i="1"/>
  <c r="M470" i="1" s="1"/>
  <c r="N271" i="1"/>
  <c r="V268" i="1"/>
  <c r="V267" i="1"/>
  <c r="X266" i="1"/>
  <c r="W266" i="1"/>
  <c r="N266" i="1"/>
  <c r="W265" i="1"/>
  <c r="N265" i="1"/>
  <c r="V263" i="1"/>
  <c r="V262" i="1"/>
  <c r="W261" i="1"/>
  <c r="X261" i="1" s="1"/>
  <c r="N261" i="1"/>
  <c r="W260" i="1"/>
  <c r="X260" i="1" s="1"/>
  <c r="N260" i="1"/>
  <c r="X259" i="1"/>
  <c r="W259" i="1"/>
  <c r="N259" i="1"/>
  <c r="X258" i="1"/>
  <c r="W258" i="1"/>
  <c r="W257" i="1"/>
  <c r="X257" i="1" s="1"/>
  <c r="N257" i="1"/>
  <c r="X256" i="1"/>
  <c r="W256" i="1"/>
  <c r="N256" i="1"/>
  <c r="W255" i="1"/>
  <c r="N255" i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X243" i="1"/>
  <c r="W243" i="1"/>
  <c r="W242" i="1"/>
  <c r="X242" i="1" s="1"/>
  <c r="X245" i="1" s="1"/>
  <c r="V240" i="1"/>
  <c r="V239" i="1"/>
  <c r="W238" i="1"/>
  <c r="X238" i="1" s="1"/>
  <c r="N238" i="1"/>
  <c r="X237" i="1"/>
  <c r="W237" i="1"/>
  <c r="N237" i="1"/>
  <c r="W236" i="1"/>
  <c r="W239" i="1" s="1"/>
  <c r="N236" i="1"/>
  <c r="V234" i="1"/>
  <c r="V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W226" i="1"/>
  <c r="W233" i="1" s="1"/>
  <c r="N226" i="1"/>
  <c r="V224" i="1"/>
  <c r="V223" i="1"/>
  <c r="W222" i="1"/>
  <c r="X222" i="1" s="1"/>
  <c r="N222" i="1"/>
  <c r="X221" i="1"/>
  <c r="W221" i="1"/>
  <c r="N221" i="1"/>
  <c r="W220" i="1"/>
  <c r="W223" i="1" s="1"/>
  <c r="N220" i="1"/>
  <c r="W219" i="1"/>
  <c r="X219" i="1" s="1"/>
  <c r="N219" i="1"/>
  <c r="V217" i="1"/>
  <c r="V216" i="1"/>
  <c r="W215" i="1"/>
  <c r="W217" i="1" s="1"/>
  <c r="N215" i="1"/>
  <c r="V213" i="1"/>
  <c r="V212" i="1"/>
  <c r="W211" i="1"/>
  <c r="X211" i="1" s="1"/>
  <c r="N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X200" i="1"/>
  <c r="W200" i="1"/>
  <c r="N200" i="1"/>
  <c r="W199" i="1"/>
  <c r="X199" i="1" s="1"/>
  <c r="N199" i="1"/>
  <c r="W198" i="1"/>
  <c r="X198" i="1" s="1"/>
  <c r="N198" i="1"/>
  <c r="X197" i="1"/>
  <c r="W197" i="1"/>
  <c r="N197" i="1"/>
  <c r="V194" i="1"/>
  <c r="V193" i="1"/>
  <c r="X192" i="1"/>
  <c r="W192" i="1"/>
  <c r="N192" i="1"/>
  <c r="W191" i="1"/>
  <c r="W194" i="1" s="1"/>
  <c r="N191" i="1"/>
  <c r="V189" i="1"/>
  <c r="V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X183" i="1"/>
  <c r="W183" i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X173" i="1"/>
  <c r="W173" i="1"/>
  <c r="W189" i="1" s="1"/>
  <c r="X172" i="1"/>
  <c r="W172" i="1"/>
  <c r="N172" i="1"/>
  <c r="V170" i="1"/>
  <c r="V169" i="1"/>
  <c r="X168" i="1"/>
  <c r="W168" i="1"/>
  <c r="N168" i="1"/>
  <c r="X167" i="1"/>
  <c r="W167" i="1"/>
  <c r="N167" i="1"/>
  <c r="W166" i="1"/>
  <c r="W169" i="1" s="1"/>
  <c r="N166" i="1"/>
  <c r="W165" i="1"/>
  <c r="X165" i="1" s="1"/>
  <c r="N165" i="1"/>
  <c r="W163" i="1"/>
  <c r="V163" i="1"/>
  <c r="W162" i="1"/>
  <c r="V162" i="1"/>
  <c r="W161" i="1"/>
  <c r="X161" i="1" s="1"/>
  <c r="N161" i="1"/>
  <c r="X160" i="1"/>
  <c r="X162" i="1" s="1"/>
  <c r="W160" i="1"/>
  <c r="V158" i="1"/>
  <c r="V157" i="1"/>
  <c r="W156" i="1"/>
  <c r="X156" i="1" s="1"/>
  <c r="N156" i="1"/>
  <c r="X155" i="1"/>
  <c r="X157" i="1" s="1"/>
  <c r="W155" i="1"/>
  <c r="N155" i="1"/>
  <c r="V152" i="1"/>
  <c r="V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X146" i="1" s="1"/>
  <c r="N146" i="1"/>
  <c r="W145" i="1"/>
  <c r="X145" i="1" s="1"/>
  <c r="N145" i="1"/>
  <c r="X144" i="1"/>
  <c r="W144" i="1"/>
  <c r="N144" i="1"/>
  <c r="W143" i="1"/>
  <c r="H470" i="1" s="1"/>
  <c r="N143" i="1"/>
  <c r="V140" i="1"/>
  <c r="V139" i="1"/>
  <c r="W138" i="1"/>
  <c r="X138" i="1" s="1"/>
  <c r="N138" i="1"/>
  <c r="X137" i="1"/>
  <c r="W137" i="1"/>
  <c r="N137" i="1"/>
  <c r="W136" i="1"/>
  <c r="W140" i="1" s="1"/>
  <c r="N136" i="1"/>
  <c r="V132" i="1"/>
  <c r="V131" i="1"/>
  <c r="W130" i="1"/>
  <c r="X130" i="1" s="1"/>
  <c r="N130" i="1"/>
  <c r="W129" i="1"/>
  <c r="X129" i="1" s="1"/>
  <c r="N129" i="1"/>
  <c r="W128" i="1"/>
  <c r="N128" i="1"/>
  <c r="V125" i="1"/>
  <c r="V124" i="1"/>
  <c r="W123" i="1"/>
  <c r="X123" i="1" s="1"/>
  <c r="W122" i="1"/>
  <c r="X122" i="1" s="1"/>
  <c r="N122" i="1"/>
  <c r="W121" i="1"/>
  <c r="X121" i="1" s="1"/>
  <c r="X120" i="1"/>
  <c r="W120" i="1"/>
  <c r="N120" i="1"/>
  <c r="W119" i="1"/>
  <c r="W124" i="1" s="1"/>
  <c r="N119" i="1"/>
  <c r="V117" i="1"/>
  <c r="V116" i="1"/>
  <c r="W115" i="1"/>
  <c r="X115" i="1" s="1"/>
  <c r="W114" i="1"/>
  <c r="X114" i="1" s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W108" i="1"/>
  <c r="X108" i="1" s="1"/>
  <c r="N108" i="1"/>
  <c r="W107" i="1"/>
  <c r="X107" i="1" s="1"/>
  <c r="X106" i="1"/>
  <c r="W106" i="1"/>
  <c r="W116" i="1" s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X93" i="1"/>
  <c r="W93" i="1"/>
  <c r="W103" i="1" s="1"/>
  <c r="N93" i="1"/>
  <c r="V91" i="1"/>
  <c r="V90" i="1"/>
  <c r="X89" i="1"/>
  <c r="W89" i="1"/>
  <c r="N89" i="1"/>
  <c r="W88" i="1"/>
  <c r="X88" i="1" s="1"/>
  <c r="N88" i="1"/>
  <c r="W87" i="1"/>
  <c r="X87" i="1" s="1"/>
  <c r="X86" i="1"/>
  <c r="W86" i="1"/>
  <c r="W85" i="1"/>
  <c r="X85" i="1" s="1"/>
  <c r="X84" i="1"/>
  <c r="W84" i="1"/>
  <c r="N84" i="1"/>
  <c r="W83" i="1"/>
  <c r="W91" i="1" s="1"/>
  <c r="V81" i="1"/>
  <c r="V80" i="1"/>
  <c r="W79" i="1"/>
  <c r="X79" i="1" s="1"/>
  <c r="N79" i="1"/>
  <c r="X78" i="1"/>
  <c r="W78" i="1"/>
  <c r="N78" i="1"/>
  <c r="X77" i="1"/>
  <c r="W77" i="1"/>
  <c r="N77" i="1"/>
  <c r="W76" i="1"/>
  <c r="X76" i="1" s="1"/>
  <c r="N76" i="1"/>
  <c r="W75" i="1"/>
  <c r="X75" i="1" s="1"/>
  <c r="X74" i="1"/>
  <c r="W74" i="1"/>
  <c r="N74" i="1"/>
  <c r="W73" i="1"/>
  <c r="X73" i="1" s="1"/>
  <c r="N73" i="1"/>
  <c r="W72" i="1"/>
  <c r="X72" i="1" s="1"/>
  <c r="N72" i="1"/>
  <c r="X71" i="1"/>
  <c r="W71" i="1"/>
  <c r="N71" i="1"/>
  <c r="X70" i="1"/>
  <c r="W70" i="1"/>
  <c r="N70" i="1"/>
  <c r="W69" i="1"/>
  <c r="X69" i="1" s="1"/>
  <c r="N69" i="1"/>
  <c r="W68" i="1"/>
  <c r="X68" i="1" s="1"/>
  <c r="N68" i="1"/>
  <c r="X67" i="1"/>
  <c r="W67" i="1"/>
  <c r="N67" i="1"/>
  <c r="X66" i="1"/>
  <c r="W66" i="1"/>
  <c r="N66" i="1"/>
  <c r="W65" i="1"/>
  <c r="X65" i="1" s="1"/>
  <c r="N65" i="1"/>
  <c r="W64" i="1"/>
  <c r="W80" i="1" s="1"/>
  <c r="X63" i="1"/>
  <c r="W63" i="1"/>
  <c r="V60" i="1"/>
  <c r="V59" i="1"/>
  <c r="W58" i="1"/>
  <c r="X58" i="1" s="1"/>
  <c r="X57" i="1"/>
  <c r="W57" i="1"/>
  <c r="N57" i="1"/>
  <c r="X56" i="1"/>
  <c r="W56" i="1"/>
  <c r="W55" i="1"/>
  <c r="W59" i="1" s="1"/>
  <c r="N55" i="1"/>
  <c r="V52" i="1"/>
  <c r="W51" i="1"/>
  <c r="V51" i="1"/>
  <c r="W50" i="1"/>
  <c r="X50" i="1" s="1"/>
  <c r="X51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W29" i="1"/>
  <c r="X29" i="1" s="1"/>
  <c r="N29" i="1"/>
  <c r="W28" i="1"/>
  <c r="W32" i="1" s="1"/>
  <c r="N28" i="1"/>
  <c r="X27" i="1"/>
  <c r="W27" i="1"/>
  <c r="N27" i="1"/>
  <c r="X26" i="1"/>
  <c r="W26" i="1"/>
  <c r="N26" i="1"/>
  <c r="W24" i="1"/>
  <c r="V24" i="1"/>
  <c r="V460" i="1" s="1"/>
  <c r="V23" i="1"/>
  <c r="V464" i="1" s="1"/>
  <c r="X22" i="1"/>
  <c r="X23" i="1" s="1"/>
  <c r="W22" i="1"/>
  <c r="W23" i="1" s="1"/>
  <c r="N22" i="1"/>
  <c r="H10" i="1"/>
  <c r="A9" i="1"/>
  <c r="H9" i="1" s="1"/>
  <c r="D7" i="1"/>
  <c r="O6" i="1"/>
  <c r="N2" i="1"/>
  <c r="X103" i="1" l="1"/>
  <c r="X188" i="1"/>
  <c r="X116" i="1"/>
  <c r="X32" i="1"/>
  <c r="X465" i="1" s="1"/>
  <c r="X212" i="1"/>
  <c r="J9" i="1"/>
  <c r="X28" i="1"/>
  <c r="C470" i="1"/>
  <c r="X55" i="1"/>
  <c r="X59" i="1" s="1"/>
  <c r="W60" i="1"/>
  <c r="X64" i="1"/>
  <c r="X80" i="1" s="1"/>
  <c r="W90" i="1"/>
  <c r="W104" i="1"/>
  <c r="W117" i="1"/>
  <c r="F470" i="1"/>
  <c r="W132" i="1"/>
  <c r="X143" i="1"/>
  <c r="X151" i="1" s="1"/>
  <c r="X191" i="1"/>
  <c r="X193" i="1" s="1"/>
  <c r="X220" i="1"/>
  <c r="X236" i="1"/>
  <c r="X239" i="1" s="1"/>
  <c r="W245" i="1"/>
  <c r="W251" i="1"/>
  <c r="X271" i="1"/>
  <c r="X272" i="1" s="1"/>
  <c r="W278" i="1"/>
  <c r="W283" i="1"/>
  <c r="X281" i="1"/>
  <c r="X282" i="1" s="1"/>
  <c r="W300" i="1"/>
  <c r="N470" i="1"/>
  <c r="X291" i="1"/>
  <c r="X299" i="1" s="1"/>
  <c r="W312" i="1"/>
  <c r="W313" i="1"/>
  <c r="W325" i="1"/>
  <c r="W326" i="1"/>
  <c r="X323" i="1"/>
  <c r="X325" i="1" s="1"/>
  <c r="P470" i="1"/>
  <c r="W343" i="1"/>
  <c r="W344" i="1"/>
  <c r="X341" i="1"/>
  <c r="X343" i="1" s="1"/>
  <c r="W359" i="1"/>
  <c r="W370" i="1"/>
  <c r="W371" i="1"/>
  <c r="S470" i="1"/>
  <c r="W434" i="1"/>
  <c r="D470" i="1"/>
  <c r="A10" i="1"/>
  <c r="B470" i="1"/>
  <c r="W461" i="1"/>
  <c r="W52" i="1"/>
  <c r="E470" i="1"/>
  <c r="W81" i="1"/>
  <c r="X128" i="1"/>
  <c r="X131" i="1" s="1"/>
  <c r="W131" i="1"/>
  <c r="W464" i="1" s="1"/>
  <c r="W151" i="1"/>
  <c r="W157" i="1"/>
  <c r="I470" i="1"/>
  <c r="W158" i="1"/>
  <c r="W170" i="1"/>
  <c r="W193" i="1"/>
  <c r="J470" i="1"/>
  <c r="W216" i="1"/>
  <c r="X223" i="1"/>
  <c r="W224" i="1"/>
  <c r="W240" i="1"/>
  <c r="W279" i="1"/>
  <c r="X311" i="1"/>
  <c r="X312" i="1" s="1"/>
  <c r="X328" i="1"/>
  <c r="X332" i="1" s="1"/>
  <c r="X346" i="1"/>
  <c r="X359" i="1" s="1"/>
  <c r="W360" i="1"/>
  <c r="X369" i="1"/>
  <c r="X370" i="1" s="1"/>
  <c r="X380" i="1"/>
  <c r="X390" i="1"/>
  <c r="W422" i="1"/>
  <c r="W428" i="1"/>
  <c r="W427" i="1"/>
  <c r="X432" i="1"/>
  <c r="X434" i="1" s="1"/>
  <c r="W444" i="1"/>
  <c r="W459" i="1"/>
  <c r="X457" i="1"/>
  <c r="X458" i="1" s="1"/>
  <c r="F9" i="1"/>
  <c r="F10" i="1"/>
  <c r="W33" i="1"/>
  <c r="W460" i="1" s="1"/>
  <c r="W125" i="1"/>
  <c r="G470" i="1"/>
  <c r="W139" i="1"/>
  <c r="W212" i="1"/>
  <c r="W246" i="1"/>
  <c r="L470" i="1"/>
  <c r="W263" i="1"/>
  <c r="W287" i="1"/>
  <c r="X285" i="1"/>
  <c r="X286" i="1" s="1"/>
  <c r="W299" i="1"/>
  <c r="W304" i="1"/>
  <c r="W305" i="1"/>
  <c r="X302" i="1"/>
  <c r="X304" i="1" s="1"/>
  <c r="W308" i="1"/>
  <c r="W309" i="1"/>
  <c r="O470" i="1"/>
  <c r="W321" i="1"/>
  <c r="W337" i="1"/>
  <c r="X335" i="1"/>
  <c r="X336" i="1" s="1"/>
  <c r="W462" i="1"/>
  <c r="X83" i="1"/>
  <c r="X90" i="1" s="1"/>
  <c r="X119" i="1"/>
  <c r="X124" i="1" s="1"/>
  <c r="X136" i="1"/>
  <c r="X139" i="1" s="1"/>
  <c r="W152" i="1"/>
  <c r="X166" i="1"/>
  <c r="X169" i="1" s="1"/>
  <c r="W188" i="1"/>
  <c r="X215" i="1"/>
  <c r="X216" i="1" s="1"/>
  <c r="X255" i="1"/>
  <c r="X262" i="1" s="1"/>
  <c r="W262" i="1"/>
  <c r="W267" i="1"/>
  <c r="W268" i="1"/>
  <c r="X265" i="1"/>
  <c r="X267" i="1" s="1"/>
  <c r="W272" i="1"/>
  <c r="W273" i="1"/>
  <c r="X307" i="1"/>
  <c r="X308" i="1" s="1"/>
  <c r="X316" i="1"/>
  <c r="X320" i="1" s="1"/>
  <c r="W366" i="1"/>
  <c r="R470" i="1"/>
  <c r="X402" i="1"/>
  <c r="X408" i="1" s="1"/>
  <c r="X418" i="1"/>
  <c r="X422" i="1" s="1"/>
  <c r="W439" i="1"/>
  <c r="X437" i="1"/>
  <c r="X439" i="1" s="1"/>
  <c r="T470" i="1"/>
  <c r="W455" i="1"/>
  <c r="X453" i="1"/>
  <c r="X454" i="1" s="1"/>
  <c r="Q470" i="1"/>
  <c r="W234" i="1"/>
  <c r="W252" i="1"/>
  <c r="W367" i="1"/>
  <c r="W390" i="1"/>
  <c r="W408" i="1"/>
  <c r="W445" i="1"/>
  <c r="W213" i="1"/>
  <c r="X226" i="1"/>
  <c r="X233" i="1" s="1"/>
  <c r="X248" i="1"/>
  <c r="X251" i="1" s="1"/>
  <c r="X425" i="1"/>
  <c r="X427" i="1" s="1"/>
  <c r="X442" i="1"/>
  <c r="X444" i="1" s="1"/>
  <c r="W463" i="1" l="1"/>
</calcChain>
</file>

<file path=xl/sharedStrings.xml><?xml version="1.0" encoding="utf-8"?>
<sst xmlns="http://schemas.openxmlformats.org/spreadsheetml/2006/main" count="1923" uniqueCount="651">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</sst>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V26" sqref="V26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6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43" t="s">
        <v>8</v>
      </c>
      <c r="B5" s="362"/>
      <c r="C5" s="363"/>
      <c r="D5" s="339"/>
      <c r="E5" s="341"/>
      <c r="F5" s="602" t="s">
        <v>9</v>
      </c>
      <c r="G5" s="363"/>
      <c r="H5" s="339"/>
      <c r="I5" s="340"/>
      <c r="J5" s="340"/>
      <c r="K5" s="340"/>
      <c r="L5" s="341"/>
      <c r="N5" s="24" t="s">
        <v>10</v>
      </c>
      <c r="O5" s="538">
        <v>45232</v>
      </c>
      <c r="P5" s="398"/>
      <c r="R5" s="622" t="s">
        <v>11</v>
      </c>
      <c r="S5" s="366"/>
      <c r="T5" s="483" t="s">
        <v>12</v>
      </c>
      <c r="U5" s="398"/>
      <c r="Z5" s="51"/>
      <c r="AA5" s="51"/>
      <c r="AB5" s="51"/>
    </row>
    <row r="6" spans="1:29" s="303" customFormat="1" ht="24" customHeight="1" x14ac:dyDescent="0.2">
      <c r="A6" s="443" t="s">
        <v>13</v>
      </c>
      <c r="B6" s="362"/>
      <c r="C6" s="363"/>
      <c r="D6" s="567" t="s">
        <v>14</v>
      </c>
      <c r="E6" s="568"/>
      <c r="F6" s="568"/>
      <c r="G6" s="568"/>
      <c r="H6" s="568"/>
      <c r="I6" s="568"/>
      <c r="J6" s="568"/>
      <c r="K6" s="568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Четверг</v>
      </c>
      <c r="P6" s="311"/>
      <c r="R6" s="365" t="s">
        <v>16</v>
      </c>
      <c r="S6" s="366"/>
      <c r="T6" s="487" t="s">
        <v>17</v>
      </c>
      <c r="U6" s="353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4"/>
      <c r="S7" s="366"/>
      <c r="T7" s="488"/>
      <c r="U7" s="489"/>
      <c r="Z7" s="51"/>
      <c r="AA7" s="51"/>
      <c r="AB7" s="51"/>
    </row>
    <row r="8" spans="1:29" s="303" customFormat="1" ht="25.5" customHeight="1" x14ac:dyDescent="0.2">
      <c r="A8" s="631" t="s">
        <v>18</v>
      </c>
      <c r="B8" s="319"/>
      <c r="C8" s="320"/>
      <c r="D8" s="405"/>
      <c r="E8" s="406"/>
      <c r="F8" s="406"/>
      <c r="G8" s="406"/>
      <c r="H8" s="406"/>
      <c r="I8" s="406"/>
      <c r="J8" s="406"/>
      <c r="K8" s="406"/>
      <c r="L8" s="407"/>
      <c r="N8" s="24" t="s">
        <v>19</v>
      </c>
      <c r="O8" s="397">
        <v>0.41666666666666669</v>
      </c>
      <c r="P8" s="398"/>
      <c r="R8" s="314"/>
      <c r="S8" s="366"/>
      <c r="T8" s="488"/>
      <c r="U8" s="489"/>
      <c r="Z8" s="51"/>
      <c r="AA8" s="51"/>
      <c r="AB8" s="51"/>
    </row>
    <row r="9" spans="1:29" s="303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24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3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26" t="s">
        <v>20</v>
      </c>
      <c r="O9" s="538"/>
      <c r="P9" s="398"/>
      <c r="R9" s="314"/>
      <c r="S9" s="366"/>
      <c r="T9" s="490"/>
      <c r="U9" s="491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24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51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7"/>
      <c r="P10" s="398"/>
      <c r="S10" s="24" t="s">
        <v>22</v>
      </c>
      <c r="T10" s="352" t="s">
        <v>23</v>
      </c>
      <c r="U10" s="353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69" t="s">
        <v>27</v>
      </c>
      <c r="U11" s="570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99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29</v>
      </c>
      <c r="O12" s="562"/>
      <c r="P12" s="511"/>
      <c r="Q12" s="23"/>
      <c r="S12" s="24"/>
      <c r="T12" s="413"/>
      <c r="U12" s="314"/>
      <c r="Z12" s="51"/>
      <c r="AA12" s="51"/>
      <c r="AB12" s="51"/>
    </row>
    <row r="13" spans="1:29" s="303" customFormat="1" ht="23.25" customHeight="1" x14ac:dyDescent="0.2">
      <c r="A13" s="599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31</v>
      </c>
      <c r="O13" s="569"/>
      <c r="P13" s="570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99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9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471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2"/>
      <c r="O16" s="472"/>
      <c r="P16" s="472"/>
      <c r="Q16" s="472"/>
      <c r="R16" s="47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8" t="s">
        <v>37</v>
      </c>
      <c r="D17" s="346" t="s">
        <v>38</v>
      </c>
      <c r="E17" s="421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20"/>
      <c r="P17" s="420"/>
      <c r="Q17" s="420"/>
      <c r="R17" s="421"/>
      <c r="S17" s="629" t="s">
        <v>48</v>
      </c>
      <c r="T17" s="363"/>
      <c r="U17" s="346" t="s">
        <v>49</v>
      </c>
      <c r="V17" s="346" t="s">
        <v>50</v>
      </c>
      <c r="W17" s="357" t="s">
        <v>51</v>
      </c>
      <c r="X17" s="346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44"/>
      <c r="BA17" s="369" t="s">
        <v>56</v>
      </c>
    </row>
    <row r="18" spans="1:53" ht="14.25" customHeight="1" x14ac:dyDescent="0.2">
      <c r="A18" s="347"/>
      <c r="B18" s="347"/>
      <c r="C18" s="347"/>
      <c r="D18" s="422"/>
      <c r="E18" s="424"/>
      <c r="F18" s="347"/>
      <c r="G18" s="347"/>
      <c r="H18" s="347"/>
      <c r="I18" s="347"/>
      <c r="J18" s="347"/>
      <c r="K18" s="347"/>
      <c r="L18" s="347"/>
      <c r="M18" s="347"/>
      <c r="N18" s="422"/>
      <c r="O18" s="423"/>
      <c r="P18" s="423"/>
      <c r="Q18" s="423"/>
      <c r="R18" s="424"/>
      <c r="S18" s="302" t="s">
        <v>57</v>
      </c>
      <c r="T18" s="302" t="s">
        <v>58</v>
      </c>
      <c r="U18" s="347"/>
      <c r="V18" s="347"/>
      <c r="W18" s="358"/>
      <c r="X18" s="347"/>
      <c r="Y18" s="541"/>
      <c r="Z18" s="541"/>
      <c r="AA18" s="378"/>
      <c r="AB18" s="379"/>
      <c r="AC18" s="380"/>
      <c r="AD18" s="445"/>
      <c r="BA18" s="314"/>
    </row>
    <row r="19" spans="1:53" ht="27.75" customHeight="1" x14ac:dyDescent="0.2">
      <c r="A19" s="321" t="s">
        <v>59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48"/>
      <c r="Z19" s="48"/>
    </row>
    <row r="20" spans="1:53" ht="16.5" customHeight="1" x14ac:dyDescent="0.25">
      <c r="A20" s="330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01"/>
      <c r="Z20" s="301"/>
    </row>
    <row r="21" spans="1:53" ht="14.25" customHeight="1" x14ac:dyDescent="0.25">
      <c r="A21" s="313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6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7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7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3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6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7"/>
      <c r="N32" s="318" t="s">
        <v>66</v>
      </c>
      <c r="O32" s="319"/>
      <c r="P32" s="319"/>
      <c r="Q32" s="319"/>
      <c r="R32" s="319"/>
      <c r="S32" s="319"/>
      <c r="T32" s="320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7"/>
      <c r="N33" s="318" t="s">
        <v>66</v>
      </c>
      <c r="O33" s="319"/>
      <c r="P33" s="319"/>
      <c r="Q33" s="319"/>
      <c r="R33" s="319"/>
      <c r="S33" s="319"/>
      <c r="T33" s="320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3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6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7"/>
      <c r="N36" s="318" t="s">
        <v>66</v>
      </c>
      <c r="O36" s="319"/>
      <c r="P36" s="319"/>
      <c r="Q36" s="319"/>
      <c r="R36" s="319"/>
      <c r="S36" s="319"/>
      <c r="T36" s="320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7"/>
      <c r="N37" s="318" t="s">
        <v>66</v>
      </c>
      <c r="O37" s="319"/>
      <c r="P37" s="319"/>
      <c r="Q37" s="319"/>
      <c r="R37" s="319"/>
      <c r="S37" s="319"/>
      <c r="T37" s="320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3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6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7"/>
      <c r="N40" s="318" t="s">
        <v>66</v>
      </c>
      <c r="O40" s="319"/>
      <c r="P40" s="319"/>
      <c r="Q40" s="319"/>
      <c r="R40" s="319"/>
      <c r="S40" s="319"/>
      <c r="T40" s="320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7"/>
      <c r="N41" s="318" t="s">
        <v>66</v>
      </c>
      <c r="O41" s="319"/>
      <c r="P41" s="319"/>
      <c r="Q41" s="319"/>
      <c r="R41" s="319"/>
      <c r="S41" s="319"/>
      <c r="T41" s="320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3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6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7"/>
      <c r="N44" s="318" t="s">
        <v>66</v>
      </c>
      <c r="O44" s="319"/>
      <c r="P44" s="319"/>
      <c r="Q44" s="319"/>
      <c r="R44" s="319"/>
      <c r="S44" s="319"/>
      <c r="T44" s="320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7"/>
      <c r="N45" s="318" t="s">
        <v>66</v>
      </c>
      <c r="O45" s="319"/>
      <c r="P45" s="319"/>
      <c r="Q45" s="319"/>
      <c r="R45" s="319"/>
      <c r="S45" s="319"/>
      <c r="T45" s="320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21" t="s">
        <v>93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48"/>
      <c r="Z46" s="48"/>
    </row>
    <row r="47" spans="1:53" ht="16.5" customHeight="1" x14ac:dyDescent="0.25">
      <c r="A47" s="330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01"/>
      <c r="Z47" s="301"/>
    </row>
    <row r="48" spans="1:53" ht="14.25" customHeight="1" x14ac:dyDescent="0.25">
      <c r="A48" s="313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1"/>
      <c r="F50" s="304">
        <v>0.45</v>
      </c>
      <c r="G50" s="32">
        <v>6</v>
      </c>
      <c r="H50" s="304">
        <v>2.7</v>
      </c>
      <c r="I50" s="30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0"/>
      <c r="P50" s="310"/>
      <c r="Q50" s="310"/>
      <c r="R50" s="311"/>
      <c r="S50" s="34"/>
      <c r="T50" s="34"/>
      <c r="U50" s="35" t="s">
        <v>65</v>
      </c>
      <c r="V50" s="305">
        <v>0</v>
      </c>
      <c r="W50" s="30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6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7"/>
      <c r="N51" s="318" t="s">
        <v>66</v>
      </c>
      <c r="O51" s="319"/>
      <c r="P51" s="319"/>
      <c r="Q51" s="319"/>
      <c r="R51" s="319"/>
      <c r="S51" s="319"/>
      <c r="T51" s="320"/>
      <c r="U51" s="37" t="s">
        <v>67</v>
      </c>
      <c r="V51" s="307">
        <f>IFERROR(V49/H49,"0")+IFERROR(V50/H50,"0")</f>
        <v>0</v>
      </c>
      <c r="W51" s="307">
        <f>IFERROR(W49/H49,"0")+IFERROR(W50/H50,"0")</f>
        <v>0</v>
      </c>
      <c r="X51" s="307">
        <f>IFERROR(IF(X49="",0,X49),"0")+IFERROR(IF(X50="",0,X50),"0")</f>
        <v>0</v>
      </c>
      <c r="Y51" s="308"/>
      <c r="Z51" s="308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7"/>
      <c r="N52" s="318" t="s">
        <v>66</v>
      </c>
      <c r="O52" s="319"/>
      <c r="P52" s="319"/>
      <c r="Q52" s="319"/>
      <c r="R52" s="319"/>
      <c r="S52" s="319"/>
      <c r="T52" s="320"/>
      <c r="U52" s="37" t="s">
        <v>65</v>
      </c>
      <c r="V52" s="307">
        <f>IFERROR(SUM(V49:V50),"0")</f>
        <v>0</v>
      </c>
      <c r="W52" s="307">
        <f>IFERROR(SUM(W49:W50),"0")</f>
        <v>0</v>
      </c>
      <c r="X52" s="37"/>
      <c r="Y52" s="308"/>
      <c r="Z52" s="308"/>
    </row>
    <row r="53" spans="1:53" ht="16.5" customHeight="1" x14ac:dyDescent="0.25">
      <c r="A53" s="330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01"/>
      <c r="Z53" s="301"/>
    </row>
    <row r="54" spans="1:53" ht="14.25" customHeight="1" x14ac:dyDescent="0.25">
      <c r="A54" s="313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2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2">
        <v>4680115881426</v>
      </c>
      <c r="E56" s="311"/>
      <c r="F56" s="304">
        <v>1.35</v>
      </c>
      <c r="G56" s="32">
        <v>8</v>
      </c>
      <c r="H56" s="304">
        <v>10.8</v>
      </c>
      <c r="I56" s="30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1" t="s">
        <v>108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1"/>
      <c r="F57" s="304">
        <v>0.45</v>
      </c>
      <c r="G57" s="32">
        <v>10</v>
      </c>
      <c r="H57" s="304">
        <v>4.5</v>
      </c>
      <c r="I57" s="30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1"/>
      <c r="F58" s="304">
        <v>0.4</v>
      </c>
      <c r="G58" s="32">
        <v>10</v>
      </c>
      <c r="H58" s="304">
        <v>4</v>
      </c>
      <c r="I58" s="30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3" t="s">
        <v>113</v>
      </c>
      <c r="O58" s="310"/>
      <c r="P58" s="310"/>
      <c r="Q58" s="310"/>
      <c r="R58" s="311"/>
      <c r="S58" s="34"/>
      <c r="T58" s="34"/>
      <c r="U58" s="35" t="s">
        <v>65</v>
      </c>
      <c r="V58" s="305">
        <v>0</v>
      </c>
      <c r="W58" s="30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6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7"/>
      <c r="N59" s="318" t="s">
        <v>66</v>
      </c>
      <c r="O59" s="319"/>
      <c r="P59" s="319"/>
      <c r="Q59" s="319"/>
      <c r="R59" s="319"/>
      <c r="S59" s="319"/>
      <c r="T59" s="320"/>
      <c r="U59" s="37" t="s">
        <v>67</v>
      </c>
      <c r="V59" s="307">
        <f>IFERROR(V55/H55,"0")+IFERROR(V56/H56,"0")+IFERROR(V57/H57,"0")+IFERROR(V58/H58,"0")</f>
        <v>0</v>
      </c>
      <c r="W59" s="307">
        <f>IFERROR(W55/H55,"0")+IFERROR(W56/H56,"0")+IFERROR(W57/H57,"0")+IFERROR(W58/H58,"0")</f>
        <v>0</v>
      </c>
      <c r="X59" s="307">
        <f>IFERROR(IF(X55="",0,X55),"0")+IFERROR(IF(X56="",0,X56),"0")+IFERROR(IF(X57="",0,X57),"0")+IFERROR(IF(X58="",0,X58),"0")</f>
        <v>0</v>
      </c>
      <c r="Y59" s="308"/>
      <c r="Z59" s="308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7"/>
      <c r="N60" s="318" t="s">
        <v>66</v>
      </c>
      <c r="O60" s="319"/>
      <c r="P60" s="319"/>
      <c r="Q60" s="319"/>
      <c r="R60" s="319"/>
      <c r="S60" s="319"/>
      <c r="T60" s="320"/>
      <c r="U60" s="37" t="s">
        <v>65</v>
      </c>
      <c r="V60" s="307">
        <f>IFERROR(SUM(V55:V58),"0")</f>
        <v>0</v>
      </c>
      <c r="W60" s="307">
        <f>IFERROR(SUM(W55:W58),"0")</f>
        <v>0</v>
      </c>
      <c r="X60" s="37"/>
      <c r="Y60" s="308"/>
      <c r="Z60" s="308"/>
    </row>
    <row r="61" spans="1:53" ht="16.5" customHeight="1" x14ac:dyDescent="0.25">
      <c r="A61" s="330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01"/>
      <c r="Z61" s="301"/>
    </row>
    <row r="62" spans="1:53" ht="14.25" customHeight="1" x14ac:dyDescent="0.25">
      <c r="A62" s="313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2">
        <v>4680115882720</v>
      </c>
      <c r="E63" s="311"/>
      <c r="F63" s="304">
        <v>0.45</v>
      </c>
      <c r="G63" s="32">
        <v>10</v>
      </c>
      <c r="H63" s="304">
        <v>4.5</v>
      </c>
      <c r="I63" s="304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28" t="s">
        <v>116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2">
        <v>4607091382945</v>
      </c>
      <c r="E64" s="311"/>
      <c r="F64" s="304">
        <v>1.4</v>
      </c>
      <c r="G64" s="32">
        <v>8</v>
      </c>
      <c r="H64" s="304">
        <v>11.2</v>
      </c>
      <c r="I64" s="304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4" t="s">
        <v>120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2">
        <v>4607091385670</v>
      </c>
      <c r="E65" s="311"/>
      <c r="F65" s="304">
        <v>1.35</v>
      </c>
      <c r="G65" s="32">
        <v>8</v>
      </c>
      <c r="H65" s="304">
        <v>10.8</v>
      </c>
      <c r="I65" s="304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1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10"/>
      <c r="P65" s="310"/>
      <c r="Q65" s="310"/>
      <c r="R65" s="311"/>
      <c r="S65" s="34"/>
      <c r="T65" s="34"/>
      <c r="U65" s="35" t="s">
        <v>65</v>
      </c>
      <c r="V65" s="305">
        <v>300</v>
      </c>
      <c r="W65" s="306">
        <f t="shared" si="2"/>
        <v>302.40000000000003</v>
      </c>
      <c r="X65" s="36">
        <f>IFERROR(IF(W65=0,"",ROUNDUP(W65/H65,0)*0.02175),"")</f>
        <v>0.60899999999999999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2">
        <v>4680115881327</v>
      </c>
      <c r="E66" s="311"/>
      <c r="F66" s="304">
        <v>1.35</v>
      </c>
      <c r="G66" s="32">
        <v>8</v>
      </c>
      <c r="H66" s="304">
        <v>10.8</v>
      </c>
      <c r="I66" s="304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2">
        <v>4680115882133</v>
      </c>
      <c r="E67" s="311"/>
      <c r="F67" s="304">
        <v>1.35</v>
      </c>
      <c r="G67" s="32">
        <v>8</v>
      </c>
      <c r="H67" s="304">
        <v>10.8</v>
      </c>
      <c r="I67" s="304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2">
        <v>4607091382952</v>
      </c>
      <c r="E68" s="311"/>
      <c r="F68" s="304">
        <v>0.5</v>
      </c>
      <c r="G68" s="32">
        <v>6</v>
      </c>
      <c r="H68" s="304">
        <v>3</v>
      </c>
      <c r="I68" s="304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4301011382</v>
      </c>
      <c r="D69" s="312">
        <v>4607091385687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132</v>
      </c>
      <c r="M69" s="32">
        <v>50</v>
      </c>
      <c r="N69" s="5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4301011565</v>
      </c>
      <c r="D70" s="312">
        <v>4680115882539</v>
      </c>
      <c r="E70" s="311"/>
      <c r="F70" s="304">
        <v>0.37</v>
      </c>
      <c r="G70" s="32">
        <v>10</v>
      </c>
      <c r="H70" s="304">
        <v>3.7</v>
      </c>
      <c r="I70" s="304">
        <v>3.94</v>
      </c>
      <c r="J70" s="32">
        <v>120</v>
      </c>
      <c r="K70" s="32" t="s">
        <v>63</v>
      </c>
      <c r="L70" s="33" t="s">
        <v>132</v>
      </c>
      <c r="M70" s="32">
        <v>50</v>
      </c>
      <c r="N70" s="5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2">
        <v>4607091384604</v>
      </c>
      <c r="E71" s="311"/>
      <c r="F71" s="304">
        <v>0.4</v>
      </c>
      <c r="G71" s="32">
        <v>10</v>
      </c>
      <c r="H71" s="304">
        <v>4</v>
      </c>
      <c r="I71" s="304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2">
        <v>4680115880283</v>
      </c>
      <c r="E72" s="311"/>
      <c r="F72" s="304">
        <v>0.6</v>
      </c>
      <c r="G72" s="32">
        <v>8</v>
      </c>
      <c r="H72" s="304">
        <v>4.8</v>
      </c>
      <c r="I72" s="304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2">
        <v>4680115881518</v>
      </c>
      <c r="E73" s="311"/>
      <c r="F73" s="304">
        <v>0.4</v>
      </c>
      <c r="G73" s="32">
        <v>10</v>
      </c>
      <c r="H73" s="304">
        <v>4</v>
      </c>
      <c r="I73" s="304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2">
        <v>4680115881303</v>
      </c>
      <c r="E74" s="311"/>
      <c r="F74" s="304">
        <v>0.45</v>
      </c>
      <c r="G74" s="32">
        <v>10</v>
      </c>
      <c r="H74" s="304">
        <v>4.5</v>
      </c>
      <c r="I74" s="304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2">
        <v>4680115882577</v>
      </c>
      <c r="E75" s="311"/>
      <c r="F75" s="304">
        <v>0.4</v>
      </c>
      <c r="G75" s="32">
        <v>8</v>
      </c>
      <c r="H75" s="304">
        <v>3.2</v>
      </c>
      <c r="I75" s="304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400" t="s">
        <v>145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2">
        <v>4607091388466</v>
      </c>
      <c r="E76" s="311"/>
      <c r="F76" s="304">
        <v>0.45</v>
      </c>
      <c r="G76" s="32">
        <v>6</v>
      </c>
      <c r="H76" s="304">
        <v>2.7</v>
      </c>
      <c r="I76" s="304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8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2">
        <v>4680115880269</v>
      </c>
      <c r="E77" s="311"/>
      <c r="F77" s="304">
        <v>0.375</v>
      </c>
      <c r="G77" s="32">
        <v>10</v>
      </c>
      <c r="H77" s="304">
        <v>3.75</v>
      </c>
      <c r="I77" s="304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0"/>
      <c r="P77" s="310"/>
      <c r="Q77" s="310"/>
      <c r="R77" s="311"/>
      <c r="S77" s="34"/>
      <c r="T77" s="34"/>
      <c r="U77" s="35" t="s">
        <v>65</v>
      </c>
      <c r="V77" s="305">
        <v>0</v>
      </c>
      <c r="W77" s="306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2">
        <v>4680115880429</v>
      </c>
      <c r="E78" s="311"/>
      <c r="F78" s="304">
        <v>0.45</v>
      </c>
      <c r="G78" s="32">
        <v>10</v>
      </c>
      <c r="H78" s="304">
        <v>4.5</v>
      </c>
      <c r="I78" s="304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0"/>
      <c r="P78" s="310"/>
      <c r="Q78" s="310"/>
      <c r="R78" s="311"/>
      <c r="S78" s="34"/>
      <c r="T78" s="34"/>
      <c r="U78" s="35" t="s">
        <v>65</v>
      </c>
      <c r="V78" s="305">
        <v>0</v>
      </c>
      <c r="W78" s="30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2">
        <v>4680115881457</v>
      </c>
      <c r="E79" s="311"/>
      <c r="F79" s="304">
        <v>0.75</v>
      </c>
      <c r="G79" s="32">
        <v>6</v>
      </c>
      <c r="H79" s="304">
        <v>4.5</v>
      </c>
      <c r="I79" s="304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0"/>
      <c r="P79" s="310"/>
      <c r="Q79" s="310"/>
      <c r="R79" s="311"/>
      <c r="S79" s="34"/>
      <c r="T79" s="34"/>
      <c r="U79" s="35" t="s">
        <v>65</v>
      </c>
      <c r="V79" s="305">
        <v>0</v>
      </c>
      <c r="W79" s="30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6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7"/>
      <c r="N80" s="318" t="s">
        <v>66</v>
      </c>
      <c r="O80" s="319"/>
      <c r="P80" s="319"/>
      <c r="Q80" s="319"/>
      <c r="R80" s="319"/>
      <c r="S80" s="319"/>
      <c r="T80" s="320"/>
      <c r="U80" s="37" t="s">
        <v>67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27.777777777777775</v>
      </c>
      <c r="W80" s="30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28</v>
      </c>
      <c r="X80" s="30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0.60899999999999999</v>
      </c>
      <c r="Y80" s="308"/>
      <c r="Z80" s="308"/>
    </row>
    <row r="81" spans="1:53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7"/>
      <c r="N81" s="318" t="s">
        <v>66</v>
      </c>
      <c r="O81" s="319"/>
      <c r="P81" s="319"/>
      <c r="Q81" s="319"/>
      <c r="R81" s="319"/>
      <c r="S81" s="319"/>
      <c r="T81" s="320"/>
      <c r="U81" s="37" t="s">
        <v>65</v>
      </c>
      <c r="V81" s="307">
        <f>IFERROR(SUM(V63:V79),"0")</f>
        <v>300</v>
      </c>
      <c r="W81" s="307">
        <f>IFERROR(SUM(W63:W79),"0")</f>
        <v>302.40000000000003</v>
      </c>
      <c r="X81" s="37"/>
      <c r="Y81" s="308"/>
      <c r="Z81" s="308"/>
    </row>
    <row r="82" spans="1:53" ht="14.25" customHeight="1" x14ac:dyDescent="0.25">
      <c r="A82" s="313" t="s">
        <v>95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2">
        <v>4607091384789</v>
      </c>
      <c r="E83" s="311"/>
      <c r="F83" s="304">
        <v>1</v>
      </c>
      <c r="G83" s="32">
        <v>6</v>
      </c>
      <c r="H83" s="304">
        <v>6</v>
      </c>
      <c r="I83" s="304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4" t="s">
        <v>156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2">
        <v>4680115881488</v>
      </c>
      <c r="E84" s="311"/>
      <c r="F84" s="304">
        <v>1.35</v>
      </c>
      <c r="G84" s="32">
        <v>8</v>
      </c>
      <c r="H84" s="304">
        <v>10.8</v>
      </c>
      <c r="I84" s="304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2">
        <v>4607091384765</v>
      </c>
      <c r="E85" s="311"/>
      <c r="F85" s="304">
        <v>0.42</v>
      </c>
      <c r="G85" s="32">
        <v>6</v>
      </c>
      <c r="H85" s="304">
        <v>2.52</v>
      </c>
      <c r="I85" s="304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5" t="s">
        <v>161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2">
        <v>4680115882751</v>
      </c>
      <c r="E86" s="311"/>
      <c r="F86" s="304">
        <v>0.45</v>
      </c>
      <c r="G86" s="32">
        <v>10</v>
      </c>
      <c r="H86" s="304">
        <v>4.5</v>
      </c>
      <c r="I86" s="304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4" t="s">
        <v>164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2">
        <v>4680115882775</v>
      </c>
      <c r="E87" s="311"/>
      <c r="F87" s="304">
        <v>0.3</v>
      </c>
      <c r="G87" s="32">
        <v>8</v>
      </c>
      <c r="H87" s="304">
        <v>2.4</v>
      </c>
      <c r="I87" s="304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99" t="s">
        <v>168</v>
      </c>
      <c r="O87" s="310"/>
      <c r="P87" s="310"/>
      <c r="Q87" s="310"/>
      <c r="R87" s="311"/>
      <c r="S87" s="34"/>
      <c r="T87" s="34"/>
      <c r="U87" s="35" t="s">
        <v>65</v>
      </c>
      <c r="V87" s="305">
        <v>0</v>
      </c>
      <c r="W87" s="306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2">
        <v>4680115880658</v>
      </c>
      <c r="E88" s="311"/>
      <c r="F88" s="304">
        <v>0.4</v>
      </c>
      <c r="G88" s="32">
        <v>6</v>
      </c>
      <c r="H88" s="304">
        <v>2.4</v>
      </c>
      <c r="I88" s="304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0"/>
      <c r="P88" s="310"/>
      <c r="Q88" s="310"/>
      <c r="R88" s="311"/>
      <c r="S88" s="34"/>
      <c r="T88" s="34"/>
      <c r="U88" s="35" t="s">
        <v>65</v>
      </c>
      <c r="V88" s="305">
        <v>0</v>
      </c>
      <c r="W88" s="306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2">
        <v>4607091381962</v>
      </c>
      <c r="E89" s="311"/>
      <c r="F89" s="304">
        <v>0.5</v>
      </c>
      <c r="G89" s="32">
        <v>6</v>
      </c>
      <c r="H89" s="304">
        <v>3</v>
      </c>
      <c r="I89" s="304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0"/>
      <c r="P89" s="310"/>
      <c r="Q89" s="310"/>
      <c r="R89" s="311"/>
      <c r="S89" s="34"/>
      <c r="T89" s="34"/>
      <c r="U89" s="35" t="s">
        <v>65</v>
      </c>
      <c r="V89" s="305">
        <v>0</v>
      </c>
      <c r="W89" s="30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6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7"/>
      <c r="N90" s="318" t="s">
        <v>66</v>
      </c>
      <c r="O90" s="319"/>
      <c r="P90" s="319"/>
      <c r="Q90" s="319"/>
      <c r="R90" s="319"/>
      <c r="S90" s="319"/>
      <c r="T90" s="320"/>
      <c r="U90" s="37" t="s">
        <v>67</v>
      </c>
      <c r="V90" s="307">
        <f>IFERROR(V83/H83,"0")+IFERROR(V84/H84,"0")+IFERROR(V85/H85,"0")+IFERROR(V86/H86,"0")+IFERROR(V87/H87,"0")+IFERROR(V88/H88,"0")+IFERROR(V89/H89,"0")</f>
        <v>0</v>
      </c>
      <c r="W90" s="307">
        <f>IFERROR(W83/H83,"0")+IFERROR(W84/H84,"0")+IFERROR(W85/H85,"0")+IFERROR(W86/H86,"0")+IFERROR(W87/H87,"0")+IFERROR(W88/H88,"0")+IFERROR(W89/H89,"0")</f>
        <v>0</v>
      </c>
      <c r="X90" s="307">
        <f>IFERROR(IF(X83="",0,X83),"0")+IFERROR(IF(X84="",0,X84),"0")+IFERROR(IF(X85="",0,X85),"0")+IFERROR(IF(X86="",0,X86),"0")+IFERROR(IF(X87="",0,X87),"0")+IFERROR(IF(X88="",0,X88),"0")+IFERROR(IF(X89="",0,X89),"0")</f>
        <v>0</v>
      </c>
      <c r="Y90" s="308"/>
      <c r="Z90" s="308"/>
    </row>
    <row r="91" spans="1:53" x14ac:dyDescent="0.2">
      <c r="A91" s="314"/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7"/>
      <c r="N91" s="318" t="s">
        <v>66</v>
      </c>
      <c r="O91" s="319"/>
      <c r="P91" s="319"/>
      <c r="Q91" s="319"/>
      <c r="R91" s="319"/>
      <c r="S91" s="319"/>
      <c r="T91" s="320"/>
      <c r="U91" s="37" t="s">
        <v>65</v>
      </c>
      <c r="V91" s="307">
        <f>IFERROR(SUM(V83:V89),"0")</f>
        <v>0</v>
      </c>
      <c r="W91" s="307">
        <f>IFERROR(SUM(W83:W89),"0")</f>
        <v>0</v>
      </c>
      <c r="X91" s="37"/>
      <c r="Y91" s="308"/>
      <c r="Z91" s="308"/>
    </row>
    <row r="92" spans="1:53" ht="14.25" customHeight="1" x14ac:dyDescent="0.25">
      <c r="A92" s="313" t="s">
        <v>60</v>
      </c>
      <c r="B92" s="314"/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2">
        <v>4607091387667</v>
      </c>
      <c r="E93" s="311"/>
      <c r="F93" s="304">
        <v>0.9</v>
      </c>
      <c r="G93" s="32">
        <v>10</v>
      </c>
      <c r="H93" s="304">
        <v>9</v>
      </c>
      <c r="I93" s="304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2">
        <v>4607091387636</v>
      </c>
      <c r="E94" s="311"/>
      <c r="F94" s="304">
        <v>0.7</v>
      </c>
      <c r="G94" s="32">
        <v>6</v>
      </c>
      <c r="H94" s="304">
        <v>4.2</v>
      </c>
      <c r="I94" s="304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2">
        <v>4607091384727</v>
      </c>
      <c r="E95" s="311"/>
      <c r="F95" s="304">
        <v>0.8</v>
      </c>
      <c r="G95" s="32">
        <v>6</v>
      </c>
      <c r="H95" s="304">
        <v>4.8</v>
      </c>
      <c r="I95" s="304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2">
        <v>4607091386745</v>
      </c>
      <c r="E96" s="311"/>
      <c r="F96" s="304">
        <v>0.8</v>
      </c>
      <c r="G96" s="32">
        <v>6</v>
      </c>
      <c r="H96" s="304">
        <v>4.8</v>
      </c>
      <c r="I96" s="304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2">
        <v>4607091382426</v>
      </c>
      <c r="E97" s="311"/>
      <c r="F97" s="304">
        <v>0.9</v>
      </c>
      <c r="G97" s="32">
        <v>10</v>
      </c>
      <c r="H97" s="304">
        <v>9</v>
      </c>
      <c r="I97" s="304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2">
        <v>4607091386547</v>
      </c>
      <c r="E98" s="311"/>
      <c r="F98" s="304">
        <v>0.35</v>
      </c>
      <c r="G98" s="32">
        <v>8</v>
      </c>
      <c r="H98" s="304">
        <v>2.8</v>
      </c>
      <c r="I98" s="304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5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0"/>
      <c r="P98" s="310"/>
      <c r="Q98" s="310"/>
      <c r="R98" s="311"/>
      <c r="S98" s="34"/>
      <c r="T98" s="34"/>
      <c r="U98" s="35" t="s">
        <v>65</v>
      </c>
      <c r="V98" s="305">
        <v>0</v>
      </c>
      <c r="W98" s="30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2">
        <v>4607091384734</v>
      </c>
      <c r="E99" s="311"/>
      <c r="F99" s="304">
        <v>0.35</v>
      </c>
      <c r="G99" s="32">
        <v>6</v>
      </c>
      <c r="H99" s="304">
        <v>2.1</v>
      </c>
      <c r="I99" s="304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47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0"/>
      <c r="P99" s="310"/>
      <c r="Q99" s="310"/>
      <c r="R99" s="311"/>
      <c r="S99" s="34"/>
      <c r="T99" s="34"/>
      <c r="U99" s="35" t="s">
        <v>65</v>
      </c>
      <c r="V99" s="305">
        <v>0</v>
      </c>
      <c r="W99" s="30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2">
        <v>4607091382464</v>
      </c>
      <c r="E100" s="311"/>
      <c r="F100" s="304">
        <v>0.35</v>
      </c>
      <c r="G100" s="32">
        <v>8</v>
      </c>
      <c r="H100" s="304">
        <v>2.8</v>
      </c>
      <c r="I100" s="304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3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0"/>
      <c r="P100" s="310"/>
      <c r="Q100" s="310"/>
      <c r="R100" s="311"/>
      <c r="S100" s="34"/>
      <c r="T100" s="34"/>
      <c r="U100" s="35" t="s">
        <v>65</v>
      </c>
      <c r="V100" s="305">
        <v>0</v>
      </c>
      <c r="W100" s="30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2">
        <v>4680115883444</v>
      </c>
      <c r="E101" s="311"/>
      <c r="F101" s="304">
        <v>0.35</v>
      </c>
      <c r="G101" s="32">
        <v>8</v>
      </c>
      <c r="H101" s="304">
        <v>2.8</v>
      </c>
      <c r="I101" s="304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0" t="s">
        <v>191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2">
        <v>4680115883444</v>
      </c>
      <c r="E102" s="311"/>
      <c r="F102" s="304">
        <v>0.35</v>
      </c>
      <c r="G102" s="32">
        <v>8</v>
      </c>
      <c r="H102" s="304">
        <v>2.8</v>
      </c>
      <c r="I102" s="30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3" t="s">
        <v>191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6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7"/>
      <c r="N103" s="318" t="s">
        <v>66</v>
      </c>
      <c r="O103" s="319"/>
      <c r="P103" s="319"/>
      <c r="Q103" s="319"/>
      <c r="R103" s="319"/>
      <c r="S103" s="319"/>
      <c r="T103" s="320"/>
      <c r="U103" s="37" t="s">
        <v>67</v>
      </c>
      <c r="V103" s="307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7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8"/>
      <c r="Z103" s="308"/>
    </row>
    <row r="104" spans="1:53" x14ac:dyDescent="0.2">
      <c r="A104" s="314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7"/>
      <c r="N104" s="318" t="s">
        <v>66</v>
      </c>
      <c r="O104" s="319"/>
      <c r="P104" s="319"/>
      <c r="Q104" s="319"/>
      <c r="R104" s="319"/>
      <c r="S104" s="319"/>
      <c r="T104" s="320"/>
      <c r="U104" s="37" t="s">
        <v>65</v>
      </c>
      <c r="V104" s="307">
        <f>IFERROR(SUM(V93:V102),"0")</f>
        <v>0</v>
      </c>
      <c r="W104" s="307">
        <f>IFERROR(SUM(W93:W102),"0")</f>
        <v>0</v>
      </c>
      <c r="X104" s="37"/>
      <c r="Y104" s="308"/>
      <c r="Z104" s="308"/>
    </row>
    <row r="105" spans="1:53" ht="14.25" customHeight="1" x14ac:dyDescent="0.25">
      <c r="A105" s="313" t="s">
        <v>68</v>
      </c>
      <c r="B105" s="314"/>
      <c r="C105" s="314"/>
      <c r="D105" s="314"/>
      <c r="E105" s="314"/>
      <c r="F105" s="314"/>
      <c r="G105" s="314"/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2">
        <v>4607091386967</v>
      </c>
      <c r="E106" s="311"/>
      <c r="F106" s="304">
        <v>1.35</v>
      </c>
      <c r="G106" s="32">
        <v>6</v>
      </c>
      <c r="H106" s="304">
        <v>8.1</v>
      </c>
      <c r="I106" s="304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349" t="s">
        <v>195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2">
        <v>4607091386967</v>
      </c>
      <c r="E107" s="311"/>
      <c r="F107" s="304">
        <v>1.4</v>
      </c>
      <c r="G107" s="32">
        <v>6</v>
      </c>
      <c r="H107" s="304">
        <v>8.4</v>
      </c>
      <c r="I107" s="304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2" t="s">
        <v>197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2">
        <v>4607091385304</v>
      </c>
      <c r="E108" s="311"/>
      <c r="F108" s="304">
        <v>1.35</v>
      </c>
      <c r="G108" s="32">
        <v>6</v>
      </c>
      <c r="H108" s="304">
        <v>8.1</v>
      </c>
      <c r="I108" s="304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2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2">
        <v>4607091386264</v>
      </c>
      <c r="E109" s="311"/>
      <c r="F109" s="304">
        <v>0.5</v>
      </c>
      <c r="G109" s="32">
        <v>6</v>
      </c>
      <c r="H109" s="304">
        <v>3</v>
      </c>
      <c r="I109" s="30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2">
        <v>4680115882584</v>
      </c>
      <c r="E110" s="311"/>
      <c r="F110" s="304">
        <v>0.33</v>
      </c>
      <c r="G110" s="32">
        <v>8</v>
      </c>
      <c r="H110" s="304">
        <v>2.64</v>
      </c>
      <c r="I110" s="304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7" t="s">
        <v>204</v>
      </c>
      <c r="O110" s="310"/>
      <c r="P110" s="310"/>
      <c r="Q110" s="310"/>
      <c r="R110" s="311"/>
      <c r="S110" s="34"/>
      <c r="T110" s="34"/>
      <c r="U110" s="35" t="s">
        <v>65</v>
      </c>
      <c r="V110" s="305">
        <v>0</v>
      </c>
      <c r="W110" s="30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2">
        <v>4607091385731</v>
      </c>
      <c r="E111" s="311"/>
      <c r="F111" s="304">
        <v>0.45</v>
      </c>
      <c r="G111" s="32">
        <v>6</v>
      </c>
      <c r="H111" s="304">
        <v>2.7</v>
      </c>
      <c r="I111" s="304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543" t="s">
        <v>207</v>
      </c>
      <c r="O111" s="310"/>
      <c r="P111" s="310"/>
      <c r="Q111" s="310"/>
      <c r="R111" s="311"/>
      <c r="S111" s="34"/>
      <c r="T111" s="34"/>
      <c r="U111" s="35" t="s">
        <v>65</v>
      </c>
      <c r="V111" s="305">
        <v>0</v>
      </c>
      <c r="W111" s="30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2">
        <v>4680115880214</v>
      </c>
      <c r="E112" s="311"/>
      <c r="F112" s="304">
        <v>0.45</v>
      </c>
      <c r="G112" s="32">
        <v>6</v>
      </c>
      <c r="H112" s="304">
        <v>2.7</v>
      </c>
      <c r="I112" s="304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348" t="s">
        <v>210</v>
      </c>
      <c r="O112" s="310"/>
      <c r="P112" s="310"/>
      <c r="Q112" s="310"/>
      <c r="R112" s="311"/>
      <c r="S112" s="34"/>
      <c r="T112" s="34"/>
      <c r="U112" s="35" t="s">
        <v>65</v>
      </c>
      <c r="V112" s="305">
        <v>0</v>
      </c>
      <c r="W112" s="30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2">
        <v>4680115880894</v>
      </c>
      <c r="E113" s="311"/>
      <c r="F113" s="304">
        <v>0.33</v>
      </c>
      <c r="G113" s="32">
        <v>6</v>
      </c>
      <c r="H113" s="304">
        <v>1.98</v>
      </c>
      <c r="I113" s="304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370" t="s">
        <v>213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2">
        <v>4607091385427</v>
      </c>
      <c r="E114" s="311"/>
      <c r="F114" s="304">
        <v>0.5</v>
      </c>
      <c r="G114" s="32">
        <v>6</v>
      </c>
      <c r="H114" s="304">
        <v>3</v>
      </c>
      <c r="I114" s="30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2">
        <v>4680115882645</v>
      </c>
      <c r="E115" s="311"/>
      <c r="F115" s="304">
        <v>0.3</v>
      </c>
      <c r="G115" s="32">
        <v>6</v>
      </c>
      <c r="H115" s="304">
        <v>1.8</v>
      </c>
      <c r="I115" s="30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3" t="s">
        <v>218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6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7"/>
      <c r="N116" s="318" t="s">
        <v>66</v>
      </c>
      <c r="O116" s="319"/>
      <c r="P116" s="319"/>
      <c r="Q116" s="319"/>
      <c r="R116" s="319"/>
      <c r="S116" s="319"/>
      <c r="T116" s="320"/>
      <c r="U116" s="37" t="s">
        <v>67</v>
      </c>
      <c r="V116" s="307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7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8"/>
      <c r="Z116" s="308"/>
    </row>
    <row r="117" spans="1:53" x14ac:dyDescent="0.2">
      <c r="A117" s="314"/>
      <c r="B117" s="314"/>
      <c r="C117" s="314"/>
      <c r="D117" s="314"/>
      <c r="E117" s="314"/>
      <c r="F117" s="314"/>
      <c r="G117" s="314"/>
      <c r="H117" s="314"/>
      <c r="I117" s="314"/>
      <c r="J117" s="314"/>
      <c r="K117" s="314"/>
      <c r="L117" s="314"/>
      <c r="M117" s="317"/>
      <c r="N117" s="318" t="s">
        <v>66</v>
      </c>
      <c r="O117" s="319"/>
      <c r="P117" s="319"/>
      <c r="Q117" s="319"/>
      <c r="R117" s="319"/>
      <c r="S117" s="319"/>
      <c r="T117" s="320"/>
      <c r="U117" s="37" t="s">
        <v>65</v>
      </c>
      <c r="V117" s="307">
        <f>IFERROR(SUM(V106:V115),"0")</f>
        <v>0</v>
      </c>
      <c r="W117" s="307">
        <f>IFERROR(SUM(W106:W115),"0")</f>
        <v>0</v>
      </c>
      <c r="X117" s="37"/>
      <c r="Y117" s="308"/>
      <c r="Z117" s="308"/>
    </row>
    <row r="118" spans="1:53" ht="14.25" customHeight="1" x14ac:dyDescent="0.25">
      <c r="A118" s="313" t="s">
        <v>219</v>
      </c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2">
        <v>4607091383065</v>
      </c>
      <c r="E119" s="311"/>
      <c r="F119" s="304">
        <v>0.83</v>
      </c>
      <c r="G119" s="32">
        <v>4</v>
      </c>
      <c r="H119" s="304">
        <v>3.32</v>
      </c>
      <c r="I119" s="30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0"/>
      <c r="P119" s="310"/>
      <c r="Q119" s="310"/>
      <c r="R119" s="311"/>
      <c r="S119" s="34"/>
      <c r="T119" s="34"/>
      <c r="U119" s="35" t="s">
        <v>65</v>
      </c>
      <c r="V119" s="305">
        <v>0</v>
      </c>
      <c r="W119" s="306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2">
        <v>4680115881532</v>
      </c>
      <c r="E120" s="311"/>
      <c r="F120" s="304">
        <v>1.35</v>
      </c>
      <c r="G120" s="32">
        <v>6</v>
      </c>
      <c r="H120" s="304">
        <v>8.1</v>
      </c>
      <c r="I120" s="304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38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0"/>
      <c r="P120" s="310"/>
      <c r="Q120" s="310"/>
      <c r="R120" s="311"/>
      <c r="S120" s="34"/>
      <c r="T120" s="34"/>
      <c r="U120" s="35" t="s">
        <v>65</v>
      </c>
      <c r="V120" s="305">
        <v>0</v>
      </c>
      <c r="W120" s="306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2">
        <v>4680115882652</v>
      </c>
      <c r="E121" s="311"/>
      <c r="F121" s="304">
        <v>0.33</v>
      </c>
      <c r="G121" s="32">
        <v>6</v>
      </c>
      <c r="H121" s="304">
        <v>1.98</v>
      </c>
      <c r="I121" s="304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2" t="s">
        <v>226</v>
      </c>
      <c r="O121" s="310"/>
      <c r="P121" s="310"/>
      <c r="Q121" s="310"/>
      <c r="R121" s="311"/>
      <c r="S121" s="34"/>
      <c r="T121" s="34"/>
      <c r="U121" s="35" t="s">
        <v>65</v>
      </c>
      <c r="V121" s="305">
        <v>0</v>
      </c>
      <c r="W121" s="306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2">
        <v>4680115880238</v>
      </c>
      <c r="E122" s="311"/>
      <c r="F122" s="304">
        <v>0.33</v>
      </c>
      <c r="G122" s="32">
        <v>6</v>
      </c>
      <c r="H122" s="304">
        <v>1.98</v>
      </c>
      <c r="I122" s="304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2">
        <v>4680115881464</v>
      </c>
      <c r="E123" s="311"/>
      <c r="F123" s="304">
        <v>0.4</v>
      </c>
      <c r="G123" s="32">
        <v>6</v>
      </c>
      <c r="H123" s="304">
        <v>2.4</v>
      </c>
      <c r="I123" s="304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532" t="s">
        <v>231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6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7"/>
      <c r="N124" s="318" t="s">
        <v>66</v>
      </c>
      <c r="O124" s="319"/>
      <c r="P124" s="319"/>
      <c r="Q124" s="319"/>
      <c r="R124" s="319"/>
      <c r="S124" s="319"/>
      <c r="T124" s="320"/>
      <c r="U124" s="37" t="s">
        <v>67</v>
      </c>
      <c r="V124" s="307">
        <f>IFERROR(V119/H119,"0")+IFERROR(V120/H120,"0")+IFERROR(V121/H121,"0")+IFERROR(V122/H122,"0")+IFERROR(V123/H123,"0")</f>
        <v>0</v>
      </c>
      <c r="W124" s="307">
        <f>IFERROR(W119/H119,"0")+IFERROR(W120/H120,"0")+IFERROR(W121/H121,"0")+IFERROR(W122/H122,"0")+IFERROR(W123/H123,"0")</f>
        <v>0</v>
      </c>
      <c r="X124" s="307">
        <f>IFERROR(IF(X119="",0,X119),"0")+IFERROR(IF(X120="",0,X120),"0")+IFERROR(IF(X121="",0,X121),"0")+IFERROR(IF(X122="",0,X122),"0")+IFERROR(IF(X123="",0,X123),"0")</f>
        <v>0</v>
      </c>
      <c r="Y124" s="308"/>
      <c r="Z124" s="308"/>
    </row>
    <row r="125" spans="1:53" x14ac:dyDescent="0.2">
      <c r="A125" s="314"/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7"/>
      <c r="N125" s="318" t="s">
        <v>66</v>
      </c>
      <c r="O125" s="319"/>
      <c r="P125" s="319"/>
      <c r="Q125" s="319"/>
      <c r="R125" s="319"/>
      <c r="S125" s="319"/>
      <c r="T125" s="320"/>
      <c r="U125" s="37" t="s">
        <v>65</v>
      </c>
      <c r="V125" s="307">
        <f>IFERROR(SUM(V119:V123),"0")</f>
        <v>0</v>
      </c>
      <c r="W125" s="307">
        <f>IFERROR(SUM(W119:W123),"0")</f>
        <v>0</v>
      </c>
      <c r="X125" s="37"/>
      <c r="Y125" s="308"/>
      <c r="Z125" s="308"/>
    </row>
    <row r="126" spans="1:53" ht="16.5" customHeight="1" x14ac:dyDescent="0.25">
      <c r="A126" s="330" t="s">
        <v>232</v>
      </c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01"/>
      <c r="Z126" s="301"/>
    </row>
    <row r="127" spans="1:53" ht="14.25" customHeight="1" x14ac:dyDescent="0.25">
      <c r="A127" s="313" t="s">
        <v>68</v>
      </c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2">
        <v>4607091385168</v>
      </c>
      <c r="E128" s="311"/>
      <c r="F128" s="304">
        <v>1.35</v>
      </c>
      <c r="G128" s="32">
        <v>6</v>
      </c>
      <c r="H128" s="304">
        <v>8.1</v>
      </c>
      <c r="I128" s="304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3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0"/>
      <c r="P128" s="310"/>
      <c r="Q128" s="310"/>
      <c r="R128" s="311"/>
      <c r="S128" s="34"/>
      <c r="T128" s="34"/>
      <c r="U128" s="35" t="s">
        <v>65</v>
      </c>
      <c r="V128" s="305">
        <v>0</v>
      </c>
      <c r="W128" s="30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2">
        <v>4607091383256</v>
      </c>
      <c r="E129" s="311"/>
      <c r="F129" s="304">
        <v>0.33</v>
      </c>
      <c r="G129" s="32">
        <v>6</v>
      </c>
      <c r="H129" s="304">
        <v>1.98</v>
      </c>
      <c r="I129" s="304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0"/>
      <c r="P129" s="310"/>
      <c r="Q129" s="310"/>
      <c r="R129" s="311"/>
      <c r="S129" s="34"/>
      <c r="T129" s="34"/>
      <c r="U129" s="35" t="s">
        <v>65</v>
      </c>
      <c r="V129" s="305">
        <v>0</v>
      </c>
      <c r="W129" s="30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2">
        <v>4607091385748</v>
      </c>
      <c r="E130" s="311"/>
      <c r="F130" s="304">
        <v>0.45</v>
      </c>
      <c r="G130" s="32">
        <v>6</v>
      </c>
      <c r="H130" s="304">
        <v>2.7</v>
      </c>
      <c r="I130" s="304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5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6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7"/>
      <c r="N131" s="318" t="s">
        <v>66</v>
      </c>
      <c r="O131" s="319"/>
      <c r="P131" s="319"/>
      <c r="Q131" s="319"/>
      <c r="R131" s="319"/>
      <c r="S131" s="319"/>
      <c r="T131" s="320"/>
      <c r="U131" s="37" t="s">
        <v>67</v>
      </c>
      <c r="V131" s="307">
        <f>IFERROR(V128/H128,"0")+IFERROR(V129/H129,"0")+IFERROR(V130/H130,"0")</f>
        <v>0</v>
      </c>
      <c r="W131" s="307">
        <f>IFERROR(W128/H128,"0")+IFERROR(W129/H129,"0")+IFERROR(W130/H130,"0")</f>
        <v>0</v>
      </c>
      <c r="X131" s="307">
        <f>IFERROR(IF(X128="",0,X128),"0")+IFERROR(IF(X129="",0,X129),"0")+IFERROR(IF(X130="",0,X130),"0")</f>
        <v>0</v>
      </c>
      <c r="Y131" s="308"/>
      <c r="Z131" s="308"/>
    </row>
    <row r="132" spans="1:53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7"/>
      <c r="N132" s="318" t="s">
        <v>66</v>
      </c>
      <c r="O132" s="319"/>
      <c r="P132" s="319"/>
      <c r="Q132" s="319"/>
      <c r="R132" s="319"/>
      <c r="S132" s="319"/>
      <c r="T132" s="320"/>
      <c r="U132" s="37" t="s">
        <v>65</v>
      </c>
      <c r="V132" s="307">
        <f>IFERROR(SUM(V128:V130),"0")</f>
        <v>0</v>
      </c>
      <c r="W132" s="307">
        <f>IFERROR(SUM(W128:W130),"0")</f>
        <v>0</v>
      </c>
      <c r="X132" s="37"/>
      <c r="Y132" s="308"/>
      <c r="Z132" s="308"/>
    </row>
    <row r="133" spans="1:53" ht="27.75" customHeight="1" x14ac:dyDescent="0.2">
      <c r="A133" s="321" t="s">
        <v>239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48"/>
      <c r="Z133" s="48"/>
    </row>
    <row r="134" spans="1:53" ht="16.5" customHeight="1" x14ac:dyDescent="0.25">
      <c r="A134" s="330" t="s">
        <v>240</v>
      </c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  <c r="S134" s="314"/>
      <c r="T134" s="314"/>
      <c r="U134" s="314"/>
      <c r="V134" s="314"/>
      <c r="W134" s="314"/>
      <c r="X134" s="314"/>
      <c r="Y134" s="301"/>
      <c r="Z134" s="301"/>
    </row>
    <row r="135" spans="1:53" ht="14.25" customHeight="1" x14ac:dyDescent="0.25">
      <c r="A135" s="313" t="s">
        <v>103</v>
      </c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314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2">
        <v>4607091383423</v>
      </c>
      <c r="E136" s="311"/>
      <c r="F136" s="304">
        <v>1.35</v>
      </c>
      <c r="G136" s="32">
        <v>8</v>
      </c>
      <c r="H136" s="304">
        <v>10.8</v>
      </c>
      <c r="I136" s="304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0"/>
      <c r="P136" s="310"/>
      <c r="Q136" s="310"/>
      <c r="R136" s="311"/>
      <c r="S136" s="34"/>
      <c r="T136" s="34"/>
      <c r="U136" s="35" t="s">
        <v>65</v>
      </c>
      <c r="V136" s="305">
        <v>0</v>
      </c>
      <c r="W136" s="30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2">
        <v>4607091381405</v>
      </c>
      <c r="E137" s="311"/>
      <c r="F137" s="304">
        <v>1.35</v>
      </c>
      <c r="G137" s="32">
        <v>8</v>
      </c>
      <c r="H137" s="304">
        <v>10.8</v>
      </c>
      <c r="I137" s="304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2">
        <v>4607091386516</v>
      </c>
      <c r="E138" s="311"/>
      <c r="F138" s="304">
        <v>1.4</v>
      </c>
      <c r="G138" s="32">
        <v>8</v>
      </c>
      <c r="H138" s="304">
        <v>11.2</v>
      </c>
      <c r="I138" s="304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6"/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7"/>
      <c r="N139" s="318" t="s">
        <v>66</v>
      </c>
      <c r="O139" s="319"/>
      <c r="P139" s="319"/>
      <c r="Q139" s="319"/>
      <c r="R139" s="319"/>
      <c r="S139" s="319"/>
      <c r="T139" s="320"/>
      <c r="U139" s="37" t="s">
        <v>67</v>
      </c>
      <c r="V139" s="307">
        <f>IFERROR(V136/H136,"0")+IFERROR(V137/H137,"0")+IFERROR(V138/H138,"0")</f>
        <v>0</v>
      </c>
      <c r="W139" s="307">
        <f>IFERROR(W136/H136,"0")+IFERROR(W137/H137,"0")+IFERROR(W138/H138,"0")</f>
        <v>0</v>
      </c>
      <c r="X139" s="307">
        <f>IFERROR(IF(X136="",0,X136),"0")+IFERROR(IF(X137="",0,X137),"0")+IFERROR(IF(X138="",0,X138),"0")</f>
        <v>0</v>
      </c>
      <c r="Y139" s="308"/>
      <c r="Z139" s="308"/>
    </row>
    <row r="140" spans="1:53" x14ac:dyDescent="0.2">
      <c r="A140" s="314"/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7"/>
      <c r="N140" s="318" t="s">
        <v>66</v>
      </c>
      <c r="O140" s="319"/>
      <c r="P140" s="319"/>
      <c r="Q140" s="319"/>
      <c r="R140" s="319"/>
      <c r="S140" s="319"/>
      <c r="T140" s="320"/>
      <c r="U140" s="37" t="s">
        <v>65</v>
      </c>
      <c r="V140" s="307">
        <f>IFERROR(SUM(V136:V138),"0")</f>
        <v>0</v>
      </c>
      <c r="W140" s="307">
        <f>IFERROR(SUM(W136:W138),"0")</f>
        <v>0</v>
      </c>
      <c r="X140" s="37"/>
      <c r="Y140" s="308"/>
      <c r="Z140" s="308"/>
    </row>
    <row r="141" spans="1:53" ht="16.5" customHeight="1" x14ac:dyDescent="0.25">
      <c r="A141" s="330" t="s">
        <v>247</v>
      </c>
      <c r="B141" s="314"/>
      <c r="C141" s="314"/>
      <c r="D141" s="314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  <c r="S141" s="314"/>
      <c r="T141" s="314"/>
      <c r="U141" s="314"/>
      <c r="V141" s="314"/>
      <c r="W141" s="314"/>
      <c r="X141" s="314"/>
      <c r="Y141" s="301"/>
      <c r="Z141" s="301"/>
    </row>
    <row r="142" spans="1:53" ht="14.25" customHeight="1" x14ac:dyDescent="0.25">
      <c r="A142" s="313" t="s">
        <v>60</v>
      </c>
      <c r="B142" s="314"/>
      <c r="C142" s="314"/>
      <c r="D142" s="314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  <c r="S142" s="314"/>
      <c r="T142" s="314"/>
      <c r="U142" s="314"/>
      <c r="V142" s="314"/>
      <c r="W142" s="314"/>
      <c r="X142" s="314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2">
        <v>4680115880993</v>
      </c>
      <c r="E143" s="311"/>
      <c r="F143" s="304">
        <v>0.7</v>
      </c>
      <c r="G143" s="32">
        <v>6</v>
      </c>
      <c r="H143" s="304">
        <v>4.2</v>
      </c>
      <c r="I143" s="304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2">
        <v>4680115881761</v>
      </c>
      <c r="E144" s="311"/>
      <c r="F144" s="304">
        <v>0.7</v>
      </c>
      <c r="G144" s="32">
        <v>6</v>
      </c>
      <c r="H144" s="304">
        <v>4.2</v>
      </c>
      <c r="I144" s="304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2">
        <v>4680115881563</v>
      </c>
      <c r="E145" s="311"/>
      <c r="F145" s="304">
        <v>0.7</v>
      </c>
      <c r="G145" s="32">
        <v>6</v>
      </c>
      <c r="H145" s="304">
        <v>4.2</v>
      </c>
      <c r="I145" s="304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2">
        <v>4680115880986</v>
      </c>
      <c r="E146" s="311"/>
      <c r="F146" s="304">
        <v>0.35</v>
      </c>
      <c r="G146" s="32">
        <v>6</v>
      </c>
      <c r="H146" s="304">
        <v>2.1</v>
      </c>
      <c r="I146" s="304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0"/>
      <c r="P146" s="310"/>
      <c r="Q146" s="310"/>
      <c r="R146" s="311"/>
      <c r="S146" s="34"/>
      <c r="T146" s="34"/>
      <c r="U146" s="35" t="s">
        <v>65</v>
      </c>
      <c r="V146" s="305">
        <v>0</v>
      </c>
      <c r="W146" s="306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2">
        <v>4680115880207</v>
      </c>
      <c r="E147" s="311"/>
      <c r="F147" s="304">
        <v>0.4</v>
      </c>
      <c r="G147" s="32">
        <v>6</v>
      </c>
      <c r="H147" s="304">
        <v>2.4</v>
      </c>
      <c r="I147" s="304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0"/>
      <c r="P147" s="310"/>
      <c r="Q147" s="310"/>
      <c r="R147" s="311"/>
      <c r="S147" s="34"/>
      <c r="T147" s="34"/>
      <c r="U147" s="35" t="s">
        <v>65</v>
      </c>
      <c r="V147" s="305">
        <v>0</v>
      </c>
      <c r="W147" s="30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2">
        <v>4680115881785</v>
      </c>
      <c r="E148" s="311"/>
      <c r="F148" s="304">
        <v>0.35</v>
      </c>
      <c r="G148" s="32">
        <v>6</v>
      </c>
      <c r="H148" s="304">
        <v>2.1</v>
      </c>
      <c r="I148" s="304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0"/>
      <c r="P148" s="310"/>
      <c r="Q148" s="310"/>
      <c r="R148" s="311"/>
      <c r="S148" s="34"/>
      <c r="T148" s="34"/>
      <c r="U148" s="35" t="s">
        <v>65</v>
      </c>
      <c r="V148" s="305">
        <v>0</v>
      </c>
      <c r="W148" s="306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2">
        <v>4680115881679</v>
      </c>
      <c r="E149" s="311"/>
      <c r="F149" s="304">
        <v>0.35</v>
      </c>
      <c r="G149" s="32">
        <v>6</v>
      </c>
      <c r="H149" s="304">
        <v>2.1</v>
      </c>
      <c r="I149" s="304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4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0</v>
      </c>
      <c r="W149" s="30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2">
        <v>4680115880191</v>
      </c>
      <c r="E150" s="311"/>
      <c r="F150" s="304">
        <v>0.4</v>
      </c>
      <c r="G150" s="32">
        <v>6</v>
      </c>
      <c r="H150" s="304">
        <v>2.4</v>
      </c>
      <c r="I150" s="304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6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7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07">
        <f>IFERROR(V143/H143,"0")+IFERROR(V144/H144,"0")+IFERROR(V145/H145,"0")+IFERROR(V146/H146,"0")+IFERROR(V147/H147,"0")+IFERROR(V148/H148,"0")+IFERROR(V149/H149,"0")+IFERROR(V150/H150,"0")</f>
        <v>0</v>
      </c>
      <c r="W151" s="307">
        <f>IFERROR(W143/H143,"0")+IFERROR(W144/H144,"0")+IFERROR(W145/H145,"0")+IFERROR(W146/H146,"0")+IFERROR(W147/H147,"0")+IFERROR(W148/H148,"0")+IFERROR(W149/H149,"0")+IFERROR(W150/H150,"0")</f>
        <v>0</v>
      </c>
      <c r="X151" s="30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8"/>
      <c r="Z151" s="308"/>
    </row>
    <row r="152" spans="1:53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7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07">
        <f>IFERROR(SUM(V143:V150),"0")</f>
        <v>0</v>
      </c>
      <c r="W152" s="307">
        <f>IFERROR(SUM(W143:W150),"0")</f>
        <v>0</v>
      </c>
      <c r="X152" s="37"/>
      <c r="Y152" s="308"/>
      <c r="Z152" s="308"/>
    </row>
    <row r="153" spans="1:53" ht="16.5" customHeight="1" x14ac:dyDescent="0.25">
      <c r="A153" s="330" t="s">
        <v>264</v>
      </c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  <c r="S153" s="314"/>
      <c r="T153" s="314"/>
      <c r="U153" s="314"/>
      <c r="V153" s="314"/>
      <c r="W153" s="314"/>
      <c r="X153" s="314"/>
      <c r="Y153" s="301"/>
      <c r="Z153" s="301"/>
    </row>
    <row r="154" spans="1:53" ht="14.25" customHeight="1" x14ac:dyDescent="0.25">
      <c r="A154" s="313" t="s">
        <v>103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14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2">
        <v>4680115881402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2">
        <v>4680115881396</v>
      </c>
      <c r="E156" s="311"/>
      <c r="F156" s="304">
        <v>0.45</v>
      </c>
      <c r="G156" s="32">
        <v>6</v>
      </c>
      <c r="H156" s="304">
        <v>2.7</v>
      </c>
      <c r="I156" s="304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6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7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7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13" t="s">
        <v>95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14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2">
        <v>4680115882935</v>
      </c>
      <c r="E160" s="311"/>
      <c r="F160" s="304">
        <v>1.35</v>
      </c>
      <c r="G160" s="32">
        <v>8</v>
      </c>
      <c r="H160" s="304">
        <v>10.8</v>
      </c>
      <c r="I160" s="304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609" t="s">
        <v>271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2">
        <v>4680115880764</v>
      </c>
      <c r="E161" s="311"/>
      <c r="F161" s="304">
        <v>0.35</v>
      </c>
      <c r="G161" s="32">
        <v>6</v>
      </c>
      <c r="H161" s="304">
        <v>2.1</v>
      </c>
      <c r="I161" s="304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6"/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7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07">
        <f>IFERROR(V160/H160,"0")+IFERROR(V161/H161,"0")</f>
        <v>0</v>
      </c>
      <c r="W162" s="307">
        <f>IFERROR(W160/H160,"0")+IFERROR(W161/H161,"0")</f>
        <v>0</v>
      </c>
      <c r="X162" s="307">
        <f>IFERROR(IF(X160="",0,X160),"0")+IFERROR(IF(X161="",0,X161),"0")</f>
        <v>0</v>
      </c>
      <c r="Y162" s="308"/>
      <c r="Z162" s="308"/>
    </row>
    <row r="163" spans="1:53" x14ac:dyDescent="0.2">
      <c r="A163" s="314"/>
      <c r="B163" s="314"/>
      <c r="C163" s="314"/>
      <c r="D163" s="314"/>
      <c r="E163" s="314"/>
      <c r="F163" s="314"/>
      <c r="G163" s="314"/>
      <c r="H163" s="314"/>
      <c r="I163" s="314"/>
      <c r="J163" s="314"/>
      <c r="K163" s="314"/>
      <c r="L163" s="314"/>
      <c r="M163" s="317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07">
        <f>IFERROR(SUM(V160:V161),"0")</f>
        <v>0</v>
      </c>
      <c r="W163" s="307">
        <f>IFERROR(SUM(W160:W161),"0")</f>
        <v>0</v>
      </c>
      <c r="X163" s="37"/>
      <c r="Y163" s="308"/>
      <c r="Z163" s="308"/>
    </row>
    <row r="164" spans="1:53" ht="14.25" customHeight="1" x14ac:dyDescent="0.25">
      <c r="A164" s="313" t="s">
        <v>60</v>
      </c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314"/>
      <c r="W164" s="314"/>
      <c r="X164" s="314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2">
        <v>4680115882683</v>
      </c>
      <c r="E165" s="311"/>
      <c r="F165" s="304">
        <v>0.9</v>
      </c>
      <c r="G165" s="32">
        <v>6</v>
      </c>
      <c r="H165" s="304">
        <v>5.4</v>
      </c>
      <c r="I165" s="304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0"/>
      <c r="P165" s="310"/>
      <c r="Q165" s="310"/>
      <c r="R165" s="311"/>
      <c r="S165" s="34"/>
      <c r="T165" s="34"/>
      <c r="U165" s="35" t="s">
        <v>65</v>
      </c>
      <c r="V165" s="305">
        <v>0</v>
      </c>
      <c r="W165" s="306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2">
        <v>4680115882690</v>
      </c>
      <c r="E166" s="311"/>
      <c r="F166" s="304">
        <v>0.9</v>
      </c>
      <c r="G166" s="32">
        <v>6</v>
      </c>
      <c r="H166" s="304">
        <v>5.4</v>
      </c>
      <c r="I166" s="304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0</v>
      </c>
      <c r="W166" s="30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2">
        <v>4680115882669</v>
      </c>
      <c r="E167" s="311"/>
      <c r="F167" s="304">
        <v>0.9</v>
      </c>
      <c r="G167" s="32">
        <v>6</v>
      </c>
      <c r="H167" s="304">
        <v>5.4</v>
      </c>
      <c r="I167" s="304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2">
        <v>4680115882676</v>
      </c>
      <c r="E168" s="311"/>
      <c r="F168" s="304">
        <v>0.9</v>
      </c>
      <c r="G168" s="32">
        <v>6</v>
      </c>
      <c r="H168" s="304">
        <v>5.4</v>
      </c>
      <c r="I168" s="304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6"/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7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07">
        <f>IFERROR(V165/H165,"0")+IFERROR(V166/H166,"0")+IFERROR(V167/H167,"0")+IFERROR(V168/H168,"0")</f>
        <v>0</v>
      </c>
      <c r="W169" s="307">
        <f>IFERROR(W165/H165,"0")+IFERROR(W166/H166,"0")+IFERROR(W167/H167,"0")+IFERROR(W168/H168,"0")</f>
        <v>0</v>
      </c>
      <c r="X169" s="307">
        <f>IFERROR(IF(X165="",0,X165),"0")+IFERROR(IF(X166="",0,X166),"0")+IFERROR(IF(X167="",0,X167),"0")+IFERROR(IF(X168="",0,X168),"0")</f>
        <v>0</v>
      </c>
      <c r="Y169" s="308"/>
      <c r="Z169" s="308"/>
    </row>
    <row r="170" spans="1:53" x14ac:dyDescent="0.2">
      <c r="A170" s="314"/>
      <c r="B170" s="314"/>
      <c r="C170" s="314"/>
      <c r="D170" s="314"/>
      <c r="E170" s="314"/>
      <c r="F170" s="314"/>
      <c r="G170" s="314"/>
      <c r="H170" s="314"/>
      <c r="I170" s="314"/>
      <c r="J170" s="314"/>
      <c r="K170" s="314"/>
      <c r="L170" s="314"/>
      <c r="M170" s="317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07">
        <f>IFERROR(SUM(V165:V168),"0")</f>
        <v>0</v>
      </c>
      <c r="W170" s="307">
        <f>IFERROR(SUM(W165:W168),"0")</f>
        <v>0</v>
      </c>
      <c r="X170" s="37"/>
      <c r="Y170" s="308"/>
      <c r="Z170" s="308"/>
    </row>
    <row r="171" spans="1:53" ht="14.25" customHeight="1" x14ac:dyDescent="0.25">
      <c r="A171" s="313" t="s">
        <v>68</v>
      </c>
      <c r="B171" s="314"/>
      <c r="C171" s="314"/>
      <c r="D171" s="314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14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2">
        <v>4680115881556</v>
      </c>
      <c r="E172" s="311"/>
      <c r="F172" s="304">
        <v>1</v>
      </c>
      <c r="G172" s="32">
        <v>4</v>
      </c>
      <c r="H172" s="304">
        <v>4</v>
      </c>
      <c r="I172" s="304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ref="W172:W187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2">
        <v>4680115880573</v>
      </c>
      <c r="E173" s="311"/>
      <c r="F173" s="304">
        <v>1.45</v>
      </c>
      <c r="G173" s="32">
        <v>6</v>
      </c>
      <c r="H173" s="304">
        <v>8.6999999999999993</v>
      </c>
      <c r="I173" s="304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1" t="s">
        <v>286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2">
        <v>4680115881594</v>
      </c>
      <c r="E174" s="311"/>
      <c r="F174" s="304">
        <v>1.35</v>
      </c>
      <c r="G174" s="32">
        <v>6</v>
      </c>
      <c r="H174" s="304">
        <v>8.1</v>
      </c>
      <c r="I174" s="304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2">
        <v>4680115881587</v>
      </c>
      <c r="E175" s="311"/>
      <c r="F175" s="304">
        <v>1</v>
      </c>
      <c r="G175" s="32">
        <v>4</v>
      </c>
      <c r="H175" s="304">
        <v>4</v>
      </c>
      <c r="I175" s="304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4" t="s">
        <v>291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2">
        <v>4680115880962</v>
      </c>
      <c r="E176" s="311"/>
      <c r="F176" s="304">
        <v>1.3</v>
      </c>
      <c r="G176" s="32">
        <v>6</v>
      </c>
      <c r="H176" s="304">
        <v>7.8</v>
      </c>
      <c r="I176" s="304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2">
        <v>4680115881617</v>
      </c>
      <c r="E177" s="311"/>
      <c r="F177" s="304">
        <v>1.35</v>
      </c>
      <c r="G177" s="32">
        <v>6</v>
      </c>
      <c r="H177" s="304">
        <v>8.1</v>
      </c>
      <c r="I177" s="304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5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2">
        <v>4680115881228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0" t="s">
        <v>298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2">
        <v>4680115881037</v>
      </c>
      <c r="E179" s="311"/>
      <c r="F179" s="304">
        <v>0.84</v>
      </c>
      <c r="G179" s="32">
        <v>4</v>
      </c>
      <c r="H179" s="304">
        <v>3.36</v>
      </c>
      <c r="I179" s="304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7" t="s">
        <v>301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2">
        <v>4680115881211</v>
      </c>
      <c r="E180" s="311"/>
      <c r="F180" s="304">
        <v>0.4</v>
      </c>
      <c r="G180" s="32">
        <v>6</v>
      </c>
      <c r="H180" s="304">
        <v>2.4</v>
      </c>
      <c r="I180" s="304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2">
        <v>4680115881020</v>
      </c>
      <c r="E181" s="311"/>
      <c r="F181" s="304">
        <v>0.84</v>
      </c>
      <c r="G181" s="32">
        <v>4</v>
      </c>
      <c r="H181" s="304">
        <v>3.36</v>
      </c>
      <c r="I181" s="304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2">
        <v>4680115882195</v>
      </c>
      <c r="E182" s="311"/>
      <c r="F182" s="304">
        <v>0.4</v>
      </c>
      <c r="G182" s="32">
        <v>6</v>
      </c>
      <c r="H182" s="304">
        <v>2.4</v>
      </c>
      <c r="I182" s="304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ref="X182:X187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2">
        <v>4680115880092</v>
      </c>
      <c r="E183" s="311"/>
      <c r="F183" s="304">
        <v>0.4</v>
      </c>
      <c r="G183" s="32">
        <v>6</v>
      </c>
      <c r="H183" s="304">
        <v>2.4</v>
      </c>
      <c r="I183" s="304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5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2">
        <v>4680115880221</v>
      </c>
      <c r="E184" s="311"/>
      <c r="F184" s="304">
        <v>0.4</v>
      </c>
      <c r="G184" s="32">
        <v>6</v>
      </c>
      <c r="H184" s="304">
        <v>2.4</v>
      </c>
      <c r="I184" s="304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10"/>
      <c r="P184" s="310"/>
      <c r="Q184" s="310"/>
      <c r="R184" s="311"/>
      <c r="S184" s="34"/>
      <c r="T184" s="34"/>
      <c r="U184" s="35" t="s">
        <v>65</v>
      </c>
      <c r="V184" s="305">
        <v>0</v>
      </c>
      <c r="W184" s="306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2">
        <v>4680115882942</v>
      </c>
      <c r="E185" s="311"/>
      <c r="F185" s="304">
        <v>0.3</v>
      </c>
      <c r="G185" s="32">
        <v>6</v>
      </c>
      <c r="H185" s="304">
        <v>1.8</v>
      </c>
      <c r="I185" s="304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61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10"/>
      <c r="P185" s="310"/>
      <c r="Q185" s="310"/>
      <c r="R185" s="311"/>
      <c r="S185" s="34"/>
      <c r="T185" s="34"/>
      <c r="U185" s="35" t="s">
        <v>65</v>
      </c>
      <c r="V185" s="305">
        <v>0</v>
      </c>
      <c r="W185" s="306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2">
        <v>4680115880504</v>
      </c>
      <c r="E186" s="311"/>
      <c r="F186" s="304">
        <v>0.4</v>
      </c>
      <c r="G186" s="32">
        <v>6</v>
      </c>
      <c r="H186" s="304">
        <v>2.4</v>
      </c>
      <c r="I186" s="304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0</v>
      </c>
      <c r="W186" s="30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2">
        <v>4680115882164</v>
      </c>
      <c r="E187" s="311"/>
      <c r="F187" s="304">
        <v>0.4</v>
      </c>
      <c r="G187" s="32">
        <v>6</v>
      </c>
      <c r="H187" s="304">
        <v>2.4</v>
      </c>
      <c r="I187" s="304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5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x14ac:dyDescent="0.2">
      <c r="A188" s="316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4"/>
      <c r="M188" s="317"/>
      <c r="N188" s="318" t="s">
        <v>66</v>
      </c>
      <c r="O188" s="319"/>
      <c r="P188" s="319"/>
      <c r="Q188" s="319"/>
      <c r="R188" s="319"/>
      <c r="S188" s="319"/>
      <c r="T188" s="320"/>
      <c r="U188" s="37" t="s">
        <v>67</v>
      </c>
      <c r="V188" s="30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30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0</v>
      </c>
      <c r="X188" s="30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0</v>
      </c>
      <c r="Y188" s="308"/>
      <c r="Z188" s="308"/>
    </row>
    <row r="189" spans="1:53" x14ac:dyDescent="0.2">
      <c r="A189" s="314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7"/>
      <c r="N189" s="318" t="s">
        <v>66</v>
      </c>
      <c r="O189" s="319"/>
      <c r="P189" s="319"/>
      <c r="Q189" s="319"/>
      <c r="R189" s="319"/>
      <c r="S189" s="319"/>
      <c r="T189" s="320"/>
      <c r="U189" s="37" t="s">
        <v>65</v>
      </c>
      <c r="V189" s="307">
        <f>IFERROR(SUM(V172:V187),"0")</f>
        <v>0</v>
      </c>
      <c r="W189" s="307">
        <f>IFERROR(SUM(W172:W187),"0")</f>
        <v>0</v>
      </c>
      <c r="X189" s="37"/>
      <c r="Y189" s="308"/>
      <c r="Z189" s="308"/>
    </row>
    <row r="190" spans="1:53" ht="14.25" customHeight="1" x14ac:dyDescent="0.25">
      <c r="A190" s="313" t="s">
        <v>219</v>
      </c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4"/>
      <c r="N190" s="314"/>
      <c r="O190" s="314"/>
      <c r="P190" s="314"/>
      <c r="Q190" s="314"/>
      <c r="R190" s="314"/>
      <c r="S190" s="314"/>
      <c r="T190" s="314"/>
      <c r="U190" s="314"/>
      <c r="V190" s="314"/>
      <c r="W190" s="314"/>
      <c r="X190" s="314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2">
        <v>4680115880801</v>
      </c>
      <c r="E191" s="311"/>
      <c r="F191" s="304">
        <v>0.4</v>
      </c>
      <c r="G191" s="32">
        <v>6</v>
      </c>
      <c r="H191" s="304">
        <v>2.4</v>
      </c>
      <c r="I191" s="30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10"/>
      <c r="P191" s="310"/>
      <c r="Q191" s="310"/>
      <c r="R191" s="311"/>
      <c r="S191" s="34"/>
      <c r="T191" s="34"/>
      <c r="U191" s="35" t="s">
        <v>65</v>
      </c>
      <c r="V191" s="305">
        <v>0</v>
      </c>
      <c r="W191" s="306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2">
        <v>4680115880818</v>
      </c>
      <c r="E192" s="311"/>
      <c r="F192" s="304">
        <v>0.4</v>
      </c>
      <c r="G192" s="32">
        <v>6</v>
      </c>
      <c r="H192" s="304">
        <v>2.4</v>
      </c>
      <c r="I192" s="30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0</v>
      </c>
      <c r="W192" s="306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x14ac:dyDescent="0.2">
      <c r="A193" s="316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4"/>
      <c r="M193" s="317"/>
      <c r="N193" s="318" t="s">
        <v>66</v>
      </c>
      <c r="O193" s="319"/>
      <c r="P193" s="319"/>
      <c r="Q193" s="319"/>
      <c r="R193" s="319"/>
      <c r="S193" s="319"/>
      <c r="T193" s="320"/>
      <c r="U193" s="37" t="s">
        <v>67</v>
      </c>
      <c r="V193" s="307">
        <f>IFERROR(V191/H191,"0")+IFERROR(V192/H192,"0")</f>
        <v>0</v>
      </c>
      <c r="W193" s="307">
        <f>IFERROR(W191/H191,"0")+IFERROR(W192/H192,"0")</f>
        <v>0</v>
      </c>
      <c r="X193" s="307">
        <f>IFERROR(IF(X191="",0,X191),"0")+IFERROR(IF(X192="",0,X192),"0")</f>
        <v>0</v>
      </c>
      <c r="Y193" s="308"/>
      <c r="Z193" s="308"/>
    </row>
    <row r="194" spans="1:53" x14ac:dyDescent="0.2">
      <c r="A194" s="314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7"/>
      <c r="N194" s="318" t="s">
        <v>66</v>
      </c>
      <c r="O194" s="319"/>
      <c r="P194" s="319"/>
      <c r="Q194" s="319"/>
      <c r="R194" s="319"/>
      <c r="S194" s="319"/>
      <c r="T194" s="320"/>
      <c r="U194" s="37" t="s">
        <v>65</v>
      </c>
      <c r="V194" s="307">
        <f>IFERROR(SUM(V191:V192),"0")</f>
        <v>0</v>
      </c>
      <c r="W194" s="307">
        <f>IFERROR(SUM(W191:W192),"0")</f>
        <v>0</v>
      </c>
      <c r="X194" s="37"/>
      <c r="Y194" s="308"/>
      <c r="Z194" s="308"/>
    </row>
    <row r="195" spans="1:53" ht="16.5" customHeight="1" x14ac:dyDescent="0.25">
      <c r="A195" s="330" t="s">
        <v>322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14"/>
      <c r="Y195" s="301"/>
      <c r="Z195" s="301"/>
    </row>
    <row r="196" spans="1:53" ht="14.25" customHeight="1" x14ac:dyDescent="0.25">
      <c r="A196" s="313" t="s">
        <v>103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14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2">
        <v>4607091387445</v>
      </c>
      <c r="E197" s="311"/>
      <c r="F197" s="304">
        <v>0.9</v>
      </c>
      <c r="G197" s="32">
        <v>10</v>
      </c>
      <c r="H197" s="304">
        <v>9</v>
      </c>
      <c r="I197" s="304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2">
        <v>4607091386004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107</v>
      </c>
      <c r="M198" s="32">
        <v>55</v>
      </c>
      <c r="N198" s="59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2">
        <v>4607091386004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2">
        <v>4607091386073</v>
      </c>
      <c r="E200" s="311"/>
      <c r="F200" s="304">
        <v>0.9</v>
      </c>
      <c r="G200" s="32">
        <v>10</v>
      </c>
      <c r="H200" s="304">
        <v>9</v>
      </c>
      <c r="I200" s="304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2">
        <v>4607091387322</v>
      </c>
      <c r="E201" s="311"/>
      <c r="F201" s="304">
        <v>1.35</v>
      </c>
      <c r="G201" s="32">
        <v>8</v>
      </c>
      <c r="H201" s="304">
        <v>10.8</v>
      </c>
      <c r="I201" s="304">
        <v>11.28</v>
      </c>
      <c r="J201" s="32">
        <v>48</v>
      </c>
      <c r="K201" s="32" t="s">
        <v>98</v>
      </c>
      <c r="L201" s="33" t="s">
        <v>107</v>
      </c>
      <c r="M201" s="32">
        <v>55</v>
      </c>
      <c r="N201" s="57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2">
        <v>4607091387322</v>
      </c>
      <c r="E202" s="311"/>
      <c r="F202" s="304">
        <v>1.35</v>
      </c>
      <c r="G202" s="32">
        <v>8</v>
      </c>
      <c r="H202" s="304">
        <v>10.8</v>
      </c>
      <c r="I202" s="304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2">
        <v>4607091387377</v>
      </c>
      <c r="E203" s="311"/>
      <c r="F203" s="304">
        <v>1.35</v>
      </c>
      <c r="G203" s="32">
        <v>8</v>
      </c>
      <c r="H203" s="304">
        <v>10.8</v>
      </c>
      <c r="I203" s="304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2">
        <v>4607091387353</v>
      </c>
      <c r="E204" s="311"/>
      <c r="F204" s="304">
        <v>1.35</v>
      </c>
      <c r="G204" s="32">
        <v>8</v>
      </c>
      <c r="H204" s="304">
        <v>10.8</v>
      </c>
      <c r="I204" s="304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2">
        <v>4607091386011</v>
      </c>
      <c r="E205" s="311"/>
      <c r="F205" s="304">
        <v>0.5</v>
      </c>
      <c r="G205" s="32">
        <v>10</v>
      </c>
      <c r="H205" s="304">
        <v>5</v>
      </c>
      <c r="I205" s="304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2">
        <v>4607091387308</v>
      </c>
      <c r="E206" s="311"/>
      <c r="F206" s="304">
        <v>0.5</v>
      </c>
      <c r="G206" s="32">
        <v>10</v>
      </c>
      <c r="H206" s="304">
        <v>5</v>
      </c>
      <c r="I206" s="304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2">
        <v>4607091387339</v>
      </c>
      <c r="E207" s="311"/>
      <c r="F207" s="304">
        <v>0.5</v>
      </c>
      <c r="G207" s="32">
        <v>10</v>
      </c>
      <c r="H207" s="304">
        <v>5</v>
      </c>
      <c r="I207" s="304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3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10"/>
      <c r="P207" s="310"/>
      <c r="Q207" s="310"/>
      <c r="R207" s="311"/>
      <c r="S207" s="34"/>
      <c r="T207" s="34"/>
      <c r="U207" s="35" t="s">
        <v>65</v>
      </c>
      <c r="V207" s="305">
        <v>0</v>
      </c>
      <c r="W207" s="306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2">
        <v>4680115882638</v>
      </c>
      <c r="E208" s="311"/>
      <c r="F208" s="304">
        <v>0.4</v>
      </c>
      <c r="G208" s="32">
        <v>10</v>
      </c>
      <c r="H208" s="304">
        <v>4</v>
      </c>
      <c r="I208" s="304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10"/>
      <c r="P208" s="310"/>
      <c r="Q208" s="310"/>
      <c r="R208" s="311"/>
      <c r="S208" s="34"/>
      <c r="T208" s="34"/>
      <c r="U208" s="35" t="s">
        <v>65</v>
      </c>
      <c r="V208" s="305">
        <v>0</v>
      </c>
      <c r="W208" s="306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2">
        <v>4680115881938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2">
        <v>4607091387346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2">
        <v>4607091389807</v>
      </c>
      <c r="E211" s="311"/>
      <c r="F211" s="304">
        <v>0.4</v>
      </c>
      <c r="G211" s="32">
        <v>10</v>
      </c>
      <c r="H211" s="304">
        <v>4</v>
      </c>
      <c r="I211" s="304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10"/>
      <c r="P211" s="310"/>
      <c r="Q211" s="310"/>
      <c r="R211" s="311"/>
      <c r="S211" s="34"/>
      <c r="T211" s="34"/>
      <c r="U211" s="35" t="s">
        <v>65</v>
      </c>
      <c r="V211" s="305">
        <v>0</v>
      </c>
      <c r="W211" s="306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16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4"/>
      <c r="M212" s="317"/>
      <c r="N212" s="318" t="s">
        <v>66</v>
      </c>
      <c r="O212" s="319"/>
      <c r="P212" s="319"/>
      <c r="Q212" s="319"/>
      <c r="R212" s="319"/>
      <c r="S212" s="319"/>
      <c r="T212" s="320"/>
      <c r="U212" s="37" t="s">
        <v>67</v>
      </c>
      <c r="V212" s="307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7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7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8"/>
      <c r="Z212" s="308"/>
    </row>
    <row r="213" spans="1:53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7"/>
      <c r="N213" s="318" t="s">
        <v>66</v>
      </c>
      <c r="O213" s="319"/>
      <c r="P213" s="319"/>
      <c r="Q213" s="319"/>
      <c r="R213" s="319"/>
      <c r="S213" s="319"/>
      <c r="T213" s="320"/>
      <c r="U213" s="37" t="s">
        <v>65</v>
      </c>
      <c r="V213" s="307">
        <f>IFERROR(SUM(V197:V211),"0")</f>
        <v>0</v>
      </c>
      <c r="W213" s="307">
        <f>IFERROR(SUM(W197:W211),"0")</f>
        <v>0</v>
      </c>
      <c r="X213" s="37"/>
      <c r="Y213" s="308"/>
      <c r="Z213" s="308"/>
    </row>
    <row r="214" spans="1:53" ht="14.25" customHeight="1" x14ac:dyDescent="0.25">
      <c r="A214" s="313" t="s">
        <v>95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14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2">
        <v>4680115881914</v>
      </c>
      <c r="E215" s="311"/>
      <c r="F215" s="304">
        <v>0.4</v>
      </c>
      <c r="G215" s="32">
        <v>10</v>
      </c>
      <c r="H215" s="304">
        <v>4</v>
      </c>
      <c r="I215" s="304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16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M216" s="317"/>
      <c r="N216" s="318" t="s">
        <v>66</v>
      </c>
      <c r="O216" s="319"/>
      <c r="P216" s="319"/>
      <c r="Q216" s="319"/>
      <c r="R216" s="319"/>
      <c r="S216" s="319"/>
      <c r="T216" s="320"/>
      <c r="U216" s="37" t="s">
        <v>67</v>
      </c>
      <c r="V216" s="307">
        <f>IFERROR(V215/H215,"0")</f>
        <v>0</v>
      </c>
      <c r="W216" s="307">
        <f>IFERROR(W215/H215,"0")</f>
        <v>0</v>
      </c>
      <c r="X216" s="307">
        <f>IFERROR(IF(X215="",0,X215),"0")</f>
        <v>0</v>
      </c>
      <c r="Y216" s="308"/>
      <c r="Z216" s="308"/>
    </row>
    <row r="217" spans="1:53" x14ac:dyDescent="0.2">
      <c r="A217" s="314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7"/>
      <c r="N217" s="318" t="s">
        <v>66</v>
      </c>
      <c r="O217" s="319"/>
      <c r="P217" s="319"/>
      <c r="Q217" s="319"/>
      <c r="R217" s="319"/>
      <c r="S217" s="319"/>
      <c r="T217" s="320"/>
      <c r="U217" s="37" t="s">
        <v>65</v>
      </c>
      <c r="V217" s="307">
        <f>IFERROR(SUM(V215:V215),"0")</f>
        <v>0</v>
      </c>
      <c r="W217" s="307">
        <f>IFERROR(SUM(W215:W215),"0")</f>
        <v>0</v>
      </c>
      <c r="X217" s="37"/>
      <c r="Y217" s="308"/>
      <c r="Z217" s="308"/>
    </row>
    <row r="218" spans="1:53" ht="14.25" customHeight="1" x14ac:dyDescent="0.25">
      <c r="A218" s="313" t="s">
        <v>60</v>
      </c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4"/>
      <c r="N218" s="314"/>
      <c r="O218" s="314"/>
      <c r="P218" s="314"/>
      <c r="Q218" s="314"/>
      <c r="R218" s="314"/>
      <c r="S218" s="314"/>
      <c r="T218" s="314"/>
      <c r="U218" s="314"/>
      <c r="V218" s="314"/>
      <c r="W218" s="314"/>
      <c r="X218" s="314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2">
        <v>4607091387193</v>
      </c>
      <c r="E219" s="311"/>
      <c r="F219" s="304">
        <v>0.7</v>
      </c>
      <c r="G219" s="32">
        <v>6</v>
      </c>
      <c r="H219" s="304">
        <v>4.2</v>
      </c>
      <c r="I219" s="304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4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10"/>
      <c r="P219" s="310"/>
      <c r="Q219" s="310"/>
      <c r="R219" s="311"/>
      <c r="S219" s="34"/>
      <c r="T219" s="34"/>
      <c r="U219" s="35" t="s">
        <v>65</v>
      </c>
      <c r="V219" s="305">
        <v>0</v>
      </c>
      <c r="W219" s="306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2">
        <v>4607091387230</v>
      </c>
      <c r="E220" s="311"/>
      <c r="F220" s="304">
        <v>0.7</v>
      </c>
      <c r="G220" s="32">
        <v>6</v>
      </c>
      <c r="H220" s="304">
        <v>4.2</v>
      </c>
      <c r="I220" s="304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3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2">
        <v>4607091387285</v>
      </c>
      <c r="E221" s="311"/>
      <c r="F221" s="304">
        <v>0.35</v>
      </c>
      <c r="G221" s="32">
        <v>6</v>
      </c>
      <c r="H221" s="304">
        <v>2.1</v>
      </c>
      <c r="I221" s="304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4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2">
        <v>4607091389845</v>
      </c>
      <c r="E222" s="311"/>
      <c r="F222" s="304">
        <v>0.35</v>
      </c>
      <c r="G222" s="32">
        <v>6</v>
      </c>
      <c r="H222" s="304">
        <v>2.1</v>
      </c>
      <c r="I222" s="304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39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x14ac:dyDescent="0.2">
      <c r="A223" s="316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4"/>
      <c r="M223" s="317"/>
      <c r="N223" s="318" t="s">
        <v>66</v>
      </c>
      <c r="O223" s="319"/>
      <c r="P223" s="319"/>
      <c r="Q223" s="319"/>
      <c r="R223" s="319"/>
      <c r="S223" s="319"/>
      <c r="T223" s="320"/>
      <c r="U223" s="37" t="s">
        <v>67</v>
      </c>
      <c r="V223" s="307">
        <f>IFERROR(V219/H219,"0")+IFERROR(V220/H220,"0")+IFERROR(V221/H221,"0")+IFERROR(V222/H222,"0")</f>
        <v>0</v>
      </c>
      <c r="W223" s="307">
        <f>IFERROR(W219/H219,"0")+IFERROR(W220/H220,"0")+IFERROR(W221/H221,"0")+IFERROR(W222/H222,"0")</f>
        <v>0</v>
      </c>
      <c r="X223" s="307">
        <f>IFERROR(IF(X219="",0,X219),"0")+IFERROR(IF(X220="",0,X220),"0")+IFERROR(IF(X221="",0,X221),"0")+IFERROR(IF(X222="",0,X222),"0")</f>
        <v>0</v>
      </c>
      <c r="Y223" s="308"/>
      <c r="Z223" s="308"/>
    </row>
    <row r="224" spans="1:53" x14ac:dyDescent="0.2">
      <c r="A224" s="314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7"/>
      <c r="N224" s="318" t="s">
        <v>66</v>
      </c>
      <c r="O224" s="319"/>
      <c r="P224" s="319"/>
      <c r="Q224" s="319"/>
      <c r="R224" s="319"/>
      <c r="S224" s="319"/>
      <c r="T224" s="320"/>
      <c r="U224" s="37" t="s">
        <v>65</v>
      </c>
      <c r="V224" s="307">
        <f>IFERROR(SUM(V219:V222),"0")</f>
        <v>0</v>
      </c>
      <c r="W224" s="307">
        <f>IFERROR(SUM(W219:W222),"0")</f>
        <v>0</v>
      </c>
      <c r="X224" s="37"/>
      <c r="Y224" s="308"/>
      <c r="Z224" s="308"/>
    </row>
    <row r="225" spans="1:53" ht="14.25" customHeight="1" x14ac:dyDescent="0.25">
      <c r="A225" s="313" t="s">
        <v>68</v>
      </c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4"/>
      <c r="N225" s="314"/>
      <c r="O225" s="314"/>
      <c r="P225" s="314"/>
      <c r="Q225" s="314"/>
      <c r="R225" s="314"/>
      <c r="S225" s="314"/>
      <c r="T225" s="314"/>
      <c r="U225" s="314"/>
      <c r="V225" s="314"/>
      <c r="W225" s="314"/>
      <c r="X225" s="314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2">
        <v>4607091387766</v>
      </c>
      <c r="E226" s="311"/>
      <c r="F226" s="304">
        <v>1.35</v>
      </c>
      <c r="G226" s="32">
        <v>6</v>
      </c>
      <c r="H226" s="304">
        <v>8.1</v>
      </c>
      <c r="I226" s="304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4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2">
        <v>4607091387957</v>
      </c>
      <c r="E227" s="311"/>
      <c r="F227" s="304">
        <v>1.3</v>
      </c>
      <c r="G227" s="32">
        <v>6</v>
      </c>
      <c r="H227" s="304">
        <v>7.8</v>
      </c>
      <c r="I227" s="304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2">
        <v>4607091387964</v>
      </c>
      <c r="E228" s="311"/>
      <c r="F228" s="304">
        <v>1.35</v>
      </c>
      <c r="G228" s="32">
        <v>6</v>
      </c>
      <c r="H228" s="304">
        <v>8.1</v>
      </c>
      <c r="I228" s="304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2">
        <v>4607091381672</v>
      </c>
      <c r="E229" s="311"/>
      <c r="F229" s="304">
        <v>0.6</v>
      </c>
      <c r="G229" s="32">
        <v>6</v>
      </c>
      <c r="H229" s="304">
        <v>3.6</v>
      </c>
      <c r="I229" s="304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2">
        <v>4607091387537</v>
      </c>
      <c r="E230" s="311"/>
      <c r="F230" s="304">
        <v>0.45</v>
      </c>
      <c r="G230" s="32">
        <v>6</v>
      </c>
      <c r="H230" s="304">
        <v>2.7</v>
      </c>
      <c r="I230" s="304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5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10"/>
      <c r="P230" s="310"/>
      <c r="Q230" s="310"/>
      <c r="R230" s="311"/>
      <c r="S230" s="34"/>
      <c r="T230" s="34"/>
      <c r="U230" s="35" t="s">
        <v>65</v>
      </c>
      <c r="V230" s="305">
        <v>0</v>
      </c>
      <c r="W230" s="306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2">
        <v>4607091387513</v>
      </c>
      <c r="E231" s="311"/>
      <c r="F231" s="304">
        <v>0.45</v>
      </c>
      <c r="G231" s="32">
        <v>6</v>
      </c>
      <c r="H231" s="304">
        <v>2.7</v>
      </c>
      <c r="I231" s="304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10"/>
      <c r="P231" s="310"/>
      <c r="Q231" s="310"/>
      <c r="R231" s="311"/>
      <c r="S231" s="34"/>
      <c r="T231" s="34"/>
      <c r="U231" s="35" t="s">
        <v>65</v>
      </c>
      <c r="V231" s="305">
        <v>0</v>
      </c>
      <c r="W231" s="306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2">
        <v>4680115880511</v>
      </c>
      <c r="E232" s="311"/>
      <c r="F232" s="304">
        <v>0.33</v>
      </c>
      <c r="G232" s="32">
        <v>6</v>
      </c>
      <c r="H232" s="304">
        <v>1.98</v>
      </c>
      <c r="I232" s="304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4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16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7"/>
      <c r="N233" s="318" t="s">
        <v>66</v>
      </c>
      <c r="O233" s="319"/>
      <c r="P233" s="319"/>
      <c r="Q233" s="319"/>
      <c r="R233" s="319"/>
      <c r="S233" s="319"/>
      <c r="T233" s="320"/>
      <c r="U233" s="37" t="s">
        <v>67</v>
      </c>
      <c r="V233" s="307">
        <f>IFERROR(V226/H226,"0")+IFERROR(V227/H227,"0")+IFERROR(V228/H228,"0")+IFERROR(V229/H229,"0")+IFERROR(V230/H230,"0")+IFERROR(V231/H231,"0")+IFERROR(V232/H232,"0")</f>
        <v>0</v>
      </c>
      <c r="W233" s="307">
        <f>IFERROR(W226/H226,"0")+IFERROR(W227/H227,"0")+IFERROR(W228/H228,"0")+IFERROR(W229/H229,"0")+IFERROR(W230/H230,"0")+IFERROR(W231/H231,"0")+IFERROR(W232/H232,"0")</f>
        <v>0</v>
      </c>
      <c r="X233" s="307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8"/>
      <c r="Z233" s="308"/>
    </row>
    <row r="234" spans="1:53" x14ac:dyDescent="0.2">
      <c r="A234" s="314"/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7"/>
      <c r="N234" s="318" t="s">
        <v>66</v>
      </c>
      <c r="O234" s="319"/>
      <c r="P234" s="319"/>
      <c r="Q234" s="319"/>
      <c r="R234" s="319"/>
      <c r="S234" s="319"/>
      <c r="T234" s="320"/>
      <c r="U234" s="37" t="s">
        <v>65</v>
      </c>
      <c r="V234" s="307">
        <f>IFERROR(SUM(V226:V232),"0")</f>
        <v>0</v>
      </c>
      <c r="W234" s="307">
        <f>IFERROR(SUM(W226:W232),"0")</f>
        <v>0</v>
      </c>
      <c r="X234" s="37"/>
      <c r="Y234" s="308"/>
      <c r="Z234" s="308"/>
    </row>
    <row r="235" spans="1:53" ht="14.25" customHeight="1" x14ac:dyDescent="0.25">
      <c r="A235" s="313" t="s">
        <v>219</v>
      </c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14"/>
      <c r="M235" s="314"/>
      <c r="N235" s="314"/>
      <c r="O235" s="314"/>
      <c r="P235" s="314"/>
      <c r="Q235" s="314"/>
      <c r="R235" s="314"/>
      <c r="S235" s="314"/>
      <c r="T235" s="314"/>
      <c r="U235" s="314"/>
      <c r="V235" s="314"/>
      <c r="W235" s="314"/>
      <c r="X235" s="314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2">
        <v>4607091380880</v>
      </c>
      <c r="E236" s="311"/>
      <c r="F236" s="304">
        <v>1.4</v>
      </c>
      <c r="G236" s="32">
        <v>6</v>
      </c>
      <c r="H236" s="304">
        <v>8.4</v>
      </c>
      <c r="I236" s="304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3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10"/>
      <c r="P236" s="310"/>
      <c r="Q236" s="310"/>
      <c r="R236" s="311"/>
      <c r="S236" s="34"/>
      <c r="T236" s="34"/>
      <c r="U236" s="35" t="s">
        <v>65</v>
      </c>
      <c r="V236" s="305">
        <v>0</v>
      </c>
      <c r="W236" s="306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2">
        <v>4607091384482</v>
      </c>
      <c r="E237" s="311"/>
      <c r="F237" s="304">
        <v>1.3</v>
      </c>
      <c r="G237" s="32">
        <v>6</v>
      </c>
      <c r="H237" s="304">
        <v>7.8</v>
      </c>
      <c r="I237" s="304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5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10"/>
      <c r="P237" s="310"/>
      <c r="Q237" s="310"/>
      <c r="R237" s="311"/>
      <c r="S237" s="34"/>
      <c r="T237" s="34"/>
      <c r="U237" s="35" t="s">
        <v>65</v>
      </c>
      <c r="V237" s="305">
        <v>0</v>
      </c>
      <c r="W237" s="306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2">
        <v>4607091380897</v>
      </c>
      <c r="E238" s="311"/>
      <c r="F238" s="304">
        <v>1.4</v>
      </c>
      <c r="G238" s="32">
        <v>6</v>
      </c>
      <c r="H238" s="304">
        <v>8.4</v>
      </c>
      <c r="I238" s="304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0</v>
      </c>
      <c r="W238" s="306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x14ac:dyDescent="0.2">
      <c r="A239" s="316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7"/>
      <c r="N239" s="318" t="s">
        <v>66</v>
      </c>
      <c r="O239" s="319"/>
      <c r="P239" s="319"/>
      <c r="Q239" s="319"/>
      <c r="R239" s="319"/>
      <c r="S239" s="319"/>
      <c r="T239" s="320"/>
      <c r="U239" s="37" t="s">
        <v>67</v>
      </c>
      <c r="V239" s="307">
        <f>IFERROR(V236/H236,"0")+IFERROR(V237/H237,"0")+IFERROR(V238/H238,"0")</f>
        <v>0</v>
      </c>
      <c r="W239" s="307">
        <f>IFERROR(W236/H236,"0")+IFERROR(W237/H237,"0")+IFERROR(W238/H238,"0")</f>
        <v>0</v>
      </c>
      <c r="X239" s="307">
        <f>IFERROR(IF(X236="",0,X236),"0")+IFERROR(IF(X237="",0,X237),"0")+IFERROR(IF(X238="",0,X238),"0")</f>
        <v>0</v>
      </c>
      <c r="Y239" s="308"/>
      <c r="Z239" s="308"/>
    </row>
    <row r="240" spans="1:53" x14ac:dyDescent="0.2">
      <c r="A240" s="314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7"/>
      <c r="N240" s="318" t="s">
        <v>66</v>
      </c>
      <c r="O240" s="319"/>
      <c r="P240" s="319"/>
      <c r="Q240" s="319"/>
      <c r="R240" s="319"/>
      <c r="S240" s="319"/>
      <c r="T240" s="320"/>
      <c r="U240" s="37" t="s">
        <v>65</v>
      </c>
      <c r="V240" s="307">
        <f>IFERROR(SUM(V236:V238),"0")</f>
        <v>0</v>
      </c>
      <c r="W240" s="307">
        <f>IFERROR(SUM(W236:W238),"0")</f>
        <v>0</v>
      </c>
      <c r="X240" s="37"/>
      <c r="Y240" s="308"/>
      <c r="Z240" s="308"/>
    </row>
    <row r="241" spans="1:53" ht="14.25" customHeight="1" x14ac:dyDescent="0.25">
      <c r="A241" s="313" t="s">
        <v>81</v>
      </c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14"/>
      <c r="M241" s="314"/>
      <c r="N241" s="314"/>
      <c r="O241" s="314"/>
      <c r="P241" s="314"/>
      <c r="Q241" s="314"/>
      <c r="R241" s="314"/>
      <c r="S241" s="314"/>
      <c r="T241" s="314"/>
      <c r="U241" s="314"/>
      <c r="V241" s="314"/>
      <c r="W241" s="314"/>
      <c r="X241" s="314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2">
        <v>4607091388374</v>
      </c>
      <c r="E242" s="311"/>
      <c r="F242" s="304">
        <v>0.38</v>
      </c>
      <c r="G242" s="32">
        <v>8</v>
      </c>
      <c r="H242" s="304">
        <v>3.04</v>
      </c>
      <c r="I242" s="304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469" t="s">
        <v>383</v>
      </c>
      <c r="O242" s="310"/>
      <c r="P242" s="310"/>
      <c r="Q242" s="310"/>
      <c r="R242" s="311"/>
      <c r="S242" s="34"/>
      <c r="T242" s="34"/>
      <c r="U242" s="35" t="s">
        <v>65</v>
      </c>
      <c r="V242" s="305">
        <v>0</v>
      </c>
      <c r="W242" s="30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2">
        <v>4607091388381</v>
      </c>
      <c r="E243" s="311"/>
      <c r="F243" s="304">
        <v>0.38</v>
      </c>
      <c r="G243" s="32">
        <v>8</v>
      </c>
      <c r="H243" s="304">
        <v>3.04</v>
      </c>
      <c r="I243" s="304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429" t="s">
        <v>386</v>
      </c>
      <c r="O243" s="310"/>
      <c r="P243" s="310"/>
      <c r="Q243" s="310"/>
      <c r="R243" s="311"/>
      <c r="S243" s="34"/>
      <c r="T243" s="34"/>
      <c r="U243" s="35" t="s">
        <v>65</v>
      </c>
      <c r="V243" s="305">
        <v>0</v>
      </c>
      <c r="W243" s="30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2">
        <v>4607091388404</v>
      </c>
      <c r="E244" s="311"/>
      <c r="F244" s="304">
        <v>0.17</v>
      </c>
      <c r="G244" s="32">
        <v>15</v>
      </c>
      <c r="H244" s="304">
        <v>2.5499999999999998</v>
      </c>
      <c r="I244" s="304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4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x14ac:dyDescent="0.2">
      <c r="A245" s="316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4"/>
      <c r="M245" s="317"/>
      <c r="N245" s="318" t="s">
        <v>66</v>
      </c>
      <c r="O245" s="319"/>
      <c r="P245" s="319"/>
      <c r="Q245" s="319"/>
      <c r="R245" s="319"/>
      <c r="S245" s="319"/>
      <c r="T245" s="320"/>
      <c r="U245" s="37" t="s">
        <v>67</v>
      </c>
      <c r="V245" s="307">
        <f>IFERROR(V242/H242,"0")+IFERROR(V243/H243,"0")+IFERROR(V244/H244,"0")</f>
        <v>0</v>
      </c>
      <c r="W245" s="307">
        <f>IFERROR(W242/H242,"0")+IFERROR(W243/H243,"0")+IFERROR(W244/H244,"0")</f>
        <v>0</v>
      </c>
      <c r="X245" s="307">
        <f>IFERROR(IF(X242="",0,X242),"0")+IFERROR(IF(X243="",0,X243),"0")+IFERROR(IF(X244="",0,X244),"0")</f>
        <v>0</v>
      </c>
      <c r="Y245" s="308"/>
      <c r="Z245" s="308"/>
    </row>
    <row r="246" spans="1:53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7"/>
      <c r="N246" s="318" t="s">
        <v>66</v>
      </c>
      <c r="O246" s="319"/>
      <c r="P246" s="319"/>
      <c r="Q246" s="319"/>
      <c r="R246" s="319"/>
      <c r="S246" s="319"/>
      <c r="T246" s="320"/>
      <c r="U246" s="37" t="s">
        <v>65</v>
      </c>
      <c r="V246" s="307">
        <f>IFERROR(SUM(V242:V244),"0")</f>
        <v>0</v>
      </c>
      <c r="W246" s="307">
        <f>IFERROR(SUM(W242:W244),"0")</f>
        <v>0</v>
      </c>
      <c r="X246" s="37"/>
      <c r="Y246" s="308"/>
      <c r="Z246" s="308"/>
    </row>
    <row r="247" spans="1:53" ht="14.25" customHeight="1" x14ac:dyDescent="0.25">
      <c r="A247" s="313" t="s">
        <v>389</v>
      </c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14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2">
        <v>4680115881808</v>
      </c>
      <c r="E248" s="311"/>
      <c r="F248" s="304">
        <v>0.1</v>
      </c>
      <c r="G248" s="32">
        <v>20</v>
      </c>
      <c r="H248" s="304">
        <v>2</v>
      </c>
      <c r="I248" s="304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10"/>
      <c r="P248" s="310"/>
      <c r="Q248" s="310"/>
      <c r="R248" s="311"/>
      <c r="S248" s="34"/>
      <c r="T248" s="34"/>
      <c r="U248" s="35" t="s">
        <v>65</v>
      </c>
      <c r="V248" s="305">
        <v>0</v>
      </c>
      <c r="W248" s="306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2">
        <v>4680115881822</v>
      </c>
      <c r="E249" s="311"/>
      <c r="F249" s="304">
        <v>0.1</v>
      </c>
      <c r="G249" s="32">
        <v>20</v>
      </c>
      <c r="H249" s="304">
        <v>2</v>
      </c>
      <c r="I249" s="304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10"/>
      <c r="P249" s="310"/>
      <c r="Q249" s="310"/>
      <c r="R249" s="311"/>
      <c r="S249" s="34"/>
      <c r="T249" s="34"/>
      <c r="U249" s="35" t="s">
        <v>65</v>
      </c>
      <c r="V249" s="305">
        <v>0</v>
      </c>
      <c r="W249" s="306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2">
        <v>4680115880016</v>
      </c>
      <c r="E250" s="311"/>
      <c r="F250" s="304">
        <v>0.1</v>
      </c>
      <c r="G250" s="32">
        <v>20</v>
      </c>
      <c r="H250" s="304">
        <v>2</v>
      </c>
      <c r="I250" s="304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10"/>
      <c r="P250" s="310"/>
      <c r="Q250" s="310"/>
      <c r="R250" s="311"/>
      <c r="S250" s="34"/>
      <c r="T250" s="34"/>
      <c r="U250" s="35" t="s">
        <v>65</v>
      </c>
      <c r="V250" s="305">
        <v>0</v>
      </c>
      <c r="W250" s="306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6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4"/>
      <c r="M251" s="317"/>
      <c r="N251" s="318" t="s">
        <v>66</v>
      </c>
      <c r="O251" s="319"/>
      <c r="P251" s="319"/>
      <c r="Q251" s="319"/>
      <c r="R251" s="319"/>
      <c r="S251" s="319"/>
      <c r="T251" s="320"/>
      <c r="U251" s="37" t="s">
        <v>67</v>
      </c>
      <c r="V251" s="307">
        <f>IFERROR(V248/H248,"0")+IFERROR(V249/H249,"0")+IFERROR(V250/H250,"0")</f>
        <v>0</v>
      </c>
      <c r="W251" s="307">
        <f>IFERROR(W248/H248,"0")+IFERROR(W249/H249,"0")+IFERROR(W250/H250,"0")</f>
        <v>0</v>
      </c>
      <c r="X251" s="307">
        <f>IFERROR(IF(X248="",0,X248),"0")+IFERROR(IF(X249="",0,X249),"0")+IFERROR(IF(X250="",0,X250),"0")</f>
        <v>0</v>
      </c>
      <c r="Y251" s="308"/>
      <c r="Z251" s="308"/>
    </row>
    <row r="252" spans="1:53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7"/>
      <c r="N252" s="318" t="s">
        <v>66</v>
      </c>
      <c r="O252" s="319"/>
      <c r="P252" s="319"/>
      <c r="Q252" s="319"/>
      <c r="R252" s="319"/>
      <c r="S252" s="319"/>
      <c r="T252" s="320"/>
      <c r="U252" s="37" t="s">
        <v>65</v>
      </c>
      <c r="V252" s="307">
        <f>IFERROR(SUM(V248:V250),"0")</f>
        <v>0</v>
      </c>
      <c r="W252" s="307">
        <f>IFERROR(SUM(W248:W250),"0")</f>
        <v>0</v>
      </c>
      <c r="X252" s="37"/>
      <c r="Y252" s="308"/>
      <c r="Z252" s="308"/>
    </row>
    <row r="253" spans="1:53" ht="16.5" customHeight="1" x14ac:dyDescent="0.25">
      <c r="A253" s="330" t="s">
        <v>398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301"/>
      <c r="Z253" s="301"/>
    </row>
    <row r="254" spans="1:53" ht="14.25" customHeight="1" x14ac:dyDescent="0.25">
      <c r="A254" s="313" t="s">
        <v>103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2">
        <v>4607091387421</v>
      </c>
      <c r="E255" s="311"/>
      <c r="F255" s="304">
        <v>1.35</v>
      </c>
      <c r="G255" s="32">
        <v>8</v>
      </c>
      <c r="H255" s="304">
        <v>10.8</v>
      </c>
      <c r="I255" s="304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2">
        <v>4607091387421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48</v>
      </c>
      <c r="K256" s="32" t="s">
        <v>98</v>
      </c>
      <c r="L256" s="33" t="s">
        <v>107</v>
      </c>
      <c r="M256" s="32">
        <v>55</v>
      </c>
      <c r="N256" s="5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4301011396</v>
      </c>
      <c r="D257" s="312">
        <v>4607091387452</v>
      </c>
      <c r="E257" s="311"/>
      <c r="F257" s="304">
        <v>1.35</v>
      </c>
      <c r="G257" s="32">
        <v>8</v>
      </c>
      <c r="H257" s="304">
        <v>10.8</v>
      </c>
      <c r="I257" s="304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404</v>
      </c>
      <c r="C258" s="31">
        <v>4301011619</v>
      </c>
      <c r="D258" s="312">
        <v>4607091387452</v>
      </c>
      <c r="E258" s="311"/>
      <c r="F258" s="304">
        <v>1.45</v>
      </c>
      <c r="G258" s="32">
        <v>8</v>
      </c>
      <c r="H258" s="304">
        <v>11.6</v>
      </c>
      <c r="I258" s="304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501" t="s">
        <v>405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2">
        <v>4607091385984</v>
      </c>
      <c r="E259" s="311"/>
      <c r="F259" s="304">
        <v>1.35</v>
      </c>
      <c r="G259" s="32">
        <v>8</v>
      </c>
      <c r="H259" s="304">
        <v>10.8</v>
      </c>
      <c r="I259" s="304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10"/>
      <c r="P259" s="310"/>
      <c r="Q259" s="310"/>
      <c r="R259" s="311"/>
      <c r="S259" s="34"/>
      <c r="T259" s="34"/>
      <c r="U259" s="35" t="s">
        <v>65</v>
      </c>
      <c r="V259" s="305">
        <v>0</v>
      </c>
      <c r="W259" s="306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2">
        <v>4607091387438</v>
      </c>
      <c r="E260" s="311"/>
      <c r="F260" s="304">
        <v>0.5</v>
      </c>
      <c r="G260" s="32">
        <v>10</v>
      </c>
      <c r="H260" s="304">
        <v>5</v>
      </c>
      <c r="I260" s="304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10"/>
      <c r="P260" s="310"/>
      <c r="Q260" s="310"/>
      <c r="R260" s="311"/>
      <c r="S260" s="34"/>
      <c r="T260" s="34"/>
      <c r="U260" s="35" t="s">
        <v>65</v>
      </c>
      <c r="V260" s="305">
        <v>0</v>
      </c>
      <c r="W260" s="306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2">
        <v>4607091387469</v>
      </c>
      <c r="E261" s="311"/>
      <c r="F261" s="304">
        <v>0.5</v>
      </c>
      <c r="G261" s="32">
        <v>10</v>
      </c>
      <c r="H261" s="304">
        <v>5</v>
      </c>
      <c r="I261" s="304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6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4"/>
      <c r="M262" s="317"/>
      <c r="N262" s="318" t="s">
        <v>66</v>
      </c>
      <c r="O262" s="319"/>
      <c r="P262" s="319"/>
      <c r="Q262" s="319"/>
      <c r="R262" s="319"/>
      <c r="S262" s="319"/>
      <c r="T262" s="320"/>
      <c r="U262" s="37" t="s">
        <v>67</v>
      </c>
      <c r="V262" s="307">
        <f>IFERROR(V255/H255,"0")+IFERROR(V256/H256,"0")+IFERROR(V257/H257,"0")+IFERROR(V258/H258,"0")+IFERROR(V259/H259,"0")+IFERROR(V260/H260,"0")+IFERROR(V261/H261,"0")</f>
        <v>0</v>
      </c>
      <c r="W262" s="307">
        <f>IFERROR(W255/H255,"0")+IFERROR(W256/H256,"0")+IFERROR(W257/H257,"0")+IFERROR(W258/H258,"0")+IFERROR(W259/H259,"0")+IFERROR(W260/H260,"0")+IFERROR(W261/H261,"0")</f>
        <v>0</v>
      </c>
      <c r="X262" s="307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8"/>
      <c r="Z262" s="308"/>
    </row>
    <row r="263" spans="1:53" x14ac:dyDescent="0.2">
      <c r="A263" s="314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7"/>
      <c r="N263" s="318" t="s">
        <v>66</v>
      </c>
      <c r="O263" s="319"/>
      <c r="P263" s="319"/>
      <c r="Q263" s="319"/>
      <c r="R263" s="319"/>
      <c r="S263" s="319"/>
      <c r="T263" s="320"/>
      <c r="U263" s="37" t="s">
        <v>65</v>
      </c>
      <c r="V263" s="307">
        <f>IFERROR(SUM(V255:V261),"0")</f>
        <v>0</v>
      </c>
      <c r="W263" s="307">
        <f>IFERROR(SUM(W255:W261),"0")</f>
        <v>0</v>
      </c>
      <c r="X263" s="37"/>
      <c r="Y263" s="308"/>
      <c r="Z263" s="308"/>
    </row>
    <row r="264" spans="1:53" ht="14.25" customHeight="1" x14ac:dyDescent="0.25">
      <c r="A264" s="313" t="s">
        <v>60</v>
      </c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14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2">
        <v>4607091387292</v>
      </c>
      <c r="E265" s="311"/>
      <c r="F265" s="304">
        <v>0.73</v>
      </c>
      <c r="G265" s="32">
        <v>6</v>
      </c>
      <c r="H265" s="304">
        <v>4.38</v>
      </c>
      <c r="I265" s="304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10"/>
      <c r="P265" s="310"/>
      <c r="Q265" s="310"/>
      <c r="R265" s="311"/>
      <c r="S265" s="34"/>
      <c r="T265" s="34"/>
      <c r="U265" s="35" t="s">
        <v>65</v>
      </c>
      <c r="V265" s="305">
        <v>0</v>
      </c>
      <c r="W265" s="306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2">
        <v>4607091387315</v>
      </c>
      <c r="E266" s="311"/>
      <c r="F266" s="304">
        <v>0.7</v>
      </c>
      <c r="G266" s="32">
        <v>4</v>
      </c>
      <c r="H266" s="304">
        <v>2.8</v>
      </c>
      <c r="I266" s="304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10"/>
      <c r="P266" s="310"/>
      <c r="Q266" s="310"/>
      <c r="R266" s="311"/>
      <c r="S266" s="34"/>
      <c r="T266" s="34"/>
      <c r="U266" s="35" t="s">
        <v>65</v>
      </c>
      <c r="V266" s="305">
        <v>0</v>
      </c>
      <c r="W266" s="306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6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4"/>
      <c r="M267" s="317"/>
      <c r="N267" s="318" t="s">
        <v>66</v>
      </c>
      <c r="O267" s="319"/>
      <c r="P267" s="319"/>
      <c r="Q267" s="319"/>
      <c r="R267" s="319"/>
      <c r="S267" s="319"/>
      <c r="T267" s="320"/>
      <c r="U267" s="37" t="s">
        <v>67</v>
      </c>
      <c r="V267" s="307">
        <f>IFERROR(V265/H265,"0")+IFERROR(V266/H266,"0")</f>
        <v>0</v>
      </c>
      <c r="W267" s="307">
        <f>IFERROR(W265/H265,"0")+IFERROR(W266/H266,"0")</f>
        <v>0</v>
      </c>
      <c r="X267" s="307">
        <f>IFERROR(IF(X265="",0,X265),"0")+IFERROR(IF(X266="",0,X266),"0")</f>
        <v>0</v>
      </c>
      <c r="Y267" s="308"/>
      <c r="Z267" s="308"/>
    </row>
    <row r="268" spans="1:53" x14ac:dyDescent="0.2">
      <c r="A268" s="314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7"/>
      <c r="N268" s="318" t="s">
        <v>66</v>
      </c>
      <c r="O268" s="319"/>
      <c r="P268" s="319"/>
      <c r="Q268" s="319"/>
      <c r="R268" s="319"/>
      <c r="S268" s="319"/>
      <c r="T268" s="320"/>
      <c r="U268" s="37" t="s">
        <v>65</v>
      </c>
      <c r="V268" s="307">
        <f>IFERROR(SUM(V265:V266),"0")</f>
        <v>0</v>
      </c>
      <c r="W268" s="307">
        <f>IFERROR(SUM(W265:W266),"0")</f>
        <v>0</v>
      </c>
      <c r="X268" s="37"/>
      <c r="Y268" s="308"/>
      <c r="Z268" s="308"/>
    </row>
    <row r="269" spans="1:53" ht="16.5" customHeight="1" x14ac:dyDescent="0.25">
      <c r="A269" s="330" t="s">
        <v>416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301"/>
      <c r="Z269" s="301"/>
    </row>
    <row r="270" spans="1:53" ht="14.25" customHeight="1" x14ac:dyDescent="0.25">
      <c r="A270" s="313" t="s">
        <v>60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2">
        <v>4607091383836</v>
      </c>
      <c r="E271" s="311"/>
      <c r="F271" s="304">
        <v>0.3</v>
      </c>
      <c r="G271" s="32">
        <v>6</v>
      </c>
      <c r="H271" s="304">
        <v>1.8</v>
      </c>
      <c r="I271" s="304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10"/>
      <c r="P271" s="310"/>
      <c r="Q271" s="310"/>
      <c r="R271" s="311"/>
      <c r="S271" s="34"/>
      <c r="T271" s="34"/>
      <c r="U271" s="35" t="s">
        <v>65</v>
      </c>
      <c r="V271" s="305">
        <v>0</v>
      </c>
      <c r="W271" s="306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6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7"/>
      <c r="N272" s="318" t="s">
        <v>66</v>
      </c>
      <c r="O272" s="319"/>
      <c r="P272" s="319"/>
      <c r="Q272" s="319"/>
      <c r="R272" s="319"/>
      <c r="S272" s="319"/>
      <c r="T272" s="320"/>
      <c r="U272" s="37" t="s">
        <v>67</v>
      </c>
      <c r="V272" s="307">
        <f>IFERROR(V271/H271,"0")</f>
        <v>0</v>
      </c>
      <c r="W272" s="307">
        <f>IFERROR(W271/H271,"0")</f>
        <v>0</v>
      </c>
      <c r="X272" s="307">
        <f>IFERROR(IF(X271="",0,X271),"0")</f>
        <v>0</v>
      </c>
      <c r="Y272" s="308"/>
      <c r="Z272" s="308"/>
    </row>
    <row r="273" spans="1:53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7"/>
      <c r="N273" s="318" t="s">
        <v>66</v>
      </c>
      <c r="O273" s="319"/>
      <c r="P273" s="319"/>
      <c r="Q273" s="319"/>
      <c r="R273" s="319"/>
      <c r="S273" s="319"/>
      <c r="T273" s="320"/>
      <c r="U273" s="37" t="s">
        <v>65</v>
      </c>
      <c r="V273" s="307">
        <f>IFERROR(SUM(V271:V271),"0")</f>
        <v>0</v>
      </c>
      <c r="W273" s="307">
        <f>IFERROR(SUM(W271:W271),"0")</f>
        <v>0</v>
      </c>
      <c r="X273" s="37"/>
      <c r="Y273" s="308"/>
      <c r="Z273" s="308"/>
    </row>
    <row r="274" spans="1:53" ht="14.25" customHeight="1" x14ac:dyDescent="0.25">
      <c r="A274" s="313" t="s">
        <v>68</v>
      </c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  <c r="S274" s="314"/>
      <c r="T274" s="314"/>
      <c r="U274" s="314"/>
      <c r="V274" s="314"/>
      <c r="W274" s="314"/>
      <c r="X274" s="314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2">
        <v>4607091387919</v>
      </c>
      <c r="E275" s="311"/>
      <c r="F275" s="304">
        <v>1.35</v>
      </c>
      <c r="G275" s="32">
        <v>6</v>
      </c>
      <c r="H275" s="304">
        <v>8.1</v>
      </c>
      <c r="I275" s="304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10"/>
      <c r="P275" s="310"/>
      <c r="Q275" s="310"/>
      <c r="R275" s="311"/>
      <c r="S275" s="34"/>
      <c r="T275" s="34"/>
      <c r="U275" s="35" t="s">
        <v>65</v>
      </c>
      <c r="V275" s="305">
        <v>0</v>
      </c>
      <c r="W275" s="306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2">
        <v>4607091383942</v>
      </c>
      <c r="E276" s="311"/>
      <c r="F276" s="304">
        <v>0.42</v>
      </c>
      <c r="G276" s="32">
        <v>6</v>
      </c>
      <c r="H276" s="304">
        <v>2.52</v>
      </c>
      <c r="I276" s="304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57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2">
        <v>4607091383959</v>
      </c>
      <c r="E277" s="311"/>
      <c r="F277" s="304">
        <v>0.42</v>
      </c>
      <c r="G277" s="32">
        <v>6</v>
      </c>
      <c r="H277" s="304">
        <v>2.52</v>
      </c>
      <c r="I277" s="304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77" t="s">
        <v>425</v>
      </c>
      <c r="O277" s="310"/>
      <c r="P277" s="310"/>
      <c r="Q277" s="310"/>
      <c r="R277" s="311"/>
      <c r="S277" s="34"/>
      <c r="T277" s="34"/>
      <c r="U277" s="35" t="s">
        <v>65</v>
      </c>
      <c r="V277" s="305">
        <v>0</v>
      </c>
      <c r="W277" s="30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16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4"/>
      <c r="M278" s="317"/>
      <c r="N278" s="318" t="s">
        <v>66</v>
      </c>
      <c r="O278" s="319"/>
      <c r="P278" s="319"/>
      <c r="Q278" s="319"/>
      <c r="R278" s="319"/>
      <c r="S278" s="319"/>
      <c r="T278" s="320"/>
      <c r="U278" s="37" t="s">
        <v>67</v>
      </c>
      <c r="V278" s="307">
        <f>IFERROR(V275/H275,"0")+IFERROR(V276/H276,"0")+IFERROR(V277/H277,"0")</f>
        <v>0</v>
      </c>
      <c r="W278" s="307">
        <f>IFERROR(W275/H275,"0")+IFERROR(W276/H276,"0")+IFERROR(W277/H277,"0")</f>
        <v>0</v>
      </c>
      <c r="X278" s="307">
        <f>IFERROR(IF(X275="",0,X275),"0")+IFERROR(IF(X276="",0,X276),"0")+IFERROR(IF(X277="",0,X277),"0")</f>
        <v>0</v>
      </c>
      <c r="Y278" s="308"/>
      <c r="Z278" s="308"/>
    </row>
    <row r="279" spans="1:53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7"/>
      <c r="N279" s="318" t="s">
        <v>66</v>
      </c>
      <c r="O279" s="319"/>
      <c r="P279" s="319"/>
      <c r="Q279" s="319"/>
      <c r="R279" s="319"/>
      <c r="S279" s="319"/>
      <c r="T279" s="320"/>
      <c r="U279" s="37" t="s">
        <v>65</v>
      </c>
      <c r="V279" s="307">
        <f>IFERROR(SUM(V275:V277),"0")</f>
        <v>0</v>
      </c>
      <c r="W279" s="307">
        <f>IFERROR(SUM(W275:W277),"0")</f>
        <v>0</v>
      </c>
      <c r="X279" s="37"/>
      <c r="Y279" s="308"/>
      <c r="Z279" s="308"/>
    </row>
    <row r="280" spans="1:53" ht="14.25" customHeight="1" x14ac:dyDescent="0.25">
      <c r="A280" s="313" t="s">
        <v>219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14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2">
        <v>4607091388831</v>
      </c>
      <c r="E281" s="311"/>
      <c r="F281" s="304">
        <v>0.38</v>
      </c>
      <c r="G281" s="32">
        <v>6</v>
      </c>
      <c r="H281" s="304">
        <v>2.2799999999999998</v>
      </c>
      <c r="I281" s="304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10"/>
      <c r="P281" s="310"/>
      <c r="Q281" s="310"/>
      <c r="R281" s="311"/>
      <c r="S281" s="34"/>
      <c r="T281" s="34"/>
      <c r="U281" s="35" t="s">
        <v>65</v>
      </c>
      <c r="V281" s="305">
        <v>0</v>
      </c>
      <c r="W281" s="306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6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7"/>
      <c r="N282" s="318" t="s">
        <v>66</v>
      </c>
      <c r="O282" s="319"/>
      <c r="P282" s="319"/>
      <c r="Q282" s="319"/>
      <c r="R282" s="319"/>
      <c r="S282" s="319"/>
      <c r="T282" s="320"/>
      <c r="U282" s="37" t="s">
        <v>67</v>
      </c>
      <c r="V282" s="307">
        <f>IFERROR(V281/H281,"0")</f>
        <v>0</v>
      </c>
      <c r="W282" s="307">
        <f>IFERROR(W281/H281,"0")</f>
        <v>0</v>
      </c>
      <c r="X282" s="307">
        <f>IFERROR(IF(X281="",0,X281),"0")</f>
        <v>0</v>
      </c>
      <c r="Y282" s="308"/>
      <c r="Z282" s="308"/>
    </row>
    <row r="283" spans="1:53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7"/>
      <c r="N283" s="318" t="s">
        <v>66</v>
      </c>
      <c r="O283" s="319"/>
      <c r="P283" s="319"/>
      <c r="Q283" s="319"/>
      <c r="R283" s="319"/>
      <c r="S283" s="319"/>
      <c r="T283" s="320"/>
      <c r="U283" s="37" t="s">
        <v>65</v>
      </c>
      <c r="V283" s="307">
        <f>IFERROR(SUM(V281:V281),"0")</f>
        <v>0</v>
      </c>
      <c r="W283" s="307">
        <f>IFERROR(SUM(W281:W281),"0")</f>
        <v>0</v>
      </c>
      <c r="X283" s="37"/>
      <c r="Y283" s="308"/>
      <c r="Z283" s="308"/>
    </row>
    <row r="284" spans="1:53" ht="14.25" customHeight="1" x14ac:dyDescent="0.25">
      <c r="A284" s="313" t="s">
        <v>81</v>
      </c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  <c r="S284" s="314"/>
      <c r="T284" s="314"/>
      <c r="U284" s="314"/>
      <c r="V284" s="314"/>
      <c r="W284" s="314"/>
      <c r="X284" s="314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2">
        <v>4607091383102</v>
      </c>
      <c r="E285" s="311"/>
      <c r="F285" s="304">
        <v>0.17</v>
      </c>
      <c r="G285" s="32">
        <v>15</v>
      </c>
      <c r="H285" s="304">
        <v>2.5499999999999998</v>
      </c>
      <c r="I285" s="304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10"/>
      <c r="P285" s="310"/>
      <c r="Q285" s="310"/>
      <c r="R285" s="311"/>
      <c r="S285" s="34"/>
      <c r="T285" s="34"/>
      <c r="U285" s="35" t="s">
        <v>65</v>
      </c>
      <c r="V285" s="305">
        <v>0</v>
      </c>
      <c r="W285" s="306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6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7"/>
      <c r="N286" s="318" t="s">
        <v>66</v>
      </c>
      <c r="O286" s="319"/>
      <c r="P286" s="319"/>
      <c r="Q286" s="319"/>
      <c r="R286" s="319"/>
      <c r="S286" s="319"/>
      <c r="T286" s="320"/>
      <c r="U286" s="37" t="s">
        <v>67</v>
      </c>
      <c r="V286" s="307">
        <f>IFERROR(V285/H285,"0")</f>
        <v>0</v>
      </c>
      <c r="W286" s="307">
        <f>IFERROR(W285/H285,"0")</f>
        <v>0</v>
      </c>
      <c r="X286" s="307">
        <f>IFERROR(IF(X285="",0,X285),"0")</f>
        <v>0</v>
      </c>
      <c r="Y286" s="308"/>
      <c r="Z286" s="308"/>
    </row>
    <row r="287" spans="1:53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7"/>
      <c r="N287" s="318" t="s">
        <v>66</v>
      </c>
      <c r="O287" s="319"/>
      <c r="P287" s="319"/>
      <c r="Q287" s="319"/>
      <c r="R287" s="319"/>
      <c r="S287" s="319"/>
      <c r="T287" s="320"/>
      <c r="U287" s="37" t="s">
        <v>65</v>
      </c>
      <c r="V287" s="307">
        <f>IFERROR(SUM(V285:V285),"0")</f>
        <v>0</v>
      </c>
      <c r="W287" s="307">
        <f>IFERROR(SUM(W285:W285),"0")</f>
        <v>0</v>
      </c>
      <c r="X287" s="37"/>
      <c r="Y287" s="308"/>
      <c r="Z287" s="308"/>
    </row>
    <row r="288" spans="1:53" ht="27.75" customHeight="1" x14ac:dyDescent="0.2">
      <c r="A288" s="321" t="s">
        <v>430</v>
      </c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22"/>
      <c r="P288" s="322"/>
      <c r="Q288" s="322"/>
      <c r="R288" s="322"/>
      <c r="S288" s="322"/>
      <c r="T288" s="322"/>
      <c r="U288" s="322"/>
      <c r="V288" s="322"/>
      <c r="W288" s="322"/>
      <c r="X288" s="322"/>
      <c r="Y288" s="48"/>
      <c r="Z288" s="48"/>
    </row>
    <row r="289" spans="1:53" ht="16.5" customHeight="1" x14ac:dyDescent="0.25">
      <c r="A289" s="330" t="s">
        <v>431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14"/>
      <c r="Y289" s="301"/>
      <c r="Z289" s="301"/>
    </row>
    <row r="290" spans="1:53" ht="14.25" customHeight="1" x14ac:dyDescent="0.25">
      <c r="A290" s="313" t="s">
        <v>103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2">
        <v>4607091383997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ref="W291:W298" si="14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2">
        <v>4607091383997</v>
      </c>
      <c r="E292" s="311"/>
      <c r="F292" s="304">
        <v>2.5</v>
      </c>
      <c r="G292" s="32">
        <v>6</v>
      </c>
      <c r="H292" s="304">
        <v>15</v>
      </c>
      <c r="I292" s="304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4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2">
        <v>4607091384130</v>
      </c>
      <c r="E293" s="311"/>
      <c r="F293" s="304">
        <v>2.5</v>
      </c>
      <c r="G293" s="32">
        <v>6</v>
      </c>
      <c r="H293" s="304">
        <v>15</v>
      </c>
      <c r="I293" s="304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2">
        <v>4607091384130</v>
      </c>
      <c r="E294" s="311"/>
      <c r="F294" s="304">
        <v>2.5</v>
      </c>
      <c r="G294" s="32">
        <v>6</v>
      </c>
      <c r="H294" s="304">
        <v>15</v>
      </c>
      <c r="I294" s="304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0"/>
      <c r="P294" s="310"/>
      <c r="Q294" s="310"/>
      <c r="R294" s="311"/>
      <c r="S294" s="34"/>
      <c r="T294" s="34"/>
      <c r="U294" s="35" t="s">
        <v>65</v>
      </c>
      <c r="V294" s="305">
        <v>0</v>
      </c>
      <c r="W294" s="306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2">
        <v>4607091384147</v>
      </c>
      <c r="E295" s="311"/>
      <c r="F295" s="304">
        <v>2.5</v>
      </c>
      <c r="G295" s="32">
        <v>6</v>
      </c>
      <c r="H295" s="304">
        <v>15</v>
      </c>
      <c r="I295" s="304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10"/>
      <c r="P295" s="310"/>
      <c r="Q295" s="310"/>
      <c r="R295" s="311"/>
      <c r="S295" s="34"/>
      <c r="T295" s="34"/>
      <c r="U295" s="35" t="s">
        <v>65</v>
      </c>
      <c r="V295" s="305">
        <v>0</v>
      </c>
      <c r="W295" s="306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2">
        <v>4607091384147</v>
      </c>
      <c r="E296" s="311"/>
      <c r="F296" s="304">
        <v>2.5</v>
      </c>
      <c r="G296" s="32">
        <v>6</v>
      </c>
      <c r="H296" s="304">
        <v>15</v>
      </c>
      <c r="I296" s="304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2" t="s">
        <v>441</v>
      </c>
      <c r="O296" s="310"/>
      <c r="P296" s="310"/>
      <c r="Q296" s="310"/>
      <c r="R296" s="311"/>
      <c r="S296" s="34"/>
      <c r="T296" s="34"/>
      <c r="U296" s="35" t="s">
        <v>65</v>
      </c>
      <c r="V296" s="305">
        <v>1300</v>
      </c>
      <c r="W296" s="306">
        <f t="shared" si="14"/>
        <v>1305</v>
      </c>
      <c r="X296" s="36">
        <f>IFERROR(IF(W296=0,"",ROUNDUP(W296/H296,0)*0.02039),"")</f>
        <v>1.7739299999999998</v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2">
        <v>4607091384154</v>
      </c>
      <c r="E297" s="311"/>
      <c r="F297" s="304">
        <v>0.5</v>
      </c>
      <c r="G297" s="32">
        <v>10</v>
      </c>
      <c r="H297" s="304">
        <v>5</v>
      </c>
      <c r="I297" s="304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0</v>
      </c>
      <c r="W297" s="306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2">
        <v>4607091384161</v>
      </c>
      <c r="E298" s="311"/>
      <c r="F298" s="304">
        <v>0.5</v>
      </c>
      <c r="G298" s="32">
        <v>10</v>
      </c>
      <c r="H298" s="304">
        <v>5</v>
      </c>
      <c r="I298" s="304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6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4"/>
      <c r="M299" s="317"/>
      <c r="N299" s="318" t="s">
        <v>66</v>
      </c>
      <c r="O299" s="319"/>
      <c r="P299" s="319"/>
      <c r="Q299" s="319"/>
      <c r="R299" s="319"/>
      <c r="S299" s="319"/>
      <c r="T299" s="320"/>
      <c r="U299" s="37" t="s">
        <v>67</v>
      </c>
      <c r="V299" s="307">
        <f>IFERROR(V291/H291,"0")+IFERROR(V292/H292,"0")+IFERROR(V293/H293,"0")+IFERROR(V294/H294,"0")+IFERROR(V295/H295,"0")+IFERROR(V296/H296,"0")+IFERROR(V297/H297,"0")+IFERROR(V298/H298,"0")</f>
        <v>86.666666666666671</v>
      </c>
      <c r="W299" s="307">
        <f>IFERROR(W291/H291,"0")+IFERROR(W292/H292,"0")+IFERROR(W293/H293,"0")+IFERROR(W294/H294,"0")+IFERROR(W295/H295,"0")+IFERROR(W296/H296,"0")+IFERROR(W297/H297,"0")+IFERROR(W298/H298,"0")</f>
        <v>87</v>
      </c>
      <c r="X299" s="30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1.7739299999999998</v>
      </c>
      <c r="Y299" s="308"/>
      <c r="Z299" s="308"/>
    </row>
    <row r="300" spans="1:53" x14ac:dyDescent="0.2">
      <c r="A300" s="314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7"/>
      <c r="N300" s="318" t="s">
        <v>66</v>
      </c>
      <c r="O300" s="319"/>
      <c r="P300" s="319"/>
      <c r="Q300" s="319"/>
      <c r="R300" s="319"/>
      <c r="S300" s="319"/>
      <c r="T300" s="320"/>
      <c r="U300" s="37" t="s">
        <v>65</v>
      </c>
      <c r="V300" s="307">
        <f>IFERROR(SUM(V291:V298),"0")</f>
        <v>1300</v>
      </c>
      <c r="W300" s="307">
        <f>IFERROR(SUM(W291:W298),"0")</f>
        <v>1305</v>
      </c>
      <c r="X300" s="37"/>
      <c r="Y300" s="308"/>
      <c r="Z300" s="308"/>
    </row>
    <row r="301" spans="1:53" ht="14.25" customHeight="1" x14ac:dyDescent="0.25">
      <c r="A301" s="313" t="s">
        <v>95</v>
      </c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14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2">
        <v>4607091383980</v>
      </c>
      <c r="E302" s="311"/>
      <c r="F302" s="304">
        <v>2.5</v>
      </c>
      <c r="G302" s="32">
        <v>6</v>
      </c>
      <c r="H302" s="304">
        <v>15</v>
      </c>
      <c r="I302" s="304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10"/>
      <c r="P302" s="310"/>
      <c r="Q302" s="310"/>
      <c r="R302" s="311"/>
      <c r="S302" s="34"/>
      <c r="T302" s="34"/>
      <c r="U302" s="35" t="s">
        <v>65</v>
      </c>
      <c r="V302" s="305">
        <v>0</v>
      </c>
      <c r="W302" s="306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2">
        <v>4607091384178</v>
      </c>
      <c r="E303" s="311"/>
      <c r="F303" s="304">
        <v>0.4</v>
      </c>
      <c r="G303" s="32">
        <v>10</v>
      </c>
      <c r="H303" s="304">
        <v>4</v>
      </c>
      <c r="I303" s="304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6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4"/>
      <c r="M304" s="317"/>
      <c r="N304" s="318" t="s">
        <v>66</v>
      </c>
      <c r="O304" s="319"/>
      <c r="P304" s="319"/>
      <c r="Q304" s="319"/>
      <c r="R304" s="319"/>
      <c r="S304" s="319"/>
      <c r="T304" s="320"/>
      <c r="U304" s="37" t="s">
        <v>67</v>
      </c>
      <c r="V304" s="307">
        <f>IFERROR(V302/H302,"0")+IFERROR(V303/H303,"0")</f>
        <v>0</v>
      </c>
      <c r="W304" s="307">
        <f>IFERROR(W302/H302,"0")+IFERROR(W303/H303,"0")</f>
        <v>0</v>
      </c>
      <c r="X304" s="307">
        <f>IFERROR(IF(X302="",0,X302),"0")+IFERROR(IF(X303="",0,X303),"0")</f>
        <v>0</v>
      </c>
      <c r="Y304" s="308"/>
      <c r="Z304" s="308"/>
    </row>
    <row r="305" spans="1:53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7"/>
      <c r="N305" s="318" t="s">
        <v>66</v>
      </c>
      <c r="O305" s="319"/>
      <c r="P305" s="319"/>
      <c r="Q305" s="319"/>
      <c r="R305" s="319"/>
      <c r="S305" s="319"/>
      <c r="T305" s="320"/>
      <c r="U305" s="37" t="s">
        <v>65</v>
      </c>
      <c r="V305" s="307">
        <f>IFERROR(SUM(V302:V303),"0")</f>
        <v>0</v>
      </c>
      <c r="W305" s="307">
        <f>IFERROR(SUM(W302:W303),"0")</f>
        <v>0</v>
      </c>
      <c r="X305" s="37"/>
      <c r="Y305" s="308"/>
      <c r="Z305" s="308"/>
    </row>
    <row r="306" spans="1:53" ht="14.25" customHeight="1" x14ac:dyDescent="0.25">
      <c r="A306" s="313" t="s">
        <v>68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14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2">
        <v>4607091384260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0</v>
      </c>
      <c r="W307" s="30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5" t="s">
        <v>1</v>
      </c>
    </row>
    <row r="308" spans="1:53" x14ac:dyDescent="0.2">
      <c r="A308" s="316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7"/>
      <c r="N308" s="318" t="s">
        <v>66</v>
      </c>
      <c r="O308" s="319"/>
      <c r="P308" s="319"/>
      <c r="Q308" s="319"/>
      <c r="R308" s="319"/>
      <c r="S308" s="319"/>
      <c r="T308" s="320"/>
      <c r="U308" s="37" t="s">
        <v>67</v>
      </c>
      <c r="V308" s="307">
        <f>IFERROR(V307/H307,"0")</f>
        <v>0</v>
      </c>
      <c r="W308" s="307">
        <f>IFERROR(W307/H307,"0")</f>
        <v>0</v>
      </c>
      <c r="X308" s="307">
        <f>IFERROR(IF(X307="",0,X307),"0")</f>
        <v>0</v>
      </c>
      <c r="Y308" s="308"/>
      <c r="Z308" s="308"/>
    </row>
    <row r="309" spans="1:53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7"/>
      <c r="N309" s="318" t="s">
        <v>66</v>
      </c>
      <c r="O309" s="319"/>
      <c r="P309" s="319"/>
      <c r="Q309" s="319"/>
      <c r="R309" s="319"/>
      <c r="S309" s="319"/>
      <c r="T309" s="320"/>
      <c r="U309" s="37" t="s">
        <v>65</v>
      </c>
      <c r="V309" s="307">
        <f>IFERROR(SUM(V307:V307),"0")</f>
        <v>0</v>
      </c>
      <c r="W309" s="307">
        <f>IFERROR(SUM(W307:W307),"0")</f>
        <v>0</v>
      </c>
      <c r="X309" s="37"/>
      <c r="Y309" s="308"/>
      <c r="Z309" s="308"/>
    </row>
    <row r="310" spans="1:53" ht="14.25" customHeight="1" x14ac:dyDescent="0.25">
      <c r="A310" s="313" t="s">
        <v>219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14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2">
        <v>4607091384673</v>
      </c>
      <c r="E311" s="311"/>
      <c r="F311" s="304">
        <v>1.3</v>
      </c>
      <c r="G311" s="32">
        <v>6</v>
      </c>
      <c r="H311" s="304">
        <v>7.8</v>
      </c>
      <c r="I311" s="304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10"/>
      <c r="P311" s="310"/>
      <c r="Q311" s="310"/>
      <c r="R311" s="311"/>
      <c r="S311" s="34"/>
      <c r="T311" s="34"/>
      <c r="U311" s="35" t="s">
        <v>65</v>
      </c>
      <c r="V311" s="305">
        <v>0</v>
      </c>
      <c r="W311" s="306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16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7"/>
      <c r="N312" s="318" t="s">
        <v>66</v>
      </c>
      <c r="O312" s="319"/>
      <c r="P312" s="319"/>
      <c r="Q312" s="319"/>
      <c r="R312" s="319"/>
      <c r="S312" s="319"/>
      <c r="T312" s="320"/>
      <c r="U312" s="37" t="s">
        <v>67</v>
      </c>
      <c r="V312" s="307">
        <f>IFERROR(V311/H311,"0")</f>
        <v>0</v>
      </c>
      <c r="W312" s="307">
        <f>IFERROR(W311/H311,"0")</f>
        <v>0</v>
      </c>
      <c r="X312" s="307">
        <f>IFERROR(IF(X311="",0,X311),"0")</f>
        <v>0</v>
      </c>
      <c r="Y312" s="308"/>
      <c r="Z312" s="308"/>
    </row>
    <row r="313" spans="1:53" x14ac:dyDescent="0.2">
      <c r="A313" s="314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7"/>
      <c r="N313" s="318" t="s">
        <v>66</v>
      </c>
      <c r="O313" s="319"/>
      <c r="P313" s="319"/>
      <c r="Q313" s="319"/>
      <c r="R313" s="319"/>
      <c r="S313" s="319"/>
      <c r="T313" s="320"/>
      <c r="U313" s="37" t="s">
        <v>65</v>
      </c>
      <c r="V313" s="307">
        <f>IFERROR(SUM(V311:V311),"0")</f>
        <v>0</v>
      </c>
      <c r="W313" s="307">
        <f>IFERROR(SUM(W311:W311),"0")</f>
        <v>0</v>
      </c>
      <c r="X313" s="37"/>
      <c r="Y313" s="308"/>
      <c r="Z313" s="308"/>
    </row>
    <row r="314" spans="1:53" ht="16.5" customHeight="1" x14ac:dyDescent="0.25">
      <c r="A314" s="330" t="s">
        <v>454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14"/>
      <c r="Y314" s="301"/>
      <c r="Z314" s="301"/>
    </row>
    <row r="315" spans="1:53" ht="14.25" customHeight="1" x14ac:dyDescent="0.25">
      <c r="A315" s="313" t="s">
        <v>103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2">
        <v>4607091384185</v>
      </c>
      <c r="E316" s="311"/>
      <c r="F316" s="304">
        <v>0.8</v>
      </c>
      <c r="G316" s="32">
        <v>15</v>
      </c>
      <c r="H316" s="304">
        <v>12</v>
      </c>
      <c r="I316" s="304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10"/>
      <c r="P316" s="310"/>
      <c r="Q316" s="310"/>
      <c r="R316" s="311"/>
      <c r="S316" s="34"/>
      <c r="T316" s="34"/>
      <c r="U316" s="35" t="s">
        <v>65</v>
      </c>
      <c r="V316" s="305">
        <v>0</v>
      </c>
      <c r="W316" s="306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2">
        <v>4607091384192</v>
      </c>
      <c r="E317" s="311"/>
      <c r="F317" s="304">
        <v>1.8</v>
      </c>
      <c r="G317" s="32">
        <v>6</v>
      </c>
      <c r="H317" s="304">
        <v>10.8</v>
      </c>
      <c r="I317" s="304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10"/>
      <c r="P317" s="310"/>
      <c r="Q317" s="310"/>
      <c r="R317" s="311"/>
      <c r="S317" s="34"/>
      <c r="T317" s="34"/>
      <c r="U317" s="35" t="s">
        <v>65</v>
      </c>
      <c r="V317" s="305">
        <v>0</v>
      </c>
      <c r="W317" s="306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2">
        <v>4680115881907</v>
      </c>
      <c r="E318" s="311"/>
      <c r="F318" s="304">
        <v>1.8</v>
      </c>
      <c r="G318" s="32">
        <v>6</v>
      </c>
      <c r="H318" s="304">
        <v>10.8</v>
      </c>
      <c r="I318" s="304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10"/>
      <c r="P318" s="310"/>
      <c r="Q318" s="310"/>
      <c r="R318" s="311"/>
      <c r="S318" s="34"/>
      <c r="T318" s="34"/>
      <c r="U318" s="35" t="s">
        <v>65</v>
      </c>
      <c r="V318" s="305">
        <v>0</v>
      </c>
      <c r="W318" s="30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2">
        <v>4607091384680</v>
      </c>
      <c r="E319" s="311"/>
      <c r="F319" s="304">
        <v>0.4</v>
      </c>
      <c r="G319" s="32">
        <v>10</v>
      </c>
      <c r="H319" s="304">
        <v>4</v>
      </c>
      <c r="I319" s="304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6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4"/>
      <c r="M320" s="317"/>
      <c r="N320" s="318" t="s">
        <v>66</v>
      </c>
      <c r="O320" s="319"/>
      <c r="P320" s="319"/>
      <c r="Q320" s="319"/>
      <c r="R320" s="319"/>
      <c r="S320" s="319"/>
      <c r="T320" s="320"/>
      <c r="U320" s="37" t="s">
        <v>67</v>
      </c>
      <c r="V320" s="307">
        <f>IFERROR(V316/H316,"0")+IFERROR(V317/H317,"0")+IFERROR(V318/H318,"0")+IFERROR(V319/H319,"0")</f>
        <v>0</v>
      </c>
      <c r="W320" s="307">
        <f>IFERROR(W316/H316,"0")+IFERROR(W317/H317,"0")+IFERROR(W318/H318,"0")+IFERROR(W319/H319,"0")</f>
        <v>0</v>
      </c>
      <c r="X320" s="307">
        <f>IFERROR(IF(X316="",0,X316),"0")+IFERROR(IF(X317="",0,X317),"0")+IFERROR(IF(X318="",0,X318),"0")+IFERROR(IF(X319="",0,X319),"0")</f>
        <v>0</v>
      </c>
      <c r="Y320" s="308"/>
      <c r="Z320" s="308"/>
    </row>
    <row r="321" spans="1:53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7"/>
      <c r="N321" s="318" t="s">
        <v>66</v>
      </c>
      <c r="O321" s="319"/>
      <c r="P321" s="319"/>
      <c r="Q321" s="319"/>
      <c r="R321" s="319"/>
      <c r="S321" s="319"/>
      <c r="T321" s="320"/>
      <c r="U321" s="37" t="s">
        <v>65</v>
      </c>
      <c r="V321" s="307">
        <f>IFERROR(SUM(V316:V319),"0")</f>
        <v>0</v>
      </c>
      <c r="W321" s="307">
        <f>IFERROR(SUM(W316:W319),"0")</f>
        <v>0</v>
      </c>
      <c r="X321" s="37"/>
      <c r="Y321" s="308"/>
      <c r="Z321" s="308"/>
    </row>
    <row r="322" spans="1:53" ht="14.25" customHeight="1" x14ac:dyDescent="0.25">
      <c r="A322" s="313" t="s">
        <v>60</v>
      </c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  <c r="S322" s="314"/>
      <c r="T322" s="314"/>
      <c r="U322" s="314"/>
      <c r="V322" s="314"/>
      <c r="W322" s="314"/>
      <c r="X322" s="314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2">
        <v>4607091384802</v>
      </c>
      <c r="E323" s="311"/>
      <c r="F323" s="304">
        <v>0.73</v>
      </c>
      <c r="G323" s="32">
        <v>6</v>
      </c>
      <c r="H323" s="304">
        <v>4.38</v>
      </c>
      <c r="I323" s="304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10"/>
      <c r="P323" s="310"/>
      <c r="Q323" s="310"/>
      <c r="R323" s="311"/>
      <c r="S323" s="34"/>
      <c r="T323" s="34"/>
      <c r="U323" s="35" t="s">
        <v>65</v>
      </c>
      <c r="V323" s="305">
        <v>0</v>
      </c>
      <c r="W323" s="306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2">
        <v>4607091384826</v>
      </c>
      <c r="E324" s="311"/>
      <c r="F324" s="304">
        <v>0.35</v>
      </c>
      <c r="G324" s="32">
        <v>8</v>
      </c>
      <c r="H324" s="304">
        <v>2.8</v>
      </c>
      <c r="I324" s="304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61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6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4"/>
      <c r="M325" s="317"/>
      <c r="N325" s="318" t="s">
        <v>66</v>
      </c>
      <c r="O325" s="319"/>
      <c r="P325" s="319"/>
      <c r="Q325" s="319"/>
      <c r="R325" s="319"/>
      <c r="S325" s="319"/>
      <c r="T325" s="320"/>
      <c r="U325" s="37" t="s">
        <v>67</v>
      </c>
      <c r="V325" s="307">
        <f>IFERROR(V323/H323,"0")+IFERROR(V324/H324,"0")</f>
        <v>0</v>
      </c>
      <c r="W325" s="307">
        <f>IFERROR(W323/H323,"0")+IFERROR(W324/H324,"0")</f>
        <v>0</v>
      </c>
      <c r="X325" s="307">
        <f>IFERROR(IF(X323="",0,X323),"0")+IFERROR(IF(X324="",0,X324),"0")</f>
        <v>0</v>
      </c>
      <c r="Y325" s="308"/>
      <c r="Z325" s="308"/>
    </row>
    <row r="326" spans="1:53" x14ac:dyDescent="0.2">
      <c r="A326" s="314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7"/>
      <c r="N326" s="318" t="s">
        <v>66</v>
      </c>
      <c r="O326" s="319"/>
      <c r="P326" s="319"/>
      <c r="Q326" s="319"/>
      <c r="R326" s="319"/>
      <c r="S326" s="319"/>
      <c r="T326" s="320"/>
      <c r="U326" s="37" t="s">
        <v>65</v>
      </c>
      <c r="V326" s="307">
        <f>IFERROR(SUM(V323:V324),"0")</f>
        <v>0</v>
      </c>
      <c r="W326" s="307">
        <f>IFERROR(SUM(W323:W324),"0")</f>
        <v>0</v>
      </c>
      <c r="X326" s="37"/>
      <c r="Y326" s="308"/>
      <c r="Z326" s="308"/>
    </row>
    <row r="327" spans="1:53" ht="14.25" customHeight="1" x14ac:dyDescent="0.25">
      <c r="A327" s="313" t="s">
        <v>68</v>
      </c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  <c r="S327" s="314"/>
      <c r="T327" s="314"/>
      <c r="U327" s="314"/>
      <c r="V327" s="314"/>
      <c r="W327" s="314"/>
      <c r="X327" s="314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2">
        <v>4607091384246</v>
      </c>
      <c r="E328" s="311"/>
      <c r="F328" s="304">
        <v>1.3</v>
      </c>
      <c r="G328" s="32">
        <v>6</v>
      </c>
      <c r="H328" s="304">
        <v>7.8</v>
      </c>
      <c r="I328" s="304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10"/>
      <c r="P328" s="310"/>
      <c r="Q328" s="310"/>
      <c r="R328" s="311"/>
      <c r="S328" s="34"/>
      <c r="T328" s="34"/>
      <c r="U328" s="35" t="s">
        <v>65</v>
      </c>
      <c r="V328" s="305">
        <v>0</v>
      </c>
      <c r="W328" s="30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2">
        <v>4680115881976</v>
      </c>
      <c r="E329" s="311"/>
      <c r="F329" s="304">
        <v>1.3</v>
      </c>
      <c r="G329" s="32">
        <v>6</v>
      </c>
      <c r="H329" s="304">
        <v>7.8</v>
      </c>
      <c r="I329" s="304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10"/>
      <c r="P329" s="310"/>
      <c r="Q329" s="310"/>
      <c r="R329" s="311"/>
      <c r="S329" s="34"/>
      <c r="T329" s="34"/>
      <c r="U329" s="35" t="s">
        <v>65</v>
      </c>
      <c r="V329" s="305">
        <v>0</v>
      </c>
      <c r="W329" s="30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2">
        <v>4607091384253</v>
      </c>
      <c r="E330" s="311"/>
      <c r="F330" s="304">
        <v>0.4</v>
      </c>
      <c r="G330" s="32">
        <v>6</v>
      </c>
      <c r="H330" s="304">
        <v>2.4</v>
      </c>
      <c r="I330" s="304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10"/>
      <c r="P330" s="310"/>
      <c r="Q330" s="310"/>
      <c r="R330" s="311"/>
      <c r="S330" s="34"/>
      <c r="T330" s="34"/>
      <c r="U330" s="35" t="s">
        <v>65</v>
      </c>
      <c r="V330" s="305">
        <v>0</v>
      </c>
      <c r="W330" s="306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2">
        <v>4680115881969</v>
      </c>
      <c r="E331" s="311"/>
      <c r="F331" s="304">
        <v>0.4</v>
      </c>
      <c r="G331" s="32">
        <v>6</v>
      </c>
      <c r="H331" s="304">
        <v>2.4</v>
      </c>
      <c r="I331" s="304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6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4"/>
      <c r="M332" s="317"/>
      <c r="N332" s="318" t="s">
        <v>66</v>
      </c>
      <c r="O332" s="319"/>
      <c r="P332" s="319"/>
      <c r="Q332" s="319"/>
      <c r="R332" s="319"/>
      <c r="S332" s="319"/>
      <c r="T332" s="320"/>
      <c r="U332" s="37" t="s">
        <v>67</v>
      </c>
      <c r="V332" s="307">
        <f>IFERROR(V328/H328,"0")+IFERROR(V329/H329,"0")+IFERROR(V330/H330,"0")+IFERROR(V331/H331,"0")</f>
        <v>0</v>
      </c>
      <c r="W332" s="307">
        <f>IFERROR(W328/H328,"0")+IFERROR(W329/H329,"0")+IFERROR(W330/H330,"0")+IFERROR(W331/H331,"0")</f>
        <v>0</v>
      </c>
      <c r="X332" s="307">
        <f>IFERROR(IF(X328="",0,X328),"0")+IFERROR(IF(X329="",0,X329),"0")+IFERROR(IF(X330="",0,X330),"0")+IFERROR(IF(X331="",0,X331),"0")</f>
        <v>0</v>
      </c>
      <c r="Y332" s="308"/>
      <c r="Z332" s="308"/>
    </row>
    <row r="333" spans="1:53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7"/>
      <c r="N333" s="318" t="s">
        <v>66</v>
      </c>
      <c r="O333" s="319"/>
      <c r="P333" s="319"/>
      <c r="Q333" s="319"/>
      <c r="R333" s="319"/>
      <c r="S333" s="319"/>
      <c r="T333" s="320"/>
      <c r="U333" s="37" t="s">
        <v>65</v>
      </c>
      <c r="V333" s="307">
        <f>IFERROR(SUM(V328:V331),"0")</f>
        <v>0</v>
      </c>
      <c r="W333" s="307">
        <f>IFERROR(SUM(W328:W331),"0")</f>
        <v>0</v>
      </c>
      <c r="X333" s="37"/>
      <c r="Y333" s="308"/>
      <c r="Z333" s="308"/>
    </row>
    <row r="334" spans="1:53" ht="14.25" customHeight="1" x14ac:dyDescent="0.25">
      <c r="A334" s="313" t="s">
        <v>219</v>
      </c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2">
        <v>4607091389357</v>
      </c>
      <c r="E335" s="311"/>
      <c r="F335" s="304">
        <v>1.3</v>
      </c>
      <c r="G335" s="32">
        <v>6</v>
      </c>
      <c r="H335" s="304">
        <v>7.8</v>
      </c>
      <c r="I335" s="304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10"/>
      <c r="P335" s="310"/>
      <c r="Q335" s="310"/>
      <c r="R335" s="311"/>
      <c r="S335" s="34"/>
      <c r="T335" s="34"/>
      <c r="U335" s="35" t="s">
        <v>65</v>
      </c>
      <c r="V335" s="305">
        <v>0</v>
      </c>
      <c r="W335" s="30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6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7"/>
      <c r="N336" s="318" t="s">
        <v>66</v>
      </c>
      <c r="O336" s="319"/>
      <c r="P336" s="319"/>
      <c r="Q336" s="319"/>
      <c r="R336" s="319"/>
      <c r="S336" s="319"/>
      <c r="T336" s="320"/>
      <c r="U336" s="37" t="s">
        <v>67</v>
      </c>
      <c r="V336" s="307">
        <f>IFERROR(V335/H335,"0")</f>
        <v>0</v>
      </c>
      <c r="W336" s="307">
        <f>IFERROR(W335/H335,"0")</f>
        <v>0</v>
      </c>
      <c r="X336" s="307">
        <f>IFERROR(IF(X335="",0,X335),"0")</f>
        <v>0</v>
      </c>
      <c r="Y336" s="308"/>
      <c r="Z336" s="308"/>
    </row>
    <row r="337" spans="1:53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7"/>
      <c r="N337" s="318" t="s">
        <v>66</v>
      </c>
      <c r="O337" s="319"/>
      <c r="P337" s="319"/>
      <c r="Q337" s="319"/>
      <c r="R337" s="319"/>
      <c r="S337" s="319"/>
      <c r="T337" s="320"/>
      <c r="U337" s="37" t="s">
        <v>65</v>
      </c>
      <c r="V337" s="307">
        <f>IFERROR(SUM(V335:V335),"0")</f>
        <v>0</v>
      </c>
      <c r="W337" s="307">
        <f>IFERROR(SUM(W335:W335),"0")</f>
        <v>0</v>
      </c>
      <c r="X337" s="37"/>
      <c r="Y337" s="308"/>
      <c r="Z337" s="308"/>
    </row>
    <row r="338" spans="1:53" ht="27.75" customHeight="1" x14ac:dyDescent="0.2">
      <c r="A338" s="321" t="s">
        <v>477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22"/>
      <c r="Y338" s="48"/>
      <c r="Z338" s="48"/>
    </row>
    <row r="339" spans="1:53" ht="16.5" customHeight="1" x14ac:dyDescent="0.25">
      <c r="A339" s="330" t="s">
        <v>478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14"/>
      <c r="Y339" s="301"/>
      <c r="Z339" s="301"/>
    </row>
    <row r="340" spans="1:53" ht="14.25" customHeight="1" x14ac:dyDescent="0.25">
      <c r="A340" s="313" t="s">
        <v>103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2">
        <v>4607091389708</v>
      </c>
      <c r="E341" s="311"/>
      <c r="F341" s="304">
        <v>0.45</v>
      </c>
      <c r="G341" s="32">
        <v>6</v>
      </c>
      <c r="H341" s="304">
        <v>2.7</v>
      </c>
      <c r="I341" s="304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10"/>
      <c r="P341" s="310"/>
      <c r="Q341" s="310"/>
      <c r="R341" s="311"/>
      <c r="S341" s="34"/>
      <c r="T341" s="34"/>
      <c r="U341" s="35" t="s">
        <v>65</v>
      </c>
      <c r="V341" s="305">
        <v>0</v>
      </c>
      <c r="W341" s="30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2">
        <v>4607091389692</v>
      </c>
      <c r="E342" s="311"/>
      <c r="F342" s="304">
        <v>0.45</v>
      </c>
      <c r="G342" s="32">
        <v>6</v>
      </c>
      <c r="H342" s="304">
        <v>2.7</v>
      </c>
      <c r="I342" s="304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4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6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4"/>
      <c r="M343" s="317"/>
      <c r="N343" s="318" t="s">
        <v>66</v>
      </c>
      <c r="O343" s="319"/>
      <c r="P343" s="319"/>
      <c r="Q343" s="319"/>
      <c r="R343" s="319"/>
      <c r="S343" s="319"/>
      <c r="T343" s="320"/>
      <c r="U343" s="37" t="s">
        <v>67</v>
      </c>
      <c r="V343" s="307">
        <f>IFERROR(V341/H341,"0")+IFERROR(V342/H342,"0")</f>
        <v>0</v>
      </c>
      <c r="W343" s="307">
        <f>IFERROR(W341/H341,"0")+IFERROR(W342/H342,"0")</f>
        <v>0</v>
      </c>
      <c r="X343" s="307">
        <f>IFERROR(IF(X341="",0,X341),"0")+IFERROR(IF(X342="",0,X342),"0")</f>
        <v>0</v>
      </c>
      <c r="Y343" s="308"/>
      <c r="Z343" s="308"/>
    </row>
    <row r="344" spans="1:53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7"/>
      <c r="N344" s="318" t="s">
        <v>66</v>
      </c>
      <c r="O344" s="319"/>
      <c r="P344" s="319"/>
      <c r="Q344" s="319"/>
      <c r="R344" s="319"/>
      <c r="S344" s="319"/>
      <c r="T344" s="320"/>
      <c r="U344" s="37" t="s">
        <v>65</v>
      </c>
      <c r="V344" s="307">
        <f>IFERROR(SUM(V341:V342),"0")</f>
        <v>0</v>
      </c>
      <c r="W344" s="307">
        <f>IFERROR(SUM(W341:W342),"0")</f>
        <v>0</v>
      </c>
      <c r="X344" s="37"/>
      <c r="Y344" s="308"/>
      <c r="Z344" s="308"/>
    </row>
    <row r="345" spans="1:53" ht="14.25" customHeight="1" x14ac:dyDescent="0.25">
      <c r="A345" s="313" t="s">
        <v>60</v>
      </c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14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2">
        <v>4607091389753</v>
      </c>
      <c r="E346" s="311"/>
      <c r="F346" s="304">
        <v>0.7</v>
      </c>
      <c r="G346" s="32">
        <v>6</v>
      </c>
      <c r="H346" s="304">
        <v>4.2</v>
      </c>
      <c r="I346" s="304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4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0</v>
      </c>
      <c r="W346" s="306">
        <f t="shared" ref="W346:W358" si="15"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2">
        <v>4607091389760</v>
      </c>
      <c r="E347" s="311"/>
      <c r="F347" s="304">
        <v>0.7</v>
      </c>
      <c r="G347" s="32">
        <v>6</v>
      </c>
      <c r="H347" s="304">
        <v>4.2</v>
      </c>
      <c r="I347" s="304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2">
        <v>4607091389746</v>
      </c>
      <c r="E348" s="311"/>
      <c r="F348" s="304">
        <v>0.7</v>
      </c>
      <c r="G348" s="32">
        <v>6</v>
      </c>
      <c r="H348" s="304">
        <v>4.2</v>
      </c>
      <c r="I348" s="304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2">
        <v>4680115882928</v>
      </c>
      <c r="E349" s="311"/>
      <c r="F349" s="304">
        <v>0.28000000000000003</v>
      </c>
      <c r="G349" s="32">
        <v>6</v>
      </c>
      <c r="H349" s="304">
        <v>1.68</v>
      </c>
      <c r="I349" s="304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2">
        <v>4680115883147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2">
        <v>4607091384338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5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2">
        <v>4680115883154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4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2">
        <v>4607091389524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5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2">
        <v>4680115883161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5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2">
        <v>4607091384345</v>
      </c>
      <c r="E355" s="311"/>
      <c r="F355" s="304">
        <v>0.35</v>
      </c>
      <c r="G355" s="32">
        <v>6</v>
      </c>
      <c r="H355" s="304">
        <v>2.1</v>
      </c>
      <c r="I355" s="304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10"/>
      <c r="P355" s="310"/>
      <c r="Q355" s="310"/>
      <c r="R355" s="311"/>
      <c r="S355" s="34"/>
      <c r="T355" s="34"/>
      <c r="U355" s="35" t="s">
        <v>65</v>
      </c>
      <c r="V355" s="305">
        <v>0</v>
      </c>
      <c r="W355" s="306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2">
        <v>4680115883178</v>
      </c>
      <c r="E356" s="311"/>
      <c r="F356" s="304">
        <v>0.28000000000000003</v>
      </c>
      <c r="G356" s="32">
        <v>6</v>
      </c>
      <c r="H356" s="304">
        <v>1.68</v>
      </c>
      <c r="I356" s="304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59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10"/>
      <c r="P356" s="310"/>
      <c r="Q356" s="310"/>
      <c r="R356" s="311"/>
      <c r="S356" s="34"/>
      <c r="T356" s="34"/>
      <c r="U356" s="35" t="s">
        <v>65</v>
      </c>
      <c r="V356" s="305">
        <v>0</v>
      </c>
      <c r="W356" s="306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2">
        <v>4607091389531</v>
      </c>
      <c r="E357" s="311"/>
      <c r="F357" s="304">
        <v>0.35</v>
      </c>
      <c r="G357" s="32">
        <v>6</v>
      </c>
      <c r="H357" s="304">
        <v>2.1</v>
      </c>
      <c r="I357" s="304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10"/>
      <c r="P357" s="310"/>
      <c r="Q357" s="310"/>
      <c r="R357" s="311"/>
      <c r="S357" s="34"/>
      <c r="T357" s="34"/>
      <c r="U357" s="35" t="s">
        <v>65</v>
      </c>
      <c r="V357" s="305">
        <v>0</v>
      </c>
      <c r="W357" s="306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2">
        <v>4680115883185</v>
      </c>
      <c r="E358" s="311"/>
      <c r="F358" s="304">
        <v>0.28000000000000003</v>
      </c>
      <c r="G358" s="32">
        <v>6</v>
      </c>
      <c r="H358" s="304">
        <v>1.68</v>
      </c>
      <c r="I358" s="304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460" t="s">
        <v>509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6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4"/>
      <c r="M359" s="317"/>
      <c r="N359" s="318" t="s">
        <v>66</v>
      </c>
      <c r="O359" s="319"/>
      <c r="P359" s="319"/>
      <c r="Q359" s="319"/>
      <c r="R359" s="319"/>
      <c r="S359" s="319"/>
      <c r="T359" s="320"/>
      <c r="U359" s="37" t="s">
        <v>67</v>
      </c>
      <c r="V359" s="307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307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307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308"/>
      <c r="Z359" s="308"/>
    </row>
    <row r="360" spans="1:53" x14ac:dyDescent="0.2">
      <c r="A360" s="314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7"/>
      <c r="N360" s="318" t="s">
        <v>66</v>
      </c>
      <c r="O360" s="319"/>
      <c r="P360" s="319"/>
      <c r="Q360" s="319"/>
      <c r="R360" s="319"/>
      <c r="S360" s="319"/>
      <c r="T360" s="320"/>
      <c r="U360" s="37" t="s">
        <v>65</v>
      </c>
      <c r="V360" s="307">
        <f>IFERROR(SUM(V346:V358),"0")</f>
        <v>0</v>
      </c>
      <c r="W360" s="307">
        <f>IFERROR(SUM(W346:W358),"0")</f>
        <v>0</v>
      </c>
      <c r="X360" s="37"/>
      <c r="Y360" s="308"/>
      <c r="Z360" s="308"/>
    </row>
    <row r="361" spans="1:53" ht="14.25" customHeight="1" x14ac:dyDescent="0.25">
      <c r="A361" s="313" t="s">
        <v>68</v>
      </c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  <c r="S361" s="314"/>
      <c r="T361" s="314"/>
      <c r="U361" s="314"/>
      <c r="V361" s="314"/>
      <c r="W361" s="314"/>
      <c r="X361" s="314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2">
        <v>4607091389685</v>
      </c>
      <c r="E362" s="311"/>
      <c r="F362" s="304">
        <v>1.3</v>
      </c>
      <c r="G362" s="32">
        <v>6</v>
      </c>
      <c r="H362" s="304">
        <v>7.8</v>
      </c>
      <c r="I362" s="304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3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10"/>
      <c r="P362" s="310"/>
      <c r="Q362" s="310"/>
      <c r="R362" s="311"/>
      <c r="S362" s="34"/>
      <c r="T362" s="34"/>
      <c r="U362" s="35" t="s">
        <v>65</v>
      </c>
      <c r="V362" s="305">
        <v>0</v>
      </c>
      <c r="W362" s="30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2">
        <v>4607091389654</v>
      </c>
      <c r="E363" s="311"/>
      <c r="F363" s="304">
        <v>0.33</v>
      </c>
      <c r="G363" s="32">
        <v>6</v>
      </c>
      <c r="H363" s="304">
        <v>1.98</v>
      </c>
      <c r="I363" s="304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4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10"/>
      <c r="P363" s="310"/>
      <c r="Q363" s="310"/>
      <c r="R363" s="311"/>
      <c r="S363" s="34"/>
      <c r="T363" s="34"/>
      <c r="U363" s="35" t="s">
        <v>65</v>
      </c>
      <c r="V363" s="305">
        <v>0</v>
      </c>
      <c r="W363" s="306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2">
        <v>4607091384352</v>
      </c>
      <c r="E364" s="311"/>
      <c r="F364" s="304">
        <v>0.6</v>
      </c>
      <c r="G364" s="32">
        <v>4</v>
      </c>
      <c r="H364" s="304">
        <v>2.4</v>
      </c>
      <c r="I364" s="304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10"/>
      <c r="P364" s="310"/>
      <c r="Q364" s="310"/>
      <c r="R364" s="311"/>
      <c r="S364" s="34"/>
      <c r="T364" s="34"/>
      <c r="U364" s="35" t="s">
        <v>65</v>
      </c>
      <c r="V364" s="305">
        <v>0</v>
      </c>
      <c r="W364" s="306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2">
        <v>4607091389661</v>
      </c>
      <c r="E365" s="311"/>
      <c r="F365" s="304">
        <v>0.55000000000000004</v>
      </c>
      <c r="G365" s="32">
        <v>4</v>
      </c>
      <c r="H365" s="304">
        <v>2.2000000000000002</v>
      </c>
      <c r="I365" s="304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43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6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M366" s="317"/>
      <c r="N366" s="318" t="s">
        <v>66</v>
      </c>
      <c r="O366" s="319"/>
      <c r="P366" s="319"/>
      <c r="Q366" s="319"/>
      <c r="R366" s="319"/>
      <c r="S366" s="319"/>
      <c r="T366" s="320"/>
      <c r="U366" s="37" t="s">
        <v>67</v>
      </c>
      <c r="V366" s="307">
        <f>IFERROR(V362/H362,"0")+IFERROR(V363/H363,"0")+IFERROR(V364/H364,"0")+IFERROR(V365/H365,"0")</f>
        <v>0</v>
      </c>
      <c r="W366" s="307">
        <f>IFERROR(W362/H362,"0")+IFERROR(W363/H363,"0")+IFERROR(W364/H364,"0")+IFERROR(W365/H365,"0")</f>
        <v>0</v>
      </c>
      <c r="X366" s="307">
        <f>IFERROR(IF(X362="",0,X362),"0")+IFERROR(IF(X363="",0,X363),"0")+IFERROR(IF(X364="",0,X364),"0")+IFERROR(IF(X365="",0,X365),"0")</f>
        <v>0</v>
      </c>
      <c r="Y366" s="308"/>
      <c r="Z366" s="308"/>
    </row>
    <row r="367" spans="1:53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7"/>
      <c r="N367" s="318" t="s">
        <v>66</v>
      </c>
      <c r="O367" s="319"/>
      <c r="P367" s="319"/>
      <c r="Q367" s="319"/>
      <c r="R367" s="319"/>
      <c r="S367" s="319"/>
      <c r="T367" s="320"/>
      <c r="U367" s="37" t="s">
        <v>65</v>
      </c>
      <c r="V367" s="307">
        <f>IFERROR(SUM(V362:V365),"0")</f>
        <v>0</v>
      </c>
      <c r="W367" s="307">
        <f>IFERROR(SUM(W362:W365),"0")</f>
        <v>0</v>
      </c>
      <c r="X367" s="37"/>
      <c r="Y367" s="308"/>
      <c r="Z367" s="308"/>
    </row>
    <row r="368" spans="1:53" ht="14.25" customHeight="1" x14ac:dyDescent="0.25">
      <c r="A368" s="313" t="s">
        <v>219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14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2">
        <v>4680115881648</v>
      </c>
      <c r="E369" s="311"/>
      <c r="F369" s="304">
        <v>1</v>
      </c>
      <c r="G369" s="32">
        <v>4</v>
      </c>
      <c r="H369" s="304">
        <v>4</v>
      </c>
      <c r="I369" s="304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10"/>
      <c r="P369" s="310"/>
      <c r="Q369" s="310"/>
      <c r="R369" s="311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6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7"/>
      <c r="N370" s="318" t="s">
        <v>66</v>
      </c>
      <c r="O370" s="319"/>
      <c r="P370" s="319"/>
      <c r="Q370" s="319"/>
      <c r="R370" s="319"/>
      <c r="S370" s="319"/>
      <c r="T370" s="320"/>
      <c r="U370" s="37" t="s">
        <v>67</v>
      </c>
      <c r="V370" s="307">
        <f>IFERROR(V369/H369,"0")</f>
        <v>0</v>
      </c>
      <c r="W370" s="307">
        <f>IFERROR(W369/H369,"0")</f>
        <v>0</v>
      </c>
      <c r="X370" s="307">
        <f>IFERROR(IF(X369="",0,X369),"0")</f>
        <v>0</v>
      </c>
      <c r="Y370" s="308"/>
      <c r="Z370" s="308"/>
    </row>
    <row r="371" spans="1:53" x14ac:dyDescent="0.2">
      <c r="A371" s="314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7"/>
      <c r="N371" s="318" t="s">
        <v>66</v>
      </c>
      <c r="O371" s="319"/>
      <c r="P371" s="319"/>
      <c r="Q371" s="319"/>
      <c r="R371" s="319"/>
      <c r="S371" s="319"/>
      <c r="T371" s="320"/>
      <c r="U371" s="37" t="s">
        <v>65</v>
      </c>
      <c r="V371" s="307">
        <f>IFERROR(SUM(V369:V369),"0")</f>
        <v>0</v>
      </c>
      <c r="W371" s="307">
        <f>IFERROR(SUM(W369:W369),"0")</f>
        <v>0</v>
      </c>
      <c r="X371" s="37"/>
      <c r="Y371" s="308"/>
      <c r="Z371" s="308"/>
    </row>
    <row r="372" spans="1:53" ht="14.25" customHeight="1" x14ac:dyDescent="0.25">
      <c r="A372" s="313" t="s">
        <v>90</v>
      </c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14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2">
        <v>4680115882997</v>
      </c>
      <c r="E373" s="311"/>
      <c r="F373" s="304">
        <v>0.13</v>
      </c>
      <c r="G373" s="32">
        <v>10</v>
      </c>
      <c r="H373" s="304">
        <v>1.3</v>
      </c>
      <c r="I373" s="304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1" t="s">
        <v>524</v>
      </c>
      <c r="O373" s="310"/>
      <c r="P373" s="310"/>
      <c r="Q373" s="310"/>
      <c r="R373" s="311"/>
      <c r="S373" s="34"/>
      <c r="T373" s="34"/>
      <c r="U373" s="35" t="s">
        <v>65</v>
      </c>
      <c r="V373" s="305">
        <v>0</v>
      </c>
      <c r="W373" s="306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6"/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7"/>
      <c r="N374" s="318" t="s">
        <v>66</v>
      </c>
      <c r="O374" s="319"/>
      <c r="P374" s="319"/>
      <c r="Q374" s="319"/>
      <c r="R374" s="319"/>
      <c r="S374" s="319"/>
      <c r="T374" s="320"/>
      <c r="U374" s="37" t="s">
        <v>67</v>
      </c>
      <c r="V374" s="307">
        <f>IFERROR(V373/H373,"0")</f>
        <v>0</v>
      </c>
      <c r="W374" s="307">
        <f>IFERROR(W373/H373,"0")</f>
        <v>0</v>
      </c>
      <c r="X374" s="307">
        <f>IFERROR(IF(X373="",0,X373),"0")</f>
        <v>0</v>
      </c>
      <c r="Y374" s="308"/>
      <c r="Z374" s="308"/>
    </row>
    <row r="375" spans="1:53" x14ac:dyDescent="0.2">
      <c r="A375" s="314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7"/>
      <c r="N375" s="318" t="s">
        <v>66</v>
      </c>
      <c r="O375" s="319"/>
      <c r="P375" s="319"/>
      <c r="Q375" s="319"/>
      <c r="R375" s="319"/>
      <c r="S375" s="319"/>
      <c r="T375" s="320"/>
      <c r="U375" s="37" t="s">
        <v>65</v>
      </c>
      <c r="V375" s="307">
        <f>IFERROR(SUM(V373:V373),"0")</f>
        <v>0</v>
      </c>
      <c r="W375" s="307">
        <f>IFERROR(SUM(W373:W373),"0")</f>
        <v>0</v>
      </c>
      <c r="X375" s="37"/>
      <c r="Y375" s="308"/>
      <c r="Z375" s="308"/>
    </row>
    <row r="376" spans="1:53" ht="16.5" customHeight="1" x14ac:dyDescent="0.25">
      <c r="A376" s="330" t="s">
        <v>525</v>
      </c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314"/>
      <c r="Y376" s="301"/>
      <c r="Z376" s="301"/>
    </row>
    <row r="377" spans="1:53" ht="14.25" customHeight="1" x14ac:dyDescent="0.25">
      <c r="A377" s="313" t="s">
        <v>95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2">
        <v>4607091389388</v>
      </c>
      <c r="E378" s="311"/>
      <c r="F378" s="304">
        <v>1.3</v>
      </c>
      <c r="G378" s="32">
        <v>4</v>
      </c>
      <c r="H378" s="304">
        <v>5.2</v>
      </c>
      <c r="I378" s="304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4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10"/>
      <c r="P378" s="310"/>
      <c r="Q378" s="310"/>
      <c r="R378" s="311"/>
      <c r="S378" s="34"/>
      <c r="T378" s="34"/>
      <c r="U378" s="35" t="s">
        <v>65</v>
      </c>
      <c r="V378" s="305">
        <v>0</v>
      </c>
      <c r="W378" s="306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2">
        <v>4607091389364</v>
      </c>
      <c r="E379" s="311"/>
      <c r="F379" s="304">
        <v>0.42</v>
      </c>
      <c r="G379" s="32">
        <v>6</v>
      </c>
      <c r="H379" s="304">
        <v>2.52</v>
      </c>
      <c r="I379" s="304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5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10"/>
      <c r="P379" s="310"/>
      <c r="Q379" s="310"/>
      <c r="R379" s="311"/>
      <c r="S379" s="34"/>
      <c r="T379" s="34"/>
      <c r="U379" s="35" t="s">
        <v>65</v>
      </c>
      <c r="V379" s="305">
        <v>0</v>
      </c>
      <c r="W379" s="306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6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7"/>
      <c r="N380" s="318" t="s">
        <v>66</v>
      </c>
      <c r="O380" s="319"/>
      <c r="P380" s="319"/>
      <c r="Q380" s="319"/>
      <c r="R380" s="319"/>
      <c r="S380" s="319"/>
      <c r="T380" s="320"/>
      <c r="U380" s="37" t="s">
        <v>67</v>
      </c>
      <c r="V380" s="307">
        <f>IFERROR(V378/H378,"0")+IFERROR(V379/H379,"0")</f>
        <v>0</v>
      </c>
      <c r="W380" s="307">
        <f>IFERROR(W378/H378,"0")+IFERROR(W379/H379,"0")</f>
        <v>0</v>
      </c>
      <c r="X380" s="307">
        <f>IFERROR(IF(X378="",0,X378),"0")+IFERROR(IF(X379="",0,X379),"0")</f>
        <v>0</v>
      </c>
      <c r="Y380" s="308"/>
      <c r="Z380" s="308"/>
    </row>
    <row r="381" spans="1:53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7"/>
      <c r="N381" s="318" t="s">
        <v>66</v>
      </c>
      <c r="O381" s="319"/>
      <c r="P381" s="319"/>
      <c r="Q381" s="319"/>
      <c r="R381" s="319"/>
      <c r="S381" s="319"/>
      <c r="T381" s="320"/>
      <c r="U381" s="37" t="s">
        <v>65</v>
      </c>
      <c r="V381" s="307">
        <f>IFERROR(SUM(V378:V379),"0")</f>
        <v>0</v>
      </c>
      <c r="W381" s="307">
        <f>IFERROR(SUM(W378:W379),"0")</f>
        <v>0</v>
      </c>
      <c r="X381" s="37"/>
      <c r="Y381" s="308"/>
      <c r="Z381" s="308"/>
    </row>
    <row r="382" spans="1:53" ht="14.25" customHeight="1" x14ac:dyDescent="0.25">
      <c r="A382" s="313" t="s">
        <v>60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2">
        <v>4607091389739</v>
      </c>
      <c r="E383" s="311"/>
      <c r="F383" s="304">
        <v>0.7</v>
      </c>
      <c r="G383" s="32">
        <v>6</v>
      </c>
      <c r="H383" s="304">
        <v>4.2</v>
      </c>
      <c r="I383" s="304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 t="shared" ref="W383:W389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2">
        <v>4680115883048</v>
      </c>
      <c r="E384" s="311"/>
      <c r="F384" s="304">
        <v>1</v>
      </c>
      <c r="G384" s="32">
        <v>4</v>
      </c>
      <c r="H384" s="304">
        <v>4</v>
      </c>
      <c r="I384" s="304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10"/>
      <c r="P384" s="310"/>
      <c r="Q384" s="310"/>
      <c r="R384" s="311"/>
      <c r="S384" s="34"/>
      <c r="T384" s="34"/>
      <c r="U384" s="35" t="s">
        <v>65</v>
      </c>
      <c r="V384" s="305">
        <v>0</v>
      </c>
      <c r="W384" s="306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2">
        <v>4607091389425</v>
      </c>
      <c r="E385" s="311"/>
      <c r="F385" s="304">
        <v>0.35</v>
      </c>
      <c r="G385" s="32">
        <v>6</v>
      </c>
      <c r="H385" s="304">
        <v>2.1</v>
      </c>
      <c r="I385" s="304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6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10"/>
      <c r="P385" s="310"/>
      <c r="Q385" s="310"/>
      <c r="R385" s="311"/>
      <c r="S385" s="34"/>
      <c r="T385" s="34"/>
      <c r="U385" s="35" t="s">
        <v>65</v>
      </c>
      <c r="V385" s="305">
        <v>0</v>
      </c>
      <c r="W385" s="306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2">
        <v>4680115882911</v>
      </c>
      <c r="E386" s="311"/>
      <c r="F386" s="304">
        <v>0.4</v>
      </c>
      <c r="G386" s="32">
        <v>6</v>
      </c>
      <c r="H386" s="304">
        <v>2.4</v>
      </c>
      <c r="I386" s="304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468" t="s">
        <v>538</v>
      </c>
      <c r="O386" s="310"/>
      <c r="P386" s="310"/>
      <c r="Q386" s="310"/>
      <c r="R386" s="311"/>
      <c r="S386" s="34"/>
      <c r="T386" s="34"/>
      <c r="U386" s="35" t="s">
        <v>65</v>
      </c>
      <c r="V386" s="305">
        <v>0</v>
      </c>
      <c r="W386" s="306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2">
        <v>4680115880771</v>
      </c>
      <c r="E387" s="311"/>
      <c r="F387" s="304">
        <v>0.28000000000000003</v>
      </c>
      <c r="G387" s="32">
        <v>6</v>
      </c>
      <c r="H387" s="304">
        <v>1.68</v>
      </c>
      <c r="I387" s="304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2">
        <v>4607091389500</v>
      </c>
      <c r="E388" s="311"/>
      <c r="F388" s="304">
        <v>0.35</v>
      </c>
      <c r="G388" s="32">
        <v>6</v>
      </c>
      <c r="H388" s="304">
        <v>2.1</v>
      </c>
      <c r="I388" s="304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6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2">
        <v>4680115881983</v>
      </c>
      <c r="E389" s="311"/>
      <c r="F389" s="304">
        <v>0.28000000000000003</v>
      </c>
      <c r="G389" s="32">
        <v>4</v>
      </c>
      <c r="H389" s="304">
        <v>1.1200000000000001</v>
      </c>
      <c r="I389" s="304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62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6"/>
      <c r="B390" s="314"/>
      <c r="C390" s="314"/>
      <c r="D390" s="314"/>
      <c r="E390" s="314"/>
      <c r="F390" s="314"/>
      <c r="G390" s="314"/>
      <c r="H390" s="314"/>
      <c r="I390" s="314"/>
      <c r="J390" s="314"/>
      <c r="K390" s="314"/>
      <c r="L390" s="314"/>
      <c r="M390" s="317"/>
      <c r="N390" s="318" t="s">
        <v>66</v>
      </c>
      <c r="O390" s="319"/>
      <c r="P390" s="319"/>
      <c r="Q390" s="319"/>
      <c r="R390" s="319"/>
      <c r="S390" s="319"/>
      <c r="T390" s="320"/>
      <c r="U390" s="37" t="s">
        <v>67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IFERROR(W383/H383,"0")+IFERROR(W384/H384,"0")+IFERROR(W385/H385,"0")+IFERROR(W386/H386,"0")+IFERROR(W387/H387,"0")+IFERROR(W388/H388,"0")+IFERROR(W389/H389,"0")</f>
        <v>0</v>
      </c>
      <c r="X390" s="307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308"/>
      <c r="Z390" s="308"/>
    </row>
    <row r="391" spans="1:53" x14ac:dyDescent="0.2">
      <c r="A391" s="314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7"/>
      <c r="N391" s="318" t="s">
        <v>66</v>
      </c>
      <c r="O391" s="319"/>
      <c r="P391" s="319"/>
      <c r="Q391" s="319"/>
      <c r="R391" s="319"/>
      <c r="S391" s="319"/>
      <c r="T391" s="320"/>
      <c r="U391" s="37" t="s">
        <v>65</v>
      </c>
      <c r="V391" s="307">
        <f>IFERROR(SUM(V383:V389),"0")</f>
        <v>0</v>
      </c>
      <c r="W391" s="307">
        <f>IFERROR(SUM(W383:W389),"0")</f>
        <v>0</v>
      </c>
      <c r="X391" s="37"/>
      <c r="Y391" s="308"/>
      <c r="Z391" s="308"/>
    </row>
    <row r="392" spans="1:53" ht="14.25" customHeight="1" x14ac:dyDescent="0.25">
      <c r="A392" s="313" t="s">
        <v>90</v>
      </c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  <c r="S392" s="314"/>
      <c r="T392" s="314"/>
      <c r="U392" s="314"/>
      <c r="V392" s="314"/>
      <c r="W392" s="314"/>
      <c r="X392" s="314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2">
        <v>4680115882980</v>
      </c>
      <c r="E393" s="311"/>
      <c r="F393" s="304">
        <v>0.13</v>
      </c>
      <c r="G393" s="32">
        <v>10</v>
      </c>
      <c r="H393" s="304">
        <v>1.3</v>
      </c>
      <c r="I393" s="304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6"/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7"/>
      <c r="N394" s="318" t="s">
        <v>66</v>
      </c>
      <c r="O394" s="319"/>
      <c r="P394" s="319"/>
      <c r="Q394" s="319"/>
      <c r="R394" s="319"/>
      <c r="S394" s="319"/>
      <c r="T394" s="320"/>
      <c r="U394" s="37" t="s">
        <v>67</v>
      </c>
      <c r="V394" s="307">
        <f>IFERROR(V393/H393,"0")</f>
        <v>0</v>
      </c>
      <c r="W394" s="307">
        <f>IFERROR(W393/H393,"0")</f>
        <v>0</v>
      </c>
      <c r="X394" s="307">
        <f>IFERROR(IF(X393="",0,X393),"0")</f>
        <v>0</v>
      </c>
      <c r="Y394" s="308"/>
      <c r="Z394" s="308"/>
    </row>
    <row r="395" spans="1:53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7"/>
      <c r="N395" s="318" t="s">
        <v>66</v>
      </c>
      <c r="O395" s="319"/>
      <c r="P395" s="319"/>
      <c r="Q395" s="319"/>
      <c r="R395" s="319"/>
      <c r="S395" s="319"/>
      <c r="T395" s="320"/>
      <c r="U395" s="37" t="s">
        <v>65</v>
      </c>
      <c r="V395" s="307">
        <f>IFERROR(SUM(V393:V393),"0")</f>
        <v>0</v>
      </c>
      <c r="W395" s="307">
        <f>IFERROR(SUM(W393:W393),"0")</f>
        <v>0</v>
      </c>
      <c r="X395" s="37"/>
      <c r="Y395" s="308"/>
      <c r="Z395" s="308"/>
    </row>
    <row r="396" spans="1:53" ht="27.75" customHeight="1" x14ac:dyDescent="0.2">
      <c r="A396" s="321" t="s">
        <v>547</v>
      </c>
      <c r="B396" s="322"/>
      <c r="C396" s="322"/>
      <c r="D396" s="322"/>
      <c r="E396" s="322"/>
      <c r="F396" s="322"/>
      <c r="G396" s="322"/>
      <c r="H396" s="322"/>
      <c r="I396" s="322"/>
      <c r="J396" s="322"/>
      <c r="K396" s="322"/>
      <c r="L396" s="322"/>
      <c r="M396" s="322"/>
      <c r="N396" s="322"/>
      <c r="O396" s="322"/>
      <c r="P396" s="322"/>
      <c r="Q396" s="322"/>
      <c r="R396" s="322"/>
      <c r="S396" s="322"/>
      <c r="T396" s="322"/>
      <c r="U396" s="322"/>
      <c r="V396" s="322"/>
      <c r="W396" s="322"/>
      <c r="X396" s="322"/>
      <c r="Y396" s="48"/>
      <c r="Z396" s="48"/>
    </row>
    <row r="397" spans="1:53" ht="16.5" customHeight="1" x14ac:dyDescent="0.25">
      <c r="A397" s="330" t="s">
        <v>547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14"/>
      <c r="Y397" s="301"/>
      <c r="Z397" s="301"/>
    </row>
    <row r="398" spans="1:53" ht="14.25" customHeight="1" x14ac:dyDescent="0.25">
      <c r="A398" s="313" t="s">
        <v>103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2">
        <v>4607091389067</v>
      </c>
      <c r="E399" s="311"/>
      <c r="F399" s="304">
        <v>0.88</v>
      </c>
      <c r="G399" s="32">
        <v>6</v>
      </c>
      <c r="H399" s="304">
        <v>5.28</v>
      </c>
      <c r="I399" s="304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10"/>
      <c r="P399" s="310"/>
      <c r="Q399" s="310"/>
      <c r="R399" s="311"/>
      <c r="S399" s="34"/>
      <c r="T399" s="34"/>
      <c r="U399" s="35" t="s">
        <v>65</v>
      </c>
      <c r="V399" s="305">
        <v>0</v>
      </c>
      <c r="W399" s="306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2">
        <v>4607091383522</v>
      </c>
      <c r="E400" s="311"/>
      <c r="F400" s="304">
        <v>0.88</v>
      </c>
      <c r="G400" s="32">
        <v>6</v>
      </c>
      <c r="H400" s="304">
        <v>5.28</v>
      </c>
      <c r="I400" s="304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4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10"/>
      <c r="P400" s="310"/>
      <c r="Q400" s="310"/>
      <c r="R400" s="311"/>
      <c r="S400" s="34"/>
      <c r="T400" s="34"/>
      <c r="U400" s="35" t="s">
        <v>65</v>
      </c>
      <c r="V400" s="305">
        <v>1250</v>
      </c>
      <c r="W400" s="306">
        <f t="shared" si="18"/>
        <v>1251.3600000000001</v>
      </c>
      <c r="X400" s="36">
        <f>IFERROR(IF(W400=0,"",ROUNDUP(W400/H400,0)*0.01196),"")</f>
        <v>2.8345199999999999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2">
        <v>4607091384437</v>
      </c>
      <c r="E401" s="311"/>
      <c r="F401" s="304">
        <v>0.88</v>
      </c>
      <c r="G401" s="32">
        <v>6</v>
      </c>
      <c r="H401" s="304">
        <v>5.28</v>
      </c>
      <c r="I401" s="304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4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10"/>
      <c r="P401" s="310"/>
      <c r="Q401" s="310"/>
      <c r="R401" s="311"/>
      <c r="S401" s="34"/>
      <c r="T401" s="34"/>
      <c r="U401" s="35" t="s">
        <v>65</v>
      </c>
      <c r="V401" s="305">
        <v>0</v>
      </c>
      <c r="W401" s="306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2">
        <v>4607091389104</v>
      </c>
      <c r="E402" s="311"/>
      <c r="F402" s="304">
        <v>0.88</v>
      </c>
      <c r="G402" s="32">
        <v>6</v>
      </c>
      <c r="H402" s="304">
        <v>5.28</v>
      </c>
      <c r="I402" s="304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10"/>
      <c r="P402" s="310"/>
      <c r="Q402" s="310"/>
      <c r="R402" s="311"/>
      <c r="S402" s="34"/>
      <c r="T402" s="34"/>
      <c r="U402" s="35" t="s">
        <v>65</v>
      </c>
      <c r="V402" s="305">
        <v>0</v>
      </c>
      <c r="W402" s="306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2">
        <v>4680115880603</v>
      </c>
      <c r="E403" s="311"/>
      <c r="F403" s="304">
        <v>0.6</v>
      </c>
      <c r="G403" s="32">
        <v>6</v>
      </c>
      <c r="H403" s="304">
        <v>3.6</v>
      </c>
      <c r="I403" s="304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2">
        <v>4607091389999</v>
      </c>
      <c r="E404" s="311"/>
      <c r="F404" s="304">
        <v>0.6</v>
      </c>
      <c r="G404" s="32">
        <v>6</v>
      </c>
      <c r="H404" s="304">
        <v>3.6</v>
      </c>
      <c r="I404" s="304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2">
        <v>4680115882782</v>
      </c>
      <c r="E405" s="311"/>
      <c r="F405" s="304">
        <v>0.6</v>
      </c>
      <c r="G405" s="32">
        <v>6</v>
      </c>
      <c r="H405" s="304">
        <v>3.6</v>
      </c>
      <c r="I405" s="304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2">
        <v>4607091389098</v>
      </c>
      <c r="E406" s="311"/>
      <c r="F406" s="304">
        <v>0.4</v>
      </c>
      <c r="G406" s="32">
        <v>6</v>
      </c>
      <c r="H406" s="304">
        <v>2.4</v>
      </c>
      <c r="I406" s="304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5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2">
        <v>4607091389982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6"/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7"/>
      <c r="N408" s="318" t="s">
        <v>66</v>
      </c>
      <c r="O408" s="319"/>
      <c r="P408" s="319"/>
      <c r="Q408" s="319"/>
      <c r="R408" s="319"/>
      <c r="S408" s="319"/>
      <c r="T408" s="320"/>
      <c r="U408" s="37" t="s">
        <v>67</v>
      </c>
      <c r="V408" s="307">
        <f>IFERROR(V399/H399,"0")+IFERROR(V400/H400,"0")+IFERROR(V401/H401,"0")+IFERROR(V402/H402,"0")+IFERROR(V403/H403,"0")+IFERROR(V404/H404,"0")+IFERROR(V405/H405,"0")+IFERROR(V406/H406,"0")+IFERROR(V407/H407,"0")</f>
        <v>236.74242424242422</v>
      </c>
      <c r="W408" s="307">
        <f>IFERROR(W399/H399,"0")+IFERROR(W400/H400,"0")+IFERROR(W401/H401,"0")+IFERROR(W402/H402,"0")+IFERROR(W403/H403,"0")+IFERROR(W404/H404,"0")+IFERROR(W405/H405,"0")+IFERROR(W406/H406,"0")+IFERROR(W407/H407,"0")</f>
        <v>237</v>
      </c>
      <c r="X408" s="307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2.8345199999999999</v>
      </c>
      <c r="Y408" s="308"/>
      <c r="Z408" s="308"/>
    </row>
    <row r="409" spans="1:53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7"/>
      <c r="N409" s="318" t="s">
        <v>66</v>
      </c>
      <c r="O409" s="319"/>
      <c r="P409" s="319"/>
      <c r="Q409" s="319"/>
      <c r="R409" s="319"/>
      <c r="S409" s="319"/>
      <c r="T409" s="320"/>
      <c r="U409" s="37" t="s">
        <v>65</v>
      </c>
      <c r="V409" s="307">
        <f>IFERROR(SUM(V399:V407),"0")</f>
        <v>1250</v>
      </c>
      <c r="W409" s="307">
        <f>IFERROR(SUM(W399:W407),"0")</f>
        <v>1251.3600000000001</v>
      </c>
      <c r="X409" s="37"/>
      <c r="Y409" s="308"/>
      <c r="Z409" s="308"/>
    </row>
    <row r="410" spans="1:53" ht="14.25" customHeight="1" x14ac:dyDescent="0.25">
      <c r="A410" s="313" t="s">
        <v>95</v>
      </c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14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2">
        <v>4607091388930</v>
      </c>
      <c r="E411" s="311"/>
      <c r="F411" s="304">
        <v>0.88</v>
      </c>
      <c r="G411" s="32">
        <v>6</v>
      </c>
      <c r="H411" s="304">
        <v>5.28</v>
      </c>
      <c r="I411" s="304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2">
        <v>4680115880054</v>
      </c>
      <c r="E412" s="311"/>
      <c r="F412" s="304">
        <v>0.6</v>
      </c>
      <c r="G412" s="32">
        <v>6</v>
      </c>
      <c r="H412" s="304">
        <v>3.6</v>
      </c>
      <c r="I412" s="304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10"/>
      <c r="P412" s="310"/>
      <c r="Q412" s="310"/>
      <c r="R412" s="311"/>
      <c r="S412" s="34"/>
      <c r="T412" s="34"/>
      <c r="U412" s="35" t="s">
        <v>65</v>
      </c>
      <c r="V412" s="305">
        <v>0</v>
      </c>
      <c r="W412" s="306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6"/>
      <c r="B413" s="314"/>
      <c r="C413" s="314"/>
      <c r="D413" s="314"/>
      <c r="E413" s="314"/>
      <c r="F413" s="314"/>
      <c r="G413" s="314"/>
      <c r="H413" s="314"/>
      <c r="I413" s="314"/>
      <c r="J413" s="314"/>
      <c r="K413" s="314"/>
      <c r="L413" s="314"/>
      <c r="M413" s="317"/>
      <c r="N413" s="318" t="s">
        <v>66</v>
      </c>
      <c r="O413" s="319"/>
      <c r="P413" s="319"/>
      <c r="Q413" s="319"/>
      <c r="R413" s="319"/>
      <c r="S413" s="319"/>
      <c r="T413" s="320"/>
      <c r="U413" s="37" t="s">
        <v>67</v>
      </c>
      <c r="V413" s="307">
        <f>IFERROR(V411/H411,"0")+IFERROR(V412/H412,"0")</f>
        <v>0</v>
      </c>
      <c r="W413" s="307">
        <f>IFERROR(W411/H411,"0")+IFERROR(W412/H412,"0")</f>
        <v>0</v>
      </c>
      <c r="X413" s="307">
        <f>IFERROR(IF(X411="",0,X411),"0")+IFERROR(IF(X412="",0,X412),"0")</f>
        <v>0</v>
      </c>
      <c r="Y413" s="308"/>
      <c r="Z413" s="308"/>
    </row>
    <row r="414" spans="1:53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7"/>
      <c r="N414" s="318" t="s">
        <v>66</v>
      </c>
      <c r="O414" s="319"/>
      <c r="P414" s="319"/>
      <c r="Q414" s="319"/>
      <c r="R414" s="319"/>
      <c r="S414" s="319"/>
      <c r="T414" s="320"/>
      <c r="U414" s="37" t="s">
        <v>65</v>
      </c>
      <c r="V414" s="307">
        <f>IFERROR(SUM(V411:V412),"0")</f>
        <v>0</v>
      </c>
      <c r="W414" s="307">
        <f>IFERROR(SUM(W411:W412),"0")</f>
        <v>0</v>
      </c>
      <c r="X414" s="37"/>
      <c r="Y414" s="308"/>
      <c r="Z414" s="308"/>
    </row>
    <row r="415" spans="1:53" ht="14.25" customHeight="1" x14ac:dyDescent="0.25">
      <c r="A415" s="313" t="s">
        <v>60</v>
      </c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  <c r="S415" s="314"/>
      <c r="T415" s="314"/>
      <c r="U415" s="314"/>
      <c r="V415" s="314"/>
      <c r="W415" s="314"/>
      <c r="X415" s="314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2">
        <v>4680115883116</v>
      </c>
      <c r="E416" s="311"/>
      <c r="F416" s="304">
        <v>0.88</v>
      </c>
      <c r="G416" s="32">
        <v>6</v>
      </c>
      <c r="H416" s="304">
        <v>5.28</v>
      </c>
      <c r="I416" s="304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0</v>
      </c>
      <c r="W416" s="306">
        <f t="shared" ref="W416:W421" si="19"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2">
        <v>4680115883093</v>
      </c>
      <c r="E417" s="311"/>
      <c r="F417" s="304">
        <v>0.88</v>
      </c>
      <c r="G417" s="32">
        <v>6</v>
      </c>
      <c r="H417" s="304">
        <v>5.28</v>
      </c>
      <c r="I417" s="304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10"/>
      <c r="P417" s="310"/>
      <c r="Q417" s="310"/>
      <c r="R417" s="311"/>
      <c r="S417" s="34"/>
      <c r="T417" s="34"/>
      <c r="U417" s="35" t="s">
        <v>65</v>
      </c>
      <c r="V417" s="305">
        <v>0</v>
      </c>
      <c r="W417" s="306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2">
        <v>4680115883109</v>
      </c>
      <c r="E418" s="311"/>
      <c r="F418" s="304">
        <v>0.88</v>
      </c>
      <c r="G418" s="32">
        <v>6</v>
      </c>
      <c r="H418" s="304">
        <v>5.28</v>
      </c>
      <c r="I418" s="304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10"/>
      <c r="P418" s="310"/>
      <c r="Q418" s="310"/>
      <c r="R418" s="311"/>
      <c r="S418" s="34"/>
      <c r="T418" s="34"/>
      <c r="U418" s="35" t="s">
        <v>65</v>
      </c>
      <c r="V418" s="305">
        <v>0</v>
      </c>
      <c r="W418" s="306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2">
        <v>4680115882072</v>
      </c>
      <c r="E419" s="311"/>
      <c r="F419" s="304">
        <v>0.6</v>
      </c>
      <c r="G419" s="32">
        <v>6</v>
      </c>
      <c r="H419" s="304">
        <v>3.6</v>
      </c>
      <c r="I419" s="304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571" t="s">
        <v>578</v>
      </c>
      <c r="O419" s="310"/>
      <c r="P419" s="310"/>
      <c r="Q419" s="310"/>
      <c r="R419" s="311"/>
      <c r="S419" s="34"/>
      <c r="T419" s="34"/>
      <c r="U419" s="35" t="s">
        <v>65</v>
      </c>
      <c r="V419" s="305">
        <v>0</v>
      </c>
      <c r="W419" s="306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2">
        <v>4680115882102</v>
      </c>
      <c r="E420" s="311"/>
      <c r="F420" s="304">
        <v>0.6</v>
      </c>
      <c r="G420" s="32">
        <v>6</v>
      </c>
      <c r="H420" s="304">
        <v>3.6</v>
      </c>
      <c r="I420" s="304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8" t="s">
        <v>581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2">
        <v>4680115882096</v>
      </c>
      <c r="E421" s="311"/>
      <c r="F421" s="304">
        <v>0.6</v>
      </c>
      <c r="G421" s="32">
        <v>6</v>
      </c>
      <c r="H421" s="304">
        <v>3.6</v>
      </c>
      <c r="I421" s="304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33" t="s">
        <v>584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6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4"/>
      <c r="M422" s="317"/>
      <c r="N422" s="318" t="s">
        <v>66</v>
      </c>
      <c r="O422" s="319"/>
      <c r="P422" s="319"/>
      <c r="Q422" s="319"/>
      <c r="R422" s="319"/>
      <c r="S422" s="319"/>
      <c r="T422" s="320"/>
      <c r="U422" s="37" t="s">
        <v>67</v>
      </c>
      <c r="V422" s="307">
        <f>IFERROR(V416/H416,"0")+IFERROR(V417/H417,"0")+IFERROR(V418/H418,"0")+IFERROR(V419/H419,"0")+IFERROR(V420/H420,"0")+IFERROR(V421/H421,"0")</f>
        <v>0</v>
      </c>
      <c r="W422" s="307">
        <f>IFERROR(W416/H416,"0")+IFERROR(W417/H417,"0")+IFERROR(W418/H418,"0")+IFERROR(W419/H419,"0")+IFERROR(W420/H420,"0")+IFERROR(W421/H421,"0")</f>
        <v>0</v>
      </c>
      <c r="X422" s="307">
        <f>IFERROR(IF(X416="",0,X416),"0")+IFERROR(IF(X417="",0,X417),"0")+IFERROR(IF(X418="",0,X418),"0")+IFERROR(IF(X419="",0,X419),"0")+IFERROR(IF(X420="",0,X420),"0")+IFERROR(IF(X421="",0,X421),"0")</f>
        <v>0</v>
      </c>
      <c r="Y422" s="308"/>
      <c r="Z422" s="308"/>
    </row>
    <row r="423" spans="1:53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7"/>
      <c r="N423" s="318" t="s">
        <v>66</v>
      </c>
      <c r="O423" s="319"/>
      <c r="P423" s="319"/>
      <c r="Q423" s="319"/>
      <c r="R423" s="319"/>
      <c r="S423" s="319"/>
      <c r="T423" s="320"/>
      <c r="U423" s="37" t="s">
        <v>65</v>
      </c>
      <c r="V423" s="307">
        <f>IFERROR(SUM(V416:V421),"0")</f>
        <v>0</v>
      </c>
      <c r="W423" s="307">
        <f>IFERROR(SUM(W416:W421),"0")</f>
        <v>0</v>
      </c>
      <c r="X423" s="37"/>
      <c r="Y423" s="308"/>
      <c r="Z423" s="308"/>
    </row>
    <row r="424" spans="1:53" ht="14.25" customHeight="1" x14ac:dyDescent="0.25">
      <c r="A424" s="313" t="s">
        <v>68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14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2">
        <v>4607091383409</v>
      </c>
      <c r="E425" s="311"/>
      <c r="F425" s="304">
        <v>1.3</v>
      </c>
      <c r="G425" s="32">
        <v>6</v>
      </c>
      <c r="H425" s="304">
        <v>7.8</v>
      </c>
      <c r="I425" s="304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2">
        <v>4607091383416</v>
      </c>
      <c r="E426" s="311"/>
      <c r="F426" s="304">
        <v>1.3</v>
      </c>
      <c r="G426" s="32">
        <v>6</v>
      </c>
      <c r="H426" s="304">
        <v>7.8</v>
      </c>
      <c r="I426" s="304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10"/>
      <c r="P426" s="310"/>
      <c r="Q426" s="310"/>
      <c r="R426" s="311"/>
      <c r="S426" s="34"/>
      <c r="T426" s="34"/>
      <c r="U426" s="35" t="s">
        <v>65</v>
      </c>
      <c r="V426" s="305">
        <v>0</v>
      </c>
      <c r="W426" s="306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6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14"/>
      <c r="M427" s="317"/>
      <c r="N427" s="318" t="s">
        <v>66</v>
      </c>
      <c r="O427" s="319"/>
      <c r="P427" s="319"/>
      <c r="Q427" s="319"/>
      <c r="R427" s="319"/>
      <c r="S427" s="319"/>
      <c r="T427" s="320"/>
      <c r="U427" s="37" t="s">
        <v>67</v>
      </c>
      <c r="V427" s="307">
        <f>IFERROR(V425/H425,"0")+IFERROR(V426/H426,"0")</f>
        <v>0</v>
      </c>
      <c r="W427" s="307">
        <f>IFERROR(W425/H425,"0")+IFERROR(W426/H426,"0")</f>
        <v>0</v>
      </c>
      <c r="X427" s="307">
        <f>IFERROR(IF(X425="",0,X425),"0")+IFERROR(IF(X426="",0,X426),"0")</f>
        <v>0</v>
      </c>
      <c r="Y427" s="308"/>
      <c r="Z427" s="308"/>
    </row>
    <row r="428" spans="1:53" x14ac:dyDescent="0.2">
      <c r="A428" s="314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7"/>
      <c r="N428" s="318" t="s">
        <v>66</v>
      </c>
      <c r="O428" s="319"/>
      <c r="P428" s="319"/>
      <c r="Q428" s="319"/>
      <c r="R428" s="319"/>
      <c r="S428" s="319"/>
      <c r="T428" s="320"/>
      <c r="U428" s="37" t="s">
        <v>65</v>
      </c>
      <c r="V428" s="307">
        <f>IFERROR(SUM(V425:V426),"0")</f>
        <v>0</v>
      </c>
      <c r="W428" s="307">
        <f>IFERROR(SUM(W425:W426),"0")</f>
        <v>0</v>
      </c>
      <c r="X428" s="37"/>
      <c r="Y428" s="308"/>
      <c r="Z428" s="308"/>
    </row>
    <row r="429" spans="1:53" ht="27.75" customHeight="1" x14ac:dyDescent="0.2">
      <c r="A429" s="321" t="s">
        <v>589</v>
      </c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2"/>
      <c r="M429" s="322"/>
      <c r="N429" s="322"/>
      <c r="O429" s="322"/>
      <c r="P429" s="322"/>
      <c r="Q429" s="322"/>
      <c r="R429" s="322"/>
      <c r="S429" s="322"/>
      <c r="T429" s="322"/>
      <c r="U429" s="322"/>
      <c r="V429" s="322"/>
      <c r="W429" s="322"/>
      <c r="X429" s="322"/>
      <c r="Y429" s="48"/>
      <c r="Z429" s="48"/>
    </row>
    <row r="430" spans="1:53" ht="16.5" customHeight="1" x14ac:dyDescent="0.25">
      <c r="A430" s="330" t="s">
        <v>590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301"/>
      <c r="Z430" s="301"/>
    </row>
    <row r="431" spans="1:53" ht="14.25" customHeight="1" x14ac:dyDescent="0.25">
      <c r="A431" s="313" t="s">
        <v>103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2">
        <v>4640242180441</v>
      </c>
      <c r="E432" s="311"/>
      <c r="F432" s="304">
        <v>1.5</v>
      </c>
      <c r="G432" s="32">
        <v>8</v>
      </c>
      <c r="H432" s="304">
        <v>12</v>
      </c>
      <c r="I432" s="304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58" t="s">
        <v>593</v>
      </c>
      <c r="O432" s="310"/>
      <c r="P432" s="310"/>
      <c r="Q432" s="310"/>
      <c r="R432" s="311"/>
      <c r="S432" s="34"/>
      <c r="T432" s="34"/>
      <c r="U432" s="35" t="s">
        <v>65</v>
      </c>
      <c r="V432" s="305">
        <v>0</v>
      </c>
      <c r="W432" s="306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2">
        <v>4640242180564</v>
      </c>
      <c r="E433" s="311"/>
      <c r="F433" s="304">
        <v>1.5</v>
      </c>
      <c r="G433" s="32">
        <v>8</v>
      </c>
      <c r="H433" s="304">
        <v>12</v>
      </c>
      <c r="I433" s="304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5" t="s">
        <v>596</v>
      </c>
      <c r="O433" s="310"/>
      <c r="P433" s="310"/>
      <c r="Q433" s="310"/>
      <c r="R433" s="311"/>
      <c r="S433" s="34"/>
      <c r="T433" s="34"/>
      <c r="U433" s="35" t="s">
        <v>65</v>
      </c>
      <c r="V433" s="305">
        <v>0</v>
      </c>
      <c r="W433" s="306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16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7"/>
      <c r="N434" s="318" t="s">
        <v>66</v>
      </c>
      <c r="O434" s="319"/>
      <c r="P434" s="319"/>
      <c r="Q434" s="319"/>
      <c r="R434" s="319"/>
      <c r="S434" s="319"/>
      <c r="T434" s="320"/>
      <c r="U434" s="37" t="s">
        <v>67</v>
      </c>
      <c r="V434" s="307">
        <f>IFERROR(V432/H432,"0")+IFERROR(V433/H433,"0")</f>
        <v>0</v>
      </c>
      <c r="W434" s="307">
        <f>IFERROR(W432/H432,"0")+IFERROR(W433/H433,"0")</f>
        <v>0</v>
      </c>
      <c r="X434" s="307">
        <f>IFERROR(IF(X432="",0,X432),"0")+IFERROR(IF(X433="",0,X433),"0")</f>
        <v>0</v>
      </c>
      <c r="Y434" s="308"/>
      <c r="Z434" s="308"/>
    </row>
    <row r="435" spans="1:53" x14ac:dyDescent="0.2">
      <c r="A435" s="314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7"/>
      <c r="N435" s="318" t="s">
        <v>66</v>
      </c>
      <c r="O435" s="319"/>
      <c r="P435" s="319"/>
      <c r="Q435" s="319"/>
      <c r="R435" s="319"/>
      <c r="S435" s="319"/>
      <c r="T435" s="320"/>
      <c r="U435" s="37" t="s">
        <v>65</v>
      </c>
      <c r="V435" s="307">
        <f>IFERROR(SUM(V432:V433),"0")</f>
        <v>0</v>
      </c>
      <c r="W435" s="307">
        <f>IFERROR(SUM(W432:W433),"0")</f>
        <v>0</v>
      </c>
      <c r="X435" s="37"/>
      <c r="Y435" s="308"/>
      <c r="Z435" s="308"/>
    </row>
    <row r="436" spans="1:53" ht="14.25" customHeight="1" x14ac:dyDescent="0.25">
      <c r="A436" s="313" t="s">
        <v>95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2">
        <v>4640242180526</v>
      </c>
      <c r="E437" s="311"/>
      <c r="F437" s="304">
        <v>1.8</v>
      </c>
      <c r="G437" s="32">
        <v>6</v>
      </c>
      <c r="H437" s="304">
        <v>10.8</v>
      </c>
      <c r="I437" s="304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7" t="s">
        <v>599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2">
        <v>4640242180519</v>
      </c>
      <c r="E438" s="311"/>
      <c r="F438" s="304">
        <v>1.35</v>
      </c>
      <c r="G438" s="32">
        <v>8</v>
      </c>
      <c r="H438" s="304">
        <v>10.8</v>
      </c>
      <c r="I438" s="304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587" t="s">
        <v>602</v>
      </c>
      <c r="O438" s="310"/>
      <c r="P438" s="310"/>
      <c r="Q438" s="310"/>
      <c r="R438" s="311"/>
      <c r="S438" s="34"/>
      <c r="T438" s="34"/>
      <c r="U438" s="35" t="s">
        <v>65</v>
      </c>
      <c r="V438" s="305">
        <v>0</v>
      </c>
      <c r="W438" s="306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6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7"/>
      <c r="N439" s="318" t="s">
        <v>66</v>
      </c>
      <c r="O439" s="319"/>
      <c r="P439" s="319"/>
      <c r="Q439" s="319"/>
      <c r="R439" s="319"/>
      <c r="S439" s="319"/>
      <c r="T439" s="320"/>
      <c r="U439" s="37" t="s">
        <v>67</v>
      </c>
      <c r="V439" s="307">
        <f>IFERROR(V437/H437,"0")+IFERROR(V438/H438,"0")</f>
        <v>0</v>
      </c>
      <c r="W439" s="307">
        <f>IFERROR(W437/H437,"0")+IFERROR(W438/H438,"0")</f>
        <v>0</v>
      </c>
      <c r="X439" s="307">
        <f>IFERROR(IF(X437="",0,X437),"0")+IFERROR(IF(X438="",0,X438),"0")</f>
        <v>0</v>
      </c>
      <c r="Y439" s="308"/>
      <c r="Z439" s="308"/>
    </row>
    <row r="440" spans="1:53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7"/>
      <c r="N440" s="318" t="s">
        <v>66</v>
      </c>
      <c r="O440" s="319"/>
      <c r="P440" s="319"/>
      <c r="Q440" s="319"/>
      <c r="R440" s="319"/>
      <c r="S440" s="319"/>
      <c r="T440" s="320"/>
      <c r="U440" s="37" t="s">
        <v>65</v>
      </c>
      <c r="V440" s="307">
        <f>IFERROR(SUM(V437:V438),"0")</f>
        <v>0</v>
      </c>
      <c r="W440" s="307">
        <f>IFERROR(SUM(W437:W438),"0")</f>
        <v>0</v>
      </c>
      <c r="X440" s="37"/>
      <c r="Y440" s="308"/>
      <c r="Z440" s="308"/>
    </row>
    <row r="441" spans="1:53" ht="14.25" customHeight="1" x14ac:dyDescent="0.25">
      <c r="A441" s="313" t="s">
        <v>60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2">
        <v>4640242180816</v>
      </c>
      <c r="E442" s="311"/>
      <c r="F442" s="304">
        <v>0.7</v>
      </c>
      <c r="G442" s="32">
        <v>6</v>
      </c>
      <c r="H442" s="304">
        <v>4.2</v>
      </c>
      <c r="I442" s="304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63" t="s">
        <v>605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2">
        <v>4640242180595</v>
      </c>
      <c r="E443" s="311"/>
      <c r="F443" s="304">
        <v>0.7</v>
      </c>
      <c r="G443" s="32">
        <v>6</v>
      </c>
      <c r="H443" s="304">
        <v>4.2</v>
      </c>
      <c r="I443" s="304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9" t="s">
        <v>608</v>
      </c>
      <c r="O443" s="310"/>
      <c r="P443" s="310"/>
      <c r="Q443" s="310"/>
      <c r="R443" s="311"/>
      <c r="S443" s="34"/>
      <c r="T443" s="34"/>
      <c r="U443" s="35" t="s">
        <v>65</v>
      </c>
      <c r="V443" s="305">
        <v>0</v>
      </c>
      <c r="W443" s="306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16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4"/>
      <c r="M444" s="317"/>
      <c r="N444" s="318" t="s">
        <v>66</v>
      </c>
      <c r="O444" s="319"/>
      <c r="P444" s="319"/>
      <c r="Q444" s="319"/>
      <c r="R444" s="319"/>
      <c r="S444" s="319"/>
      <c r="T444" s="320"/>
      <c r="U444" s="37" t="s">
        <v>67</v>
      </c>
      <c r="V444" s="307">
        <f>IFERROR(V442/H442,"0")+IFERROR(V443/H443,"0")</f>
        <v>0</v>
      </c>
      <c r="W444" s="307">
        <f>IFERROR(W442/H442,"0")+IFERROR(W443/H443,"0")</f>
        <v>0</v>
      </c>
      <c r="X444" s="307">
        <f>IFERROR(IF(X442="",0,X442),"0")+IFERROR(IF(X443="",0,X443),"0")</f>
        <v>0</v>
      </c>
      <c r="Y444" s="308"/>
      <c r="Z444" s="308"/>
    </row>
    <row r="445" spans="1:53" x14ac:dyDescent="0.2">
      <c r="A445" s="314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7"/>
      <c r="N445" s="318" t="s">
        <v>66</v>
      </c>
      <c r="O445" s="319"/>
      <c r="P445" s="319"/>
      <c r="Q445" s="319"/>
      <c r="R445" s="319"/>
      <c r="S445" s="319"/>
      <c r="T445" s="320"/>
      <c r="U445" s="37" t="s">
        <v>65</v>
      </c>
      <c r="V445" s="307">
        <f>IFERROR(SUM(V442:V443),"0")</f>
        <v>0</v>
      </c>
      <c r="W445" s="307">
        <f>IFERROR(SUM(W442:W443),"0")</f>
        <v>0</v>
      </c>
      <c r="X445" s="37"/>
      <c r="Y445" s="308"/>
      <c r="Z445" s="308"/>
    </row>
    <row r="446" spans="1:53" ht="14.25" customHeight="1" x14ac:dyDescent="0.25">
      <c r="A446" s="313" t="s">
        <v>68</v>
      </c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  <c r="S446" s="314"/>
      <c r="T446" s="314"/>
      <c r="U446" s="314"/>
      <c r="V446" s="314"/>
      <c r="W446" s="314"/>
      <c r="X446" s="314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2">
        <v>4640242180540</v>
      </c>
      <c r="E447" s="311"/>
      <c r="F447" s="304">
        <v>1.3</v>
      </c>
      <c r="G447" s="32">
        <v>6</v>
      </c>
      <c r="H447" s="304">
        <v>7.8</v>
      </c>
      <c r="I447" s="304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42" t="s">
        <v>611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2">
        <v>4640242180557</v>
      </c>
      <c r="E448" s="311"/>
      <c r="F448" s="304">
        <v>0.5</v>
      </c>
      <c r="G448" s="32">
        <v>6</v>
      </c>
      <c r="H448" s="304">
        <v>3</v>
      </c>
      <c r="I448" s="304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9" t="s">
        <v>614</v>
      </c>
      <c r="O448" s="310"/>
      <c r="P448" s="310"/>
      <c r="Q448" s="310"/>
      <c r="R448" s="311"/>
      <c r="S448" s="34"/>
      <c r="T448" s="34"/>
      <c r="U448" s="35" t="s">
        <v>65</v>
      </c>
      <c r="V448" s="305">
        <v>0</v>
      </c>
      <c r="W448" s="306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6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4"/>
      <c r="M449" s="317"/>
      <c r="N449" s="318" t="s">
        <v>66</v>
      </c>
      <c r="O449" s="319"/>
      <c r="P449" s="319"/>
      <c r="Q449" s="319"/>
      <c r="R449" s="319"/>
      <c r="S449" s="319"/>
      <c r="T449" s="320"/>
      <c r="U449" s="37" t="s">
        <v>67</v>
      </c>
      <c r="V449" s="307">
        <f>IFERROR(V447/H447,"0")+IFERROR(V448/H448,"0")</f>
        <v>0</v>
      </c>
      <c r="W449" s="307">
        <f>IFERROR(W447/H447,"0")+IFERROR(W448/H448,"0")</f>
        <v>0</v>
      </c>
      <c r="X449" s="307">
        <f>IFERROR(IF(X447="",0,X447),"0")+IFERROR(IF(X448="",0,X448),"0")</f>
        <v>0</v>
      </c>
      <c r="Y449" s="308"/>
      <c r="Z449" s="308"/>
    </row>
    <row r="450" spans="1:53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7"/>
      <c r="N450" s="318" t="s">
        <v>66</v>
      </c>
      <c r="O450" s="319"/>
      <c r="P450" s="319"/>
      <c r="Q450" s="319"/>
      <c r="R450" s="319"/>
      <c r="S450" s="319"/>
      <c r="T450" s="320"/>
      <c r="U450" s="37" t="s">
        <v>65</v>
      </c>
      <c r="V450" s="307">
        <f>IFERROR(SUM(V447:V448),"0")</f>
        <v>0</v>
      </c>
      <c r="W450" s="307">
        <f>IFERROR(SUM(W447:W448),"0")</f>
        <v>0</v>
      </c>
      <c r="X450" s="37"/>
      <c r="Y450" s="308"/>
      <c r="Z450" s="308"/>
    </row>
    <row r="451" spans="1:53" ht="16.5" customHeight="1" x14ac:dyDescent="0.25">
      <c r="A451" s="330" t="s">
        <v>615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14"/>
      <c r="Y451" s="301"/>
      <c r="Z451" s="301"/>
    </row>
    <row r="452" spans="1:53" ht="14.25" customHeight="1" x14ac:dyDescent="0.25">
      <c r="A452" s="313" t="s">
        <v>60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27" customHeight="1" x14ac:dyDescent="0.25">
      <c r="A453" s="54" t="s">
        <v>616</v>
      </c>
      <c r="B453" s="54" t="s">
        <v>617</v>
      </c>
      <c r="C453" s="31">
        <v>4301031156</v>
      </c>
      <c r="D453" s="312">
        <v>4680115880856</v>
      </c>
      <c r="E453" s="311"/>
      <c r="F453" s="304">
        <v>0.7</v>
      </c>
      <c r="G453" s="32">
        <v>6</v>
      </c>
      <c r="H453" s="304">
        <v>4.2</v>
      </c>
      <c r="I453" s="304">
        <v>4.46</v>
      </c>
      <c r="J453" s="32">
        <v>156</v>
      </c>
      <c r="K453" s="32" t="s">
        <v>63</v>
      </c>
      <c r="L453" s="33" t="s">
        <v>64</v>
      </c>
      <c r="M453" s="32">
        <v>35</v>
      </c>
      <c r="N453" s="394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3" s="310"/>
      <c r="P453" s="310"/>
      <c r="Q453" s="310"/>
      <c r="R453" s="311"/>
      <c r="S453" s="34"/>
      <c r="T453" s="34"/>
      <c r="U453" s="35" t="s">
        <v>65</v>
      </c>
      <c r="V453" s="305">
        <v>0</v>
      </c>
      <c r="W453" s="306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296" t="s">
        <v>1</v>
      </c>
    </row>
    <row r="454" spans="1:53" x14ac:dyDescent="0.2">
      <c r="A454" s="316"/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7"/>
      <c r="N454" s="318" t="s">
        <v>66</v>
      </c>
      <c r="O454" s="319"/>
      <c r="P454" s="319"/>
      <c r="Q454" s="319"/>
      <c r="R454" s="319"/>
      <c r="S454" s="319"/>
      <c r="T454" s="320"/>
      <c r="U454" s="37" t="s">
        <v>67</v>
      </c>
      <c r="V454" s="307">
        <f>IFERROR(V453/H453,"0")</f>
        <v>0</v>
      </c>
      <c r="W454" s="307">
        <f>IFERROR(W453/H453,"0")</f>
        <v>0</v>
      </c>
      <c r="X454" s="307">
        <f>IFERROR(IF(X453="",0,X453),"0")</f>
        <v>0</v>
      </c>
      <c r="Y454" s="308"/>
      <c r="Z454" s="308"/>
    </row>
    <row r="455" spans="1:53" x14ac:dyDescent="0.2">
      <c r="A455" s="314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7"/>
      <c r="N455" s="318" t="s">
        <v>66</v>
      </c>
      <c r="O455" s="319"/>
      <c r="P455" s="319"/>
      <c r="Q455" s="319"/>
      <c r="R455" s="319"/>
      <c r="S455" s="319"/>
      <c r="T455" s="320"/>
      <c r="U455" s="37" t="s">
        <v>65</v>
      </c>
      <c r="V455" s="307">
        <f>IFERROR(SUM(V453:V453),"0")</f>
        <v>0</v>
      </c>
      <c r="W455" s="307">
        <f>IFERROR(SUM(W453:W453),"0")</f>
        <v>0</v>
      </c>
      <c r="X455" s="37"/>
      <c r="Y455" s="308"/>
      <c r="Z455" s="308"/>
    </row>
    <row r="456" spans="1:53" ht="14.25" customHeight="1" x14ac:dyDescent="0.25">
      <c r="A456" s="313" t="s">
        <v>68</v>
      </c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14"/>
      <c r="N456" s="314"/>
      <c r="O456" s="314"/>
      <c r="P456" s="314"/>
      <c r="Q456" s="314"/>
      <c r="R456" s="314"/>
      <c r="S456" s="314"/>
      <c r="T456" s="314"/>
      <c r="U456" s="314"/>
      <c r="V456" s="314"/>
      <c r="W456" s="314"/>
      <c r="X456" s="314"/>
      <c r="Y456" s="300"/>
      <c r="Z456" s="300"/>
    </row>
    <row r="457" spans="1:53" ht="16.5" customHeight="1" x14ac:dyDescent="0.25">
      <c r="A457" s="54" t="s">
        <v>618</v>
      </c>
      <c r="B457" s="54" t="s">
        <v>619</v>
      </c>
      <c r="C457" s="31">
        <v>4301051310</v>
      </c>
      <c r="D457" s="312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132</v>
      </c>
      <c r="M457" s="32">
        <v>40</v>
      </c>
      <c r="N457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16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17"/>
      <c r="N458" s="318" t="s">
        <v>66</v>
      </c>
      <c r="O458" s="319"/>
      <c r="P458" s="319"/>
      <c r="Q458" s="319"/>
      <c r="R458" s="319"/>
      <c r="S458" s="319"/>
      <c r="T458" s="320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17"/>
      <c r="N459" s="318" t="s">
        <v>66</v>
      </c>
      <c r="O459" s="319"/>
      <c r="P459" s="319"/>
      <c r="Q459" s="319"/>
      <c r="R459" s="319"/>
      <c r="S459" s="319"/>
      <c r="T459" s="320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520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6"/>
      <c r="N460" s="361" t="s">
        <v>620</v>
      </c>
      <c r="O460" s="362"/>
      <c r="P460" s="362"/>
      <c r="Q460" s="362"/>
      <c r="R460" s="362"/>
      <c r="S460" s="362"/>
      <c r="T460" s="363"/>
      <c r="U460" s="37" t="s">
        <v>65</v>
      </c>
      <c r="V460" s="307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>2850</v>
      </c>
      <c r="W460" s="307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>2858.76</v>
      </c>
      <c r="X460" s="37"/>
      <c r="Y460" s="308"/>
      <c r="Z460" s="308"/>
    </row>
    <row r="461" spans="1:53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6"/>
      <c r="N461" s="361" t="s">
        <v>621</v>
      </c>
      <c r="O461" s="362"/>
      <c r="P461" s="362"/>
      <c r="Q461" s="362"/>
      <c r="R461" s="362"/>
      <c r="S461" s="362"/>
      <c r="T461" s="363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>2990.1606060606059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>2999.2799999999997</v>
      </c>
      <c r="X461" s="37"/>
      <c r="Y461" s="308"/>
      <c r="Z461" s="308"/>
    </row>
    <row r="462" spans="1:53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66"/>
      <c r="N462" s="361" t="s">
        <v>622</v>
      </c>
      <c r="O462" s="362"/>
      <c r="P462" s="362"/>
      <c r="Q462" s="362"/>
      <c r="R462" s="362"/>
      <c r="S462" s="362"/>
      <c r="T462" s="363"/>
      <c r="U462" s="37" t="s">
        <v>623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>5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>5</v>
      </c>
      <c r="X462" s="37"/>
      <c r="Y462" s="308"/>
      <c r="Z462" s="308"/>
    </row>
    <row r="463" spans="1:53" x14ac:dyDescent="0.2">
      <c r="A463" s="314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14"/>
      <c r="M463" s="366"/>
      <c r="N463" s="361" t="s">
        <v>624</v>
      </c>
      <c r="O463" s="362"/>
      <c r="P463" s="362"/>
      <c r="Q463" s="362"/>
      <c r="R463" s="362"/>
      <c r="S463" s="362"/>
      <c r="T463" s="363"/>
      <c r="U463" s="37" t="s">
        <v>65</v>
      </c>
      <c r="V463" s="307">
        <f>GrossWeightTotal+PalletQtyTotal*25</f>
        <v>3115.1606060606059</v>
      </c>
      <c r="W463" s="307">
        <f>GrossWeightTotalR+PalletQtyTotalR*25</f>
        <v>3124.2799999999997</v>
      </c>
      <c r="X463" s="37"/>
      <c r="Y463" s="308"/>
      <c r="Z463" s="308"/>
    </row>
    <row r="464" spans="1:53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14"/>
      <c r="M464" s="366"/>
      <c r="N464" s="361" t="s">
        <v>625</v>
      </c>
      <c r="O464" s="362"/>
      <c r="P464" s="362"/>
      <c r="Q464" s="362"/>
      <c r="R464" s="362"/>
      <c r="S464" s="362"/>
      <c r="T464" s="363"/>
      <c r="U464" s="37" t="s">
        <v>623</v>
      </c>
      <c r="V464" s="307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>351.18686868686865</v>
      </c>
      <c r="W464" s="307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>352</v>
      </c>
      <c r="X464" s="37"/>
      <c r="Y464" s="308"/>
      <c r="Z464" s="308"/>
    </row>
    <row r="465" spans="1:29" ht="14.25" customHeight="1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14"/>
      <c r="M465" s="366"/>
      <c r="N465" s="361" t="s">
        <v>626</v>
      </c>
      <c r="O465" s="362"/>
      <c r="P465" s="362"/>
      <c r="Q465" s="362"/>
      <c r="R465" s="362"/>
      <c r="S465" s="362"/>
      <c r="T465" s="363"/>
      <c r="U465" s="39" t="s">
        <v>627</v>
      </c>
      <c r="V465" s="37"/>
      <c r="W465" s="37"/>
      <c r="X465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>5.2174499999999995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628</v>
      </c>
      <c r="B467" s="298" t="s">
        <v>59</v>
      </c>
      <c r="C467" s="337" t="s">
        <v>93</v>
      </c>
      <c r="D467" s="628"/>
      <c r="E467" s="628"/>
      <c r="F467" s="399"/>
      <c r="G467" s="337" t="s">
        <v>239</v>
      </c>
      <c r="H467" s="628"/>
      <c r="I467" s="628"/>
      <c r="J467" s="628"/>
      <c r="K467" s="628"/>
      <c r="L467" s="628"/>
      <c r="M467" s="399"/>
      <c r="N467" s="337" t="s">
        <v>430</v>
      </c>
      <c r="O467" s="399"/>
      <c r="P467" s="337" t="s">
        <v>477</v>
      </c>
      <c r="Q467" s="399"/>
      <c r="R467" s="298" t="s">
        <v>547</v>
      </c>
      <c r="S467" s="337" t="s">
        <v>589</v>
      </c>
      <c r="T467" s="399"/>
      <c r="U467" s="299"/>
      <c r="Z467" s="52"/>
      <c r="AC467" s="299"/>
    </row>
    <row r="468" spans="1:29" ht="14.25" customHeight="1" thickTop="1" x14ac:dyDescent="0.2">
      <c r="A468" s="327" t="s">
        <v>629</v>
      </c>
      <c r="B468" s="337" t="s">
        <v>59</v>
      </c>
      <c r="C468" s="337" t="s">
        <v>94</v>
      </c>
      <c r="D468" s="337" t="s">
        <v>102</v>
      </c>
      <c r="E468" s="337" t="s">
        <v>93</v>
      </c>
      <c r="F468" s="337" t="s">
        <v>232</v>
      </c>
      <c r="G468" s="337" t="s">
        <v>240</v>
      </c>
      <c r="H468" s="337" t="s">
        <v>247</v>
      </c>
      <c r="I468" s="337" t="s">
        <v>264</v>
      </c>
      <c r="J468" s="337" t="s">
        <v>322</v>
      </c>
      <c r="K468" s="299"/>
      <c r="L468" s="337" t="s">
        <v>398</v>
      </c>
      <c r="M468" s="337" t="s">
        <v>416</v>
      </c>
      <c r="N468" s="337" t="s">
        <v>431</v>
      </c>
      <c r="O468" s="337" t="s">
        <v>454</v>
      </c>
      <c r="P468" s="337" t="s">
        <v>478</v>
      </c>
      <c r="Q468" s="337" t="s">
        <v>525</v>
      </c>
      <c r="R468" s="337" t="s">
        <v>547</v>
      </c>
      <c r="S468" s="337" t="s">
        <v>590</v>
      </c>
      <c r="T468" s="337" t="s">
        <v>615</v>
      </c>
      <c r="U468" s="299"/>
      <c r="Z468" s="52"/>
      <c r="AC468" s="299"/>
    </row>
    <row r="469" spans="1:29" ht="13.5" customHeight="1" thickBot="1" x14ac:dyDescent="0.25">
      <c r="A469" s="328"/>
      <c r="B469" s="338"/>
      <c r="C469" s="338"/>
      <c r="D469" s="338"/>
      <c r="E469" s="338"/>
      <c r="F469" s="338"/>
      <c r="G469" s="338"/>
      <c r="H469" s="338"/>
      <c r="I469" s="338"/>
      <c r="J469" s="338"/>
      <c r="K469" s="299"/>
      <c r="L469" s="338"/>
      <c r="M469" s="338"/>
      <c r="N469" s="338"/>
      <c r="O469" s="338"/>
      <c r="P469" s="338"/>
      <c r="Q469" s="338"/>
      <c r="R469" s="338"/>
      <c r="S469" s="338"/>
      <c r="T469" s="338"/>
      <c r="U469" s="299"/>
      <c r="Z469" s="52"/>
      <c r="AC469" s="299"/>
    </row>
    <row r="470" spans="1:29" ht="18" customHeight="1" thickTop="1" thickBot="1" x14ac:dyDescent="0.25">
      <c r="A470" s="40" t="s">
        <v>630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IFERROR(W49*1,"0")+IFERROR(W50*1,"0")</f>
        <v>0</v>
      </c>
      <c r="D470" s="46">
        <f>IFERROR(W55*1,"0")+IFERROR(W56*1,"0")+IFERROR(W57*1,"0")+IFERROR(W58*1,"0")</f>
        <v>0</v>
      </c>
      <c r="E470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302.40000000000003</v>
      </c>
      <c r="F470" s="46">
        <f>IFERROR(W128*1,"0")+IFERROR(W129*1,"0")+IFERROR(W130*1,"0")</f>
        <v>0</v>
      </c>
      <c r="G470" s="46">
        <f>IFERROR(W136*1,"0")+IFERROR(W137*1,"0")+IFERROR(W138*1,"0")</f>
        <v>0</v>
      </c>
      <c r="H470" s="46">
        <f>IFERROR(W143*1,"0")+IFERROR(W144*1,"0")+IFERROR(W145*1,"0")+IFERROR(W146*1,"0")+IFERROR(W147*1,"0")+IFERROR(W148*1,"0")+IFERROR(W149*1,"0")+IFERROR(W150*1,"0")</f>
        <v>0</v>
      </c>
      <c r="I470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0</v>
      </c>
      <c r="J470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0</v>
      </c>
      <c r="K470" s="299"/>
      <c r="L470" s="46">
        <f>IFERROR(W255*1,"0")+IFERROR(W256*1,"0")+IFERROR(W257*1,"0")+IFERROR(W258*1,"0")+IFERROR(W259*1,"0")+IFERROR(W260*1,"0")+IFERROR(W261*1,"0")+IFERROR(W265*1,"0")+IFERROR(W266*1,"0")</f>
        <v>0</v>
      </c>
      <c r="M470" s="46">
        <f>IFERROR(W271*1,"0")+IFERROR(W275*1,"0")+IFERROR(W276*1,"0")+IFERROR(W277*1,"0")+IFERROR(W281*1,"0")+IFERROR(W285*1,"0")</f>
        <v>0</v>
      </c>
      <c r="N470" s="46">
        <f>IFERROR(W291*1,"0")+IFERROR(W292*1,"0")+IFERROR(W293*1,"0")+IFERROR(W294*1,"0")+IFERROR(W295*1,"0")+IFERROR(W296*1,"0")+IFERROR(W297*1,"0")+IFERROR(W298*1,"0")+IFERROR(W302*1,"0")+IFERROR(W303*1,"0")+IFERROR(W307*1,"0")+IFERROR(W311*1,"0")</f>
        <v>1305</v>
      </c>
      <c r="O470" s="46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70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70" s="46">
        <f>IFERROR(W378*1,"0")+IFERROR(W379*1,"0")+IFERROR(W383*1,"0")+IFERROR(W384*1,"0")+IFERROR(W385*1,"0")+IFERROR(W386*1,"0")+IFERROR(W387*1,"0")+IFERROR(W388*1,"0")+IFERROR(W389*1,"0")+IFERROR(W393*1,"0")</f>
        <v>0</v>
      </c>
      <c r="R470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1251.3600000000001</v>
      </c>
      <c r="S470" s="46">
        <f>IFERROR(W432*1,"0")+IFERROR(W433*1,"0")+IFERROR(W437*1,"0")+IFERROR(W438*1,"0")+IFERROR(W442*1,"0")+IFERROR(W443*1,"0")+IFERROR(W447*1,"0")+IFERROR(W448*1,"0")</f>
        <v>0</v>
      </c>
      <c r="T470" s="46">
        <f>IFERROR(W453*1,"0")+IFERROR(W457*1,"0")</f>
        <v>0</v>
      </c>
      <c r="U470" s="299"/>
      <c r="Z470" s="52"/>
      <c r="AC470" s="299"/>
    </row>
  </sheetData>
  <sheetProtection algorithmName="SHA-512" hashValue="6+ROcYgAILrmNVoUDjoDfKBjGvHdX6YDVe0fboAwvAm/ngFp0H4tSv1gV7t0EvK8skce8M2bW/WI8fb6k/n29w==" saltValue="WqefytfDXfmJoCUKOFY8v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N263:T263"/>
    <mergeCell ref="D17:E18"/>
    <mergeCell ref="D173:E173"/>
    <mergeCell ref="S467:T467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C467:F467"/>
    <mergeCell ref="S468:S469"/>
    <mergeCell ref="G467:M467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N163:T163"/>
    <mergeCell ref="D355:E355"/>
    <mergeCell ref="D293:E293"/>
    <mergeCell ref="A247:X247"/>
    <mergeCell ref="D97:E97"/>
    <mergeCell ref="N180:R180"/>
    <mergeCell ref="N374:T374"/>
    <mergeCell ref="N140:T140"/>
    <mergeCell ref="N182:R182"/>
    <mergeCell ref="A439:M440"/>
    <mergeCell ref="D184:E184"/>
    <mergeCell ref="N84:R84"/>
    <mergeCell ref="N249:R249"/>
    <mergeCell ref="N169:T16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N27:R27"/>
    <mergeCell ref="N83:R83"/>
    <mergeCell ref="D271:E271"/>
    <mergeCell ref="D191:E191"/>
    <mergeCell ref="D433:E433"/>
    <mergeCell ref="D237:E237"/>
    <mergeCell ref="A429:X429"/>
    <mergeCell ref="N85:R85"/>
    <mergeCell ref="N389:R389"/>
    <mergeCell ref="N156:R156"/>
    <mergeCell ref="D121:E121"/>
    <mergeCell ref="D192:E192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90:X190"/>
    <mergeCell ref="N81:T81"/>
    <mergeCell ref="D102:E102"/>
    <mergeCell ref="N88:R88"/>
    <mergeCell ref="N152:T152"/>
    <mergeCell ref="N259:R259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A13:L13"/>
    <mergeCell ref="A19:X19"/>
    <mergeCell ref="J9:L9"/>
    <mergeCell ref="R5:S5"/>
    <mergeCell ref="A8:C8"/>
    <mergeCell ref="A10:C10"/>
    <mergeCell ref="F5:G5"/>
    <mergeCell ref="A14:L14"/>
    <mergeCell ref="A47:X47"/>
    <mergeCell ref="D175:E175"/>
    <mergeCell ref="A312:M313"/>
    <mergeCell ref="T11:U11"/>
    <mergeCell ref="D221:E221"/>
    <mergeCell ref="A134:X134"/>
    <mergeCell ref="M468:M469"/>
    <mergeCell ref="N57:R57"/>
    <mergeCell ref="A262:M263"/>
    <mergeCell ref="D457:E457"/>
    <mergeCell ref="N267:T267"/>
    <mergeCell ref="N293:R293"/>
    <mergeCell ref="D165:E165"/>
    <mergeCell ref="N146:R146"/>
    <mergeCell ref="N317:R317"/>
    <mergeCell ref="D323:E323"/>
    <mergeCell ref="N33:T33"/>
    <mergeCell ref="N465:T465"/>
    <mergeCell ref="D29:E29"/>
    <mergeCell ref="N319:R319"/>
    <mergeCell ref="N366:T366"/>
    <mergeCell ref="D265:E265"/>
    <mergeCell ref="N420:R420"/>
    <mergeCell ref="A410:X410"/>
    <mergeCell ref="A12:L12"/>
    <mergeCell ref="A214:X214"/>
    <mergeCell ref="N291:R291"/>
    <mergeCell ref="A456:X456"/>
    <mergeCell ref="N80:T80"/>
    <mergeCell ref="D101:E101"/>
    <mergeCell ref="N209:R209"/>
    <mergeCell ref="D76:E76"/>
    <mergeCell ref="A225:X225"/>
    <mergeCell ref="A396:X396"/>
    <mergeCell ref="N333:T333"/>
    <mergeCell ref="A40:M41"/>
    <mergeCell ref="N308:T308"/>
    <mergeCell ref="N204:R204"/>
    <mergeCell ref="A398:X398"/>
    <mergeCell ref="A325:M326"/>
    <mergeCell ref="A51:M52"/>
    <mergeCell ref="N160:R160"/>
    <mergeCell ref="A164:X164"/>
    <mergeCell ref="D249:E249"/>
    <mergeCell ref="A267:M268"/>
    <mergeCell ref="D276:E276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D385:E385"/>
    <mergeCell ref="N217:T217"/>
    <mergeCell ref="N276:R276"/>
    <mergeCell ref="N43:R43"/>
    <mergeCell ref="A301:X301"/>
    <mergeCell ref="D86:E86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L468:L469"/>
    <mergeCell ref="N208:R208"/>
    <mergeCell ref="N379:R379"/>
    <mergeCell ref="N468:N469"/>
    <mergeCell ref="N116:T116"/>
    <mergeCell ref="N183:R183"/>
    <mergeCell ref="D447:E447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C468:C469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N130:R130"/>
    <mergeCell ref="N68:R68"/>
    <mergeCell ref="N295:R295"/>
    <mergeCell ref="D136:E136"/>
    <mergeCell ref="N432:R432"/>
    <mergeCell ref="D468:D469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177:R177"/>
    <mergeCell ref="N335:R335"/>
    <mergeCell ref="D85:E85"/>
    <mergeCell ref="H1:O1"/>
    <mergeCell ref="D199:E199"/>
    <mergeCell ref="D364:E364"/>
    <mergeCell ref="D186:E186"/>
    <mergeCell ref="O9:P9"/>
    <mergeCell ref="N463:T463"/>
    <mergeCell ref="N22:R22"/>
    <mergeCell ref="A397:X397"/>
    <mergeCell ref="D65:E65"/>
    <mergeCell ref="N359:T359"/>
    <mergeCell ref="N36:T36"/>
    <mergeCell ref="N394:T394"/>
    <mergeCell ref="D207:E207"/>
    <mergeCell ref="D256:E256"/>
    <mergeCell ref="D383:E383"/>
    <mergeCell ref="H10:L10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D202:E202"/>
    <mergeCell ref="D373:E373"/>
    <mergeCell ref="A382:X382"/>
    <mergeCell ref="A116:M117"/>
    <mergeCell ref="N348:R348"/>
    <mergeCell ref="N273:T273"/>
    <mergeCell ref="D294:E294"/>
    <mergeCell ref="D215:E215"/>
    <mergeCell ref="A290:X290"/>
    <mergeCell ref="D386:E386"/>
    <mergeCell ref="N286:T286"/>
    <mergeCell ref="N67:R67"/>
    <mergeCell ref="N131:T131"/>
    <mergeCell ref="N303:R303"/>
    <mergeCell ref="N223:T223"/>
    <mergeCell ref="B468:B469"/>
    <mergeCell ref="N330:R330"/>
    <mergeCell ref="N97:R97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N391:T391"/>
    <mergeCell ref="D412:E412"/>
    <mergeCell ref="N462:T46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A460:M465"/>
    <mergeCell ref="N108:R108"/>
    <mergeCell ref="N95:R95"/>
    <mergeCell ref="N70:R70"/>
    <mergeCell ref="N266:R266"/>
    <mergeCell ref="D138:E138"/>
    <mergeCell ref="N393:R393"/>
    <mergeCell ref="N331:R331"/>
    <mergeCell ref="D203:E203"/>
    <mergeCell ref="A380:M381"/>
    <mergeCell ref="N421:R421"/>
    <mergeCell ref="N187:R187"/>
    <mergeCell ref="D418:E418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215:R215"/>
    <mergeCell ref="D112:E112"/>
    <mergeCell ref="D56:E56"/>
    <mergeCell ref="D176:E176"/>
    <mergeCell ref="D114:E114"/>
    <mergeCell ref="D285:E285"/>
    <mergeCell ref="D39:E39"/>
    <mergeCell ref="D89:E89"/>
    <mergeCell ref="A9:C9"/>
    <mergeCell ref="D58:E58"/>
    <mergeCell ref="O12:P12"/>
    <mergeCell ref="M17:M18"/>
    <mergeCell ref="N230:R23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O468:O469"/>
    <mergeCell ref="Q468:Q469"/>
    <mergeCell ref="A118:X118"/>
    <mergeCell ref="N405:R405"/>
    <mergeCell ref="A216:M217"/>
    <mergeCell ref="N313:T313"/>
    <mergeCell ref="A343:M344"/>
    <mergeCell ref="N184:R184"/>
    <mergeCell ref="N414:T414"/>
    <mergeCell ref="A374:M375"/>
    <mergeCell ref="A436:X436"/>
    <mergeCell ref="E468:E469"/>
    <mergeCell ref="N460:T460"/>
    <mergeCell ref="D348:E348"/>
    <mergeCell ref="N467:O467"/>
    <mergeCell ref="N448:R448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47:E347"/>
    <mergeCell ref="N320:T320"/>
    <mergeCell ref="D341:E341"/>
    <mergeCell ref="J468:J46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N31:R31"/>
    <mergeCell ref="N87:R87"/>
    <mergeCell ref="N151:T151"/>
    <mergeCell ref="D74:E74"/>
    <mergeCell ref="N443:R443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D130:E130"/>
    <mergeCell ref="A34:X34"/>
    <mergeCell ref="D68:E68"/>
    <mergeCell ref="A422:M423"/>
    <mergeCell ref="D27:E27"/>
    <mergeCell ref="N15:R16"/>
    <mergeCell ref="N375:T375"/>
    <mergeCell ref="P468:P469"/>
    <mergeCell ref="R468:R469"/>
    <mergeCell ref="A269:X269"/>
    <mergeCell ref="N464:T464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D261:E261"/>
    <mergeCell ref="N367:T367"/>
    <mergeCell ref="A25:X25"/>
    <mergeCell ref="D388:E388"/>
    <mergeCell ref="N158:T158"/>
    <mergeCell ref="A370:M371"/>
    <mergeCell ref="D180:E180"/>
    <mergeCell ref="A127:X127"/>
    <mergeCell ref="N224:T224"/>
    <mergeCell ref="D167:E167"/>
    <mergeCell ref="N251:T251"/>
    <mergeCell ref="N189:T189"/>
    <mergeCell ref="D161:E161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N411:R411"/>
    <mergeCell ref="D448:E448"/>
    <mergeCell ref="N437:R437"/>
    <mergeCell ref="D9:E9"/>
    <mergeCell ref="F9:G9"/>
    <mergeCell ref="A314:X314"/>
    <mergeCell ref="D232:E232"/>
    <mergeCell ref="D403:E403"/>
    <mergeCell ref="N309:T309"/>
    <mergeCell ref="N240:T240"/>
    <mergeCell ref="A315:X315"/>
    <mergeCell ref="N86:R86"/>
    <mergeCell ref="N384:R384"/>
    <mergeCell ref="D63:E63"/>
    <mergeCell ref="N304:T304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F468:F469"/>
    <mergeCell ref="D211:E211"/>
    <mergeCell ref="H468:H469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A458:M459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G468:G469"/>
    <mergeCell ref="O10:P10"/>
    <mergeCell ref="I468:I469"/>
    <mergeCell ref="P467:Q467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D8:L8"/>
    <mergeCell ref="N402:R402"/>
    <mergeCell ref="D122:E122"/>
    <mergeCell ref="N352:R352"/>
    <mergeCell ref="D250:E250"/>
    <mergeCell ref="N50:R50"/>
    <mergeCell ref="N362:R362"/>
    <mergeCell ref="D259:E259"/>
    <mergeCell ref="N349:R349"/>
    <mergeCell ref="D28:E28"/>
    <mergeCell ref="N128:R128"/>
    <mergeCell ref="N426:R426"/>
    <mergeCell ref="N364:R364"/>
    <mergeCell ref="N220:R220"/>
    <mergeCell ref="D236:E236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D302:E302"/>
    <mergeCell ref="N100:R100"/>
    <mergeCell ref="A54:X54"/>
    <mergeCell ref="N271:R271"/>
    <mergeCell ref="N94:R94"/>
    <mergeCell ref="N60:T60"/>
    <mergeCell ref="D208:E208"/>
    <mergeCell ref="AA17:AC18"/>
    <mergeCell ref="N279:T279"/>
    <mergeCell ref="N124:T124"/>
    <mergeCell ref="A154:X154"/>
    <mergeCell ref="N360:T360"/>
    <mergeCell ref="N45:T45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D442:E442"/>
    <mergeCell ref="N408:T408"/>
    <mergeCell ref="D379:E379"/>
    <mergeCell ref="N423:T423"/>
    <mergeCell ref="N422:T422"/>
    <mergeCell ref="D406:E406"/>
    <mergeCell ref="N216:T216"/>
    <mergeCell ref="N343:T343"/>
    <mergeCell ref="A306:X306"/>
    <mergeCell ref="N176:R176"/>
    <mergeCell ref="N347:R347"/>
    <mergeCell ref="N412:R412"/>
    <mergeCell ref="N193:T193"/>
    <mergeCell ref="T468:T469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A444:M445"/>
    <mergeCell ref="D66:E66"/>
    <mergeCell ref="A141:X141"/>
    <mergeCell ref="N181:R181"/>
    <mergeCell ref="A135:X135"/>
    <mergeCell ref="N32:T32"/>
    <mergeCell ref="D197:E197"/>
    <mergeCell ref="N28:R28"/>
    <mergeCell ref="N199:R199"/>
    <mergeCell ref="A372:X372"/>
    <mergeCell ref="D71:E71"/>
    <mergeCell ref="N186:R186"/>
    <mergeCell ref="N457:R457"/>
    <mergeCell ref="D307:E307"/>
    <mergeCell ref="A338:X338"/>
    <mergeCell ref="N30:R30"/>
    <mergeCell ref="D98:E98"/>
    <mergeCell ref="D73:E73"/>
    <mergeCell ref="A82:X82"/>
    <mergeCell ref="N44:T44"/>
    <mergeCell ref="A340:X340"/>
    <mergeCell ref="A377:X377"/>
    <mergeCell ref="D351:E351"/>
    <mergeCell ref="N268:T268"/>
    <mergeCell ref="D411:E411"/>
    <mergeCell ref="N395:T395"/>
    <mergeCell ref="N147:R147"/>
    <mergeCell ref="A223:M224"/>
    <mergeCell ref="N64:R64"/>
    <mergeCell ref="N120:R120"/>
    <mergeCell ref="N191:R191"/>
    <mergeCell ref="N24:T24"/>
    <mergeCell ref="H9:I9"/>
    <mergeCell ref="D281:E281"/>
    <mergeCell ref="A90:M91"/>
    <mergeCell ref="D297:E297"/>
    <mergeCell ref="N155:R155"/>
    <mergeCell ref="N93:R93"/>
    <mergeCell ref="A468:A469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D357:E357"/>
    <mergeCell ref="D160:E160"/>
    <mergeCell ref="A235:X235"/>
    <mergeCell ref="N165:R165"/>
    <mergeCell ref="D350:E350"/>
    <mergeCell ref="A251:M252"/>
    <mergeCell ref="A44:M45"/>
    <mergeCell ref="N299:T299"/>
    <mergeCell ref="N99:R99"/>
    <mergeCell ref="N74:R74"/>
    <mergeCell ref="N145:R145"/>
    <mergeCell ref="N316:R316"/>
    <mergeCell ref="A339:X339"/>
    <mergeCell ref="D201:E20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52"/>
    </row>
    <row r="3" spans="2:8" x14ac:dyDescent="0.2">
      <c r="B3" s="47" t="s">
        <v>632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633</v>
      </c>
      <c r="D6" s="47" t="s">
        <v>634</v>
      </c>
      <c r="E6" s="47"/>
    </row>
    <row r="7" spans="2:8" x14ac:dyDescent="0.2">
      <c r="B7" s="47" t="s">
        <v>635</v>
      </c>
      <c r="C7" s="47" t="s">
        <v>636</v>
      </c>
      <c r="D7" s="47" t="s">
        <v>637</v>
      </c>
      <c r="E7" s="47"/>
    </row>
    <row r="9" spans="2:8" x14ac:dyDescent="0.2">
      <c r="B9" s="47" t="s">
        <v>638</v>
      </c>
      <c r="C9" s="47" t="s">
        <v>633</v>
      </c>
      <c r="D9" s="47"/>
      <c r="E9" s="47"/>
    </row>
    <row r="11" spans="2:8" x14ac:dyDescent="0.2">
      <c r="B11" s="47" t="s">
        <v>639</v>
      </c>
      <c r="C11" s="47" t="s">
        <v>636</v>
      </c>
      <c r="D11" s="47"/>
      <c r="E11" s="47"/>
    </row>
    <row r="13" spans="2:8" x14ac:dyDescent="0.2">
      <c r="B13" s="47" t="s">
        <v>640</v>
      </c>
      <c r="C13" s="47"/>
      <c r="D13" s="47"/>
      <c r="E13" s="47"/>
    </row>
    <row r="14" spans="2:8" x14ac:dyDescent="0.2">
      <c r="B14" s="47" t="s">
        <v>641</v>
      </c>
      <c r="C14" s="47"/>
      <c r="D14" s="47"/>
      <c r="E14" s="47"/>
    </row>
    <row r="15" spans="2:8" x14ac:dyDescent="0.2">
      <c r="B15" s="47" t="s">
        <v>642</v>
      </c>
      <c r="C15" s="47"/>
      <c r="D15" s="47"/>
      <c r="E15" s="47"/>
    </row>
    <row r="16" spans="2:8" x14ac:dyDescent="0.2">
      <c r="B16" s="47" t="s">
        <v>643</v>
      </c>
      <c r="C16" s="47"/>
      <c r="D16" s="47"/>
      <c r="E16" s="47"/>
    </row>
    <row r="17" spans="2:5" x14ac:dyDescent="0.2">
      <c r="B17" s="47" t="s">
        <v>644</v>
      </c>
      <c r="C17" s="47"/>
      <c r="D17" s="47"/>
      <c r="E17" s="47"/>
    </row>
    <row r="18" spans="2:5" x14ac:dyDescent="0.2">
      <c r="B18" s="47" t="s">
        <v>645</v>
      </c>
      <c r="C18" s="47"/>
      <c r="D18" s="47"/>
      <c r="E18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</sheetData>
  <sheetProtection algorithmName="SHA-512" hashValue="mSUEgD5yb5DQ9IE5nL8D2gHyUFPQe4k3gTnSYAPOiFZVoqyRqqNNwT1TKHIKTOxBNAMq1rWsaomABN6uOWZzNg==" saltValue="D8yC2YRLgc6kSJyA5RCg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2023-10-31T08:06:16Z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