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35" i="2" l="1"/>
  <c r="V458" i="2" l="1"/>
  <c r="V459" i="2" s="1"/>
  <c r="V457" i="2"/>
  <c r="V455" i="2"/>
  <c r="V454" i="2"/>
  <c r="X453" i="2"/>
  <c r="X454" i="2" s="1"/>
  <c r="W453" i="2"/>
  <c r="T466" i="2" s="1"/>
  <c r="N453" i="2"/>
  <c r="V450" i="2"/>
  <c r="V449" i="2"/>
  <c r="X448" i="2"/>
  <c r="W448" i="2"/>
  <c r="W447" i="2"/>
  <c r="W450" i="2" s="1"/>
  <c r="V445" i="2"/>
  <c r="V444" i="2"/>
  <c r="W443" i="2"/>
  <c r="X443" i="2" s="1"/>
  <c r="W442" i="2"/>
  <c r="W444" i="2" s="1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W422" i="2" s="1"/>
  <c r="N416" i="2"/>
  <c r="V414" i="2"/>
  <c r="V413" i="2"/>
  <c r="W412" i="2"/>
  <c r="W413" i="2" s="1"/>
  <c r="N412" i="2"/>
  <c r="X411" i="2"/>
  <c r="W411" i="2"/>
  <c r="W414" i="2" s="1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N403" i="2"/>
  <c r="W402" i="2"/>
  <c r="X402" i="2" s="1"/>
  <c r="N402" i="2"/>
  <c r="X401" i="2"/>
  <c r="W401" i="2"/>
  <c r="N401" i="2"/>
  <c r="W400" i="2"/>
  <c r="N400" i="2"/>
  <c r="W399" i="2"/>
  <c r="X399" i="2" s="1"/>
  <c r="N399" i="2"/>
  <c r="V395" i="2"/>
  <c r="V394" i="2"/>
  <c r="W393" i="2"/>
  <c r="W395" i="2" s="1"/>
  <c r="N393" i="2"/>
  <c r="V391" i="2"/>
  <c r="V390" i="2"/>
  <c r="X389" i="2"/>
  <c r="W389" i="2"/>
  <c r="N389" i="2"/>
  <c r="W388" i="2"/>
  <c r="X388" i="2" s="1"/>
  <c r="N388" i="2"/>
  <c r="X387" i="2"/>
  <c r="W387" i="2"/>
  <c r="N387" i="2"/>
  <c r="X386" i="2"/>
  <c r="W386" i="2"/>
  <c r="W385" i="2"/>
  <c r="X385" i="2" s="1"/>
  <c r="N385" i="2"/>
  <c r="X384" i="2"/>
  <c r="W384" i="2"/>
  <c r="N384" i="2"/>
  <c r="W383" i="2"/>
  <c r="W390" i="2" s="1"/>
  <c r="N383" i="2"/>
  <c r="V381" i="2"/>
  <c r="V380" i="2"/>
  <c r="W379" i="2"/>
  <c r="X379" i="2" s="1"/>
  <c r="N379" i="2"/>
  <c r="W378" i="2"/>
  <c r="N378" i="2"/>
  <c r="W375" i="2"/>
  <c r="V375" i="2"/>
  <c r="V374" i="2"/>
  <c r="X373" i="2"/>
  <c r="X374" i="2" s="1"/>
  <c r="W373" i="2"/>
  <c r="W374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X363" i="2"/>
  <c r="W363" i="2"/>
  <c r="N363" i="2"/>
  <c r="W362" i="2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W341" i="2"/>
  <c r="N341" i="2"/>
  <c r="V337" i="2"/>
  <c r="V336" i="2"/>
  <c r="W335" i="2"/>
  <c r="W336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X323" i="2"/>
  <c r="X325" i="2" s="1"/>
  <c r="W323" i="2"/>
  <c r="W326" i="2" s="1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W304" i="2" s="1"/>
  <c r="N303" i="2"/>
  <c r="W302" i="2"/>
  <c r="X302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X295" i="2"/>
  <c r="W295" i="2"/>
  <c r="N295" i="2"/>
  <c r="X294" i="2"/>
  <c r="W294" i="2"/>
  <c r="N294" i="2"/>
  <c r="W293" i="2"/>
  <c r="X293" i="2" s="1"/>
  <c r="N293" i="2"/>
  <c r="W292" i="2"/>
  <c r="X292" i="2" s="1"/>
  <c r="N292" i="2"/>
  <c r="X291" i="2"/>
  <c r="W291" i="2"/>
  <c r="W299" i="2" s="1"/>
  <c r="N291" i="2"/>
  <c r="V287" i="2"/>
  <c r="V286" i="2"/>
  <c r="W285" i="2"/>
  <c r="W287" i="2" s="1"/>
  <c r="N285" i="2"/>
  <c r="V283" i="2"/>
  <c r="W282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X261" i="2"/>
  <c r="W261" i="2"/>
  <c r="N261" i="2"/>
  <c r="W260" i="2"/>
  <c r="X260" i="2" s="1"/>
  <c r="N260" i="2"/>
  <c r="X259" i="2"/>
  <c r="W259" i="2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X249" i="2"/>
  <c r="W249" i="2"/>
  <c r="N249" i="2"/>
  <c r="W248" i="2"/>
  <c r="X248" i="2" s="1"/>
  <c r="N248" i="2"/>
  <c r="V246" i="2"/>
  <c r="V245" i="2"/>
  <c r="W244" i="2"/>
  <c r="W246" i="2" s="1"/>
  <c r="N244" i="2"/>
  <c r="W243" i="2"/>
  <c r="X243" i="2" s="1"/>
  <c r="W242" i="2"/>
  <c r="X242" i="2" s="1"/>
  <c r="V240" i="2"/>
  <c r="V239" i="2"/>
  <c r="W238" i="2"/>
  <c r="X238" i="2" s="1"/>
  <c r="N238" i="2"/>
  <c r="X237" i="2"/>
  <c r="W237" i="2"/>
  <c r="N237" i="2"/>
  <c r="W236" i="2"/>
  <c r="X236" i="2" s="1"/>
  <c r="X239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X233" i="2" s="1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V217" i="2"/>
  <c r="V216" i="2"/>
  <c r="W215" i="2"/>
  <c r="W216" i="2" s="1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W192" i="2"/>
  <c r="X192" i="2" s="1"/>
  <c r="N192" i="2"/>
  <c r="W191" i="2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N181" i="2"/>
  <c r="W180" i="2"/>
  <c r="X180" i="2" s="1"/>
  <c r="N180" i="2"/>
  <c r="W179" i="2"/>
  <c r="X179" i="2" s="1"/>
  <c r="W178" i="2"/>
  <c r="X178" i="2" s="1"/>
  <c r="W177" i="2"/>
  <c r="X177" i="2" s="1"/>
  <c r="N177" i="2"/>
  <c r="X176" i="2"/>
  <c r="W176" i="2"/>
  <c r="N176" i="2"/>
  <c r="W175" i="2"/>
  <c r="X175" i="2" s="1"/>
  <c r="W174" i="2"/>
  <c r="N174" i="2"/>
  <c r="W173" i="2"/>
  <c r="X173" i="2" s="1"/>
  <c r="W172" i="2"/>
  <c r="X172" i="2" s="1"/>
  <c r="N172" i="2"/>
  <c r="V170" i="2"/>
  <c r="V169" i="2"/>
  <c r="X168" i="2"/>
  <c r="W168" i="2"/>
  <c r="N168" i="2"/>
  <c r="W167" i="2"/>
  <c r="X167" i="2" s="1"/>
  <c r="N167" i="2"/>
  <c r="W166" i="2"/>
  <c r="X166" i="2" s="1"/>
  <c r="N166" i="2"/>
  <c r="X165" i="2"/>
  <c r="W165" i="2"/>
  <c r="N165" i="2"/>
  <c r="V163" i="2"/>
  <c r="V162" i="2"/>
  <c r="W161" i="2"/>
  <c r="N161" i="2"/>
  <c r="X160" i="2"/>
  <c r="W160" i="2"/>
  <c r="W162" i="2" s="1"/>
  <c r="V158" i="2"/>
  <c r="V157" i="2"/>
  <c r="W156" i="2"/>
  <c r="X156" i="2" s="1"/>
  <c r="N156" i="2"/>
  <c r="W155" i="2"/>
  <c r="N155" i="2"/>
  <c r="V152" i="2"/>
  <c r="V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W144" i="2"/>
  <c r="X144" i="2" s="1"/>
  <c r="N144" i="2"/>
  <c r="W143" i="2"/>
  <c r="N143" i="2"/>
  <c r="V140" i="2"/>
  <c r="V139" i="2"/>
  <c r="W138" i="2"/>
  <c r="X138" i="2" s="1"/>
  <c r="N138" i="2"/>
  <c r="W137" i="2"/>
  <c r="X137" i="2" s="1"/>
  <c r="N137" i="2"/>
  <c r="W136" i="2"/>
  <c r="N136" i="2"/>
  <c r="V132" i="2"/>
  <c r="V131" i="2"/>
  <c r="X130" i="2"/>
  <c r="W130" i="2"/>
  <c r="N130" i="2"/>
  <c r="X129" i="2"/>
  <c r="W129" i="2"/>
  <c r="N129" i="2"/>
  <c r="W128" i="2"/>
  <c r="F466" i="2" s="1"/>
  <c r="N128" i="2"/>
  <c r="V125" i="2"/>
  <c r="V124" i="2"/>
  <c r="W123" i="2"/>
  <c r="X123" i="2" s="1"/>
  <c r="W122" i="2"/>
  <c r="N122" i="2"/>
  <c r="W121" i="2"/>
  <c r="X121" i="2" s="1"/>
  <c r="X120" i="2"/>
  <c r="W120" i="2"/>
  <c r="N120" i="2"/>
  <c r="W119" i="2"/>
  <c r="W125" i="2" s="1"/>
  <c r="N119" i="2"/>
  <c r="V117" i="2"/>
  <c r="V116" i="2"/>
  <c r="W115" i="2"/>
  <c r="X115" i="2" s="1"/>
  <c r="W114" i="2"/>
  <c r="N114" i="2"/>
  <c r="W113" i="2"/>
  <c r="X113" i="2" s="1"/>
  <c r="W112" i="2"/>
  <c r="X112" i="2" s="1"/>
  <c r="X111" i="2"/>
  <c r="W111" i="2"/>
  <c r="W110" i="2"/>
  <c r="X110" i="2" s="1"/>
  <c r="W109" i="2"/>
  <c r="X109" i="2" s="1"/>
  <c r="N109" i="2"/>
  <c r="W108" i="2"/>
  <c r="X108" i="2" s="1"/>
  <c r="N108" i="2"/>
  <c r="X107" i="2"/>
  <c r="W107" i="2"/>
  <c r="W106" i="2"/>
  <c r="X106" i="2" s="1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X89" i="2"/>
  <c r="W89" i="2"/>
  <c r="N89" i="2"/>
  <c r="W88" i="2"/>
  <c r="X88" i="2" s="1"/>
  <c r="N88" i="2"/>
  <c r="W87" i="2"/>
  <c r="X87" i="2" s="1"/>
  <c r="X86" i="2"/>
  <c r="W86" i="2"/>
  <c r="W85" i="2"/>
  <c r="W84" i="2"/>
  <c r="X84" i="2" s="1"/>
  <c r="N84" i="2"/>
  <c r="W83" i="2"/>
  <c r="X83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X65" i="2"/>
  <c r="W65" i="2"/>
  <c r="N65" i="2"/>
  <c r="W64" i="2"/>
  <c r="X64" i="2" s="1"/>
  <c r="X63" i="2"/>
  <c r="W63" i="2"/>
  <c r="V60" i="2"/>
  <c r="V59" i="2"/>
  <c r="X58" i="2"/>
  <c r="W58" i="2"/>
  <c r="W57" i="2"/>
  <c r="X57" i="2" s="1"/>
  <c r="N57" i="2"/>
  <c r="X56" i="2"/>
  <c r="W56" i="2"/>
  <c r="N56" i="2"/>
  <c r="W55" i="2"/>
  <c r="D466" i="2" s="1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N28" i="2"/>
  <c r="W27" i="2"/>
  <c r="X27" i="2" s="1"/>
  <c r="N27" i="2"/>
  <c r="W26" i="2"/>
  <c r="X26" i="2" s="1"/>
  <c r="N26" i="2"/>
  <c r="V24" i="2"/>
  <c r="W23" i="2"/>
  <c r="V23" i="2"/>
  <c r="W22" i="2"/>
  <c r="W24" i="2" s="1"/>
  <c r="N22" i="2"/>
  <c r="H10" i="2"/>
  <c r="A9" i="2"/>
  <c r="A10" i="2" s="1"/>
  <c r="D7" i="2"/>
  <c r="O6" i="2"/>
  <c r="N2" i="2"/>
  <c r="X215" i="2" l="1"/>
  <c r="X216" i="2" s="1"/>
  <c r="W217" i="2"/>
  <c r="X265" i="2"/>
  <c r="X335" i="2"/>
  <c r="X336" i="2" s="1"/>
  <c r="W337" i="2"/>
  <c r="W360" i="2"/>
  <c r="W366" i="2"/>
  <c r="S466" i="2"/>
  <c r="W439" i="2"/>
  <c r="X223" i="2"/>
  <c r="W445" i="2"/>
  <c r="W32" i="2"/>
  <c r="W45" i="2"/>
  <c r="X119" i="2"/>
  <c r="W158" i="2"/>
  <c r="X28" i="2"/>
  <c r="W90" i="2"/>
  <c r="W104" i="2"/>
  <c r="X155" i="2"/>
  <c r="X157" i="2" s="1"/>
  <c r="W163" i="2"/>
  <c r="W169" i="2"/>
  <c r="Q466" i="2"/>
  <c r="W394" i="2"/>
  <c r="X412" i="2"/>
  <c r="X413" i="2" s="1"/>
  <c r="W33" i="2"/>
  <c r="W44" i="2"/>
  <c r="W124" i="2"/>
  <c r="G466" i="2"/>
  <c r="W152" i="2"/>
  <c r="X169" i="2"/>
  <c r="W223" i="2"/>
  <c r="W381" i="2"/>
  <c r="W428" i="2"/>
  <c r="W440" i="2"/>
  <c r="X362" i="2"/>
  <c r="W263" i="2"/>
  <c r="R466" i="2"/>
  <c r="W408" i="2"/>
  <c r="W367" i="2"/>
  <c r="W344" i="2"/>
  <c r="X341" i="2"/>
  <c r="X343" i="2" s="1"/>
  <c r="W333" i="2"/>
  <c r="W321" i="2"/>
  <c r="N466" i="2"/>
  <c r="W305" i="2"/>
  <c r="W286" i="2"/>
  <c r="X285" i="2"/>
  <c r="X286" i="2" s="1"/>
  <c r="W283" i="2"/>
  <c r="X278" i="2"/>
  <c r="W252" i="2"/>
  <c r="X251" i="2"/>
  <c r="W193" i="2"/>
  <c r="W189" i="2"/>
  <c r="W188" i="2"/>
  <c r="W116" i="2"/>
  <c r="W117" i="2"/>
  <c r="E466" i="2"/>
  <c r="W91" i="2"/>
  <c r="V456" i="2"/>
  <c r="W51" i="2"/>
  <c r="W457" i="2"/>
  <c r="V460" i="2"/>
  <c r="F10" i="2"/>
  <c r="J9" i="2"/>
  <c r="F9" i="2"/>
  <c r="H9" i="2"/>
  <c r="X267" i="2"/>
  <c r="X212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X116" i="2" s="1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08" i="2" s="1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W459" i="2" l="1"/>
  <c r="W460" i="2"/>
  <c r="W456" i="2"/>
  <c r="X461" i="2"/>
</calcChain>
</file>

<file path=xl/sharedStrings.xml><?xml version="1.0" encoding="utf-8"?>
<sst xmlns="http://schemas.openxmlformats.org/spreadsheetml/2006/main" count="2941" uniqueCount="662">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</sst>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3" sqref="V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 t="s">
        <v>661</v>
      </c>
      <c r="I5" s="620"/>
      <c r="J5" s="620"/>
      <c r="K5" s="620"/>
      <c r="L5" s="620"/>
      <c r="N5" s="27" t="s">
        <v>4</v>
      </c>
      <c r="O5" s="615">
        <v>45234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637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Суббота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2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0.375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60.48</v>
      </c>
      <c r="W31" s="56">
        <f t="shared" si="0"/>
        <v>60.480000000000004</v>
      </c>
      <c r="X31" s="42">
        <f t="shared" si="1"/>
        <v>0.18071999999999999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24</v>
      </c>
      <c r="W32" s="44">
        <f>IFERROR(W26/H26,"0")+IFERROR(W27/H27,"0")+IFERROR(W28/H28,"0")+IFERROR(W29/H29,"0")+IFERROR(W30/H30,"0")+IFERROR(W31/H31,"0")</f>
        <v>24</v>
      </c>
      <c r="X32" s="44">
        <f>IFERROR(IF(X26="",0,X26),"0")+IFERROR(IF(X27="",0,X27),"0")+IFERROR(IF(X28="",0,X28),"0")+IFERROR(IF(X29="",0,X29),"0")+IFERROR(IF(X30="",0,X30),"0")+IFERROR(IF(X31="",0,X31),"0")</f>
        <v>0.18071999999999999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60.48</v>
      </c>
      <c r="W33" s="44">
        <f>IFERROR(SUM(W26:W31),"0")</f>
        <v>60.480000000000004</v>
      </c>
      <c r="X33" s="43"/>
      <c r="Y33" s="68"/>
      <c r="Z33" s="68"/>
    </row>
    <row r="34" spans="1:53" ht="14.25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f>AA35</f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51.300000000000004</v>
      </c>
      <c r="W50" s="56">
        <f>IFERROR(IF(V50="",0,CEILING((V50/$H50),1)*$H50),"")</f>
        <v>51.300000000000004</v>
      </c>
      <c r="X50" s="42">
        <f>IFERROR(IF(W50=0,"",ROUNDUP(W50/H50,0)*0.00753),"")</f>
        <v>0.14307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19</v>
      </c>
      <c r="W51" s="44">
        <f>IFERROR(W49/H49,"0")+IFERROR(W50/H50,"0")</f>
        <v>19</v>
      </c>
      <c r="X51" s="44">
        <f>IFERROR(IF(X49="",0,X49),"0")+IFERROR(IF(X50="",0,X50),"0")</f>
        <v>0.14307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51.300000000000004</v>
      </c>
      <c r="W52" s="44">
        <f>IFERROR(SUM(W49:W50),"0")</f>
        <v>51.300000000000004</v>
      </c>
      <c r="X52" s="43"/>
      <c r="Y52" s="68"/>
      <c r="Z52" s="68"/>
    </row>
    <row r="53" spans="1:53" ht="16.5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4">
        <v>4680115882720</v>
      </c>
      <c r="E63" s="324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4">
        <v>4607091382945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8" t="s">
        <v>133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4">
        <v>4607091385670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4">
        <v>4680115882133</v>
      </c>
      <c r="E67" s="32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4">
        <v>4680115881518</v>
      </c>
      <c r="E73" s="32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24">
        <v>4680115882577</v>
      </c>
      <c r="E75" s="32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39" t="s">
        <v>158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9"/>
      <c r="N81" s="315" t="s">
        <v>43</v>
      </c>
      <c r="O81" s="316"/>
      <c r="P81" s="316"/>
      <c r="Q81" s="316"/>
      <c r="R81" s="316"/>
      <c r="S81" s="316"/>
      <c r="T81" s="31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9" t="s">
        <v>108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24">
        <v>4607091384789</v>
      </c>
      <c r="E83" s="32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6" t="s">
        <v>169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24">
        <v>4680115881488</v>
      </c>
      <c r="E84" s="32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24">
        <v>4607091384765</v>
      </c>
      <c r="E85" s="32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0" t="s">
        <v>174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12.6</v>
      </c>
      <c r="W85" s="56">
        <f t="shared" si="4"/>
        <v>12.6</v>
      </c>
      <c r="X85" s="42">
        <f>IFERROR(IF(W85=0,"",ROUNDUP(W85/H85,0)*0.00753),"")</f>
        <v>3.7650000000000003E-2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24">
        <v>4680115882751</v>
      </c>
      <c r="E86" s="32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1" t="s">
        <v>177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24">
        <v>4680115882775</v>
      </c>
      <c r="E87" s="32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2" t="s">
        <v>180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24">
        <v>4680115880658</v>
      </c>
      <c r="E88" s="32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24">
        <v>4607091381962</v>
      </c>
      <c r="E89" s="32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6"/>
      <c r="P89" s="326"/>
      <c r="Q89" s="326"/>
      <c r="R89" s="32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42</v>
      </c>
      <c r="V90" s="44">
        <f>IFERROR(V83/H83,"0")+IFERROR(V84/H84,"0")+IFERROR(V85/H85,"0")+IFERROR(V86/H86,"0")+IFERROR(V87/H87,"0")+IFERROR(V88/H88,"0")+IFERROR(V89/H89,"0")</f>
        <v>5</v>
      </c>
      <c r="W90" s="44">
        <f>IFERROR(W83/H83,"0")+IFERROR(W84/H84,"0")+IFERROR(W85/H85,"0")+IFERROR(W86/H86,"0")+IFERROR(W87/H87,"0")+IFERROR(W88/H88,"0")+IFERROR(W89/H89,"0")</f>
        <v>5</v>
      </c>
      <c r="X90" s="44">
        <f>IFERROR(IF(X83="",0,X83),"0")+IFERROR(IF(X84="",0,X84),"0")+IFERROR(IF(X85="",0,X85),"0")+IFERROR(IF(X86="",0,X86),"0")+IFERROR(IF(X87="",0,X87),"0")+IFERROR(IF(X88="",0,X88),"0")+IFERROR(IF(X89="",0,X89),"0")</f>
        <v>3.7650000000000003E-2</v>
      </c>
      <c r="Y90" s="68"/>
      <c r="Z90" s="68"/>
    </row>
    <row r="91" spans="1:53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9"/>
      <c r="N91" s="315" t="s">
        <v>43</v>
      </c>
      <c r="O91" s="316"/>
      <c r="P91" s="316"/>
      <c r="Q91" s="316"/>
      <c r="R91" s="316"/>
      <c r="S91" s="316"/>
      <c r="T91" s="317"/>
      <c r="U91" s="43" t="s">
        <v>0</v>
      </c>
      <c r="V91" s="44">
        <f>IFERROR(SUM(V83:V89),"0")</f>
        <v>12.6</v>
      </c>
      <c r="W91" s="44">
        <f>IFERROR(SUM(W83:W89),"0")</f>
        <v>12.6</v>
      </c>
      <c r="X91" s="43"/>
      <c r="Y91" s="68"/>
      <c r="Z91" s="68"/>
    </row>
    <row r="92" spans="1:53" ht="14.25" customHeight="1" x14ac:dyDescent="0.25">
      <c r="A92" s="329" t="s">
        <v>76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24">
        <v>4607091387667</v>
      </c>
      <c r="E93" s="32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24">
        <v>4607091387636</v>
      </c>
      <c r="E94" s="32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24">
        <v>4607091384727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24">
        <v>4607091386745</v>
      </c>
      <c r="E96" s="32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24">
        <v>4607091382426</v>
      </c>
      <c r="E97" s="32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24">
        <v>4607091386547</v>
      </c>
      <c r="E98" s="32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14</v>
      </c>
      <c r="W98" s="56">
        <f t="shared" si="5"/>
        <v>14</v>
      </c>
      <c r="X98" s="42">
        <f>IFERROR(IF(W98=0,"",ROUNDUP(W98/H98,0)*0.00502),"")</f>
        <v>2.5100000000000001E-2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24">
        <v>4607091384734</v>
      </c>
      <c r="E99" s="32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24">
        <v>4607091382464</v>
      </c>
      <c r="E100" s="32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204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24">
        <v>4680115883444</v>
      </c>
      <c r="E102" s="32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0" t="s">
        <v>204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5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5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2.5100000000000001E-2</v>
      </c>
      <c r="Y103" s="68"/>
      <c r="Z103" s="68"/>
    </row>
    <row r="104" spans="1:53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9"/>
      <c r="N104" s="315" t="s">
        <v>43</v>
      </c>
      <c r="O104" s="316"/>
      <c r="P104" s="316"/>
      <c r="Q104" s="316"/>
      <c r="R104" s="316"/>
      <c r="S104" s="316"/>
      <c r="T104" s="317"/>
      <c r="U104" s="43" t="s">
        <v>0</v>
      </c>
      <c r="V104" s="44">
        <f>IFERROR(SUM(V93:V102),"0")</f>
        <v>14</v>
      </c>
      <c r="W104" s="44">
        <f>IFERROR(SUM(W93:W102),"0")</f>
        <v>14</v>
      </c>
      <c r="X104" s="43"/>
      <c r="Y104" s="68"/>
      <c r="Z104" s="68"/>
    </row>
    <row r="105" spans="1:53" ht="14.25" customHeight="1" x14ac:dyDescent="0.25">
      <c r="A105" s="329" t="s">
        <v>81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24">
        <v>4607091386967</v>
      </c>
      <c r="E106" s="32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4" t="s">
        <v>208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24">
        <v>4607091386967</v>
      </c>
      <c r="E107" s="32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5" t="s">
        <v>210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24">
        <v>4607091385304</v>
      </c>
      <c r="E108" s="32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24">
        <v>4607091386264</v>
      </c>
      <c r="E109" s="32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69</v>
      </c>
      <c r="W109" s="56">
        <f t="shared" si="6"/>
        <v>69</v>
      </c>
      <c r="X109" s="42">
        <f>IFERROR(IF(W109=0,"",ROUNDUP(W109/H109,0)*0.00753),"")</f>
        <v>0.17319000000000001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24">
        <v>4680115882584</v>
      </c>
      <c r="E110" s="32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09" t="s">
        <v>217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24">
        <v>4607091385731</v>
      </c>
      <c r="E111" s="32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0" t="s">
        <v>220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24">
        <v>4680115880214</v>
      </c>
      <c r="E112" s="32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1" t="s">
        <v>223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54</v>
      </c>
      <c r="W112" s="56">
        <f t="shared" si="6"/>
        <v>54</v>
      </c>
      <c r="X112" s="42">
        <f>IFERROR(IF(W112=0,"",ROUNDUP(W112/H112,0)*0.00937),"")</f>
        <v>0.18740000000000001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24">
        <v>4680115880894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2" t="s">
        <v>226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24">
        <v>4607091385427</v>
      </c>
      <c r="E114" s="32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24">
        <v>4680115882645</v>
      </c>
      <c r="E115" s="32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6" t="s">
        <v>231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9"/>
      <c r="N116" s="315" t="s">
        <v>43</v>
      </c>
      <c r="O116" s="316"/>
      <c r="P116" s="316"/>
      <c r="Q116" s="316"/>
      <c r="R116" s="316"/>
      <c r="S116" s="316"/>
      <c r="T116" s="317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43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0.36059000000000002</v>
      </c>
      <c r="Y116" s="68"/>
      <c r="Z116" s="68"/>
    </row>
    <row r="117" spans="1:53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9"/>
      <c r="N117" s="315" t="s">
        <v>43</v>
      </c>
      <c r="O117" s="316"/>
      <c r="P117" s="316"/>
      <c r="Q117" s="316"/>
      <c r="R117" s="316"/>
      <c r="S117" s="316"/>
      <c r="T117" s="317"/>
      <c r="U117" s="43" t="s">
        <v>0</v>
      </c>
      <c r="V117" s="44">
        <f>IFERROR(SUM(V106:V115),"0")</f>
        <v>123</v>
      </c>
      <c r="W117" s="44">
        <f>IFERROR(SUM(W106:W115),"0")</f>
        <v>123</v>
      </c>
      <c r="X117" s="43"/>
      <c r="Y117" s="68"/>
      <c r="Z117" s="68"/>
    </row>
    <row r="118" spans="1:53" ht="14.25" customHeight="1" x14ac:dyDescent="0.25">
      <c r="A118" s="329" t="s">
        <v>232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24">
        <v>4607091383065</v>
      </c>
      <c r="E119" s="32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4">
        <v>4680115881532</v>
      </c>
      <c r="E120" s="32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24">
        <v>4680115882652</v>
      </c>
      <c r="E121" s="32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3" t="s">
        <v>239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24">
        <v>4680115880238</v>
      </c>
      <c r="E122" s="32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24">
        <v>4680115881464</v>
      </c>
      <c r="E123" s="32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5" t="s">
        <v>244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9"/>
      <c r="N124" s="315" t="s">
        <v>43</v>
      </c>
      <c r="O124" s="316"/>
      <c r="P124" s="316"/>
      <c r="Q124" s="316"/>
      <c r="R124" s="316"/>
      <c r="S124" s="316"/>
      <c r="T124" s="317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9"/>
      <c r="N125" s="315" t="s">
        <v>43</v>
      </c>
      <c r="O125" s="316"/>
      <c r="P125" s="316"/>
      <c r="Q125" s="316"/>
      <c r="R125" s="316"/>
      <c r="S125" s="316"/>
      <c r="T125" s="317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28" t="s">
        <v>245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66"/>
      <c r="Z126" s="66"/>
    </row>
    <row r="127" spans="1:53" ht="14.25" customHeight="1" x14ac:dyDescent="0.25">
      <c r="A127" s="329" t="s">
        <v>81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24">
        <v>4607091385168</v>
      </c>
      <c r="E128" s="32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24">
        <v>4607091383256</v>
      </c>
      <c r="E129" s="32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24">
        <v>4607091385748</v>
      </c>
      <c r="E130" s="32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19"/>
      <c r="N131" s="315" t="s">
        <v>43</v>
      </c>
      <c r="O131" s="316"/>
      <c r="P131" s="316"/>
      <c r="Q131" s="316"/>
      <c r="R131" s="316"/>
      <c r="S131" s="316"/>
      <c r="T131" s="31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9"/>
      <c r="N132" s="315" t="s">
        <v>43</v>
      </c>
      <c r="O132" s="316"/>
      <c r="P132" s="316"/>
      <c r="Q132" s="316"/>
      <c r="R132" s="316"/>
      <c r="S132" s="316"/>
      <c r="T132" s="31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0" t="s">
        <v>252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55"/>
      <c r="Z133" s="55"/>
    </row>
    <row r="134" spans="1:53" ht="16.5" customHeight="1" x14ac:dyDescent="0.25">
      <c r="A134" s="328" t="s">
        <v>253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66"/>
      <c r="Z134" s="66"/>
    </row>
    <row r="135" spans="1:53" ht="14.25" customHeight="1" x14ac:dyDescent="0.25">
      <c r="A135" s="329" t="s">
        <v>116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24">
        <v>4607091383423</v>
      </c>
      <c r="E136" s="32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24">
        <v>4607091381405</v>
      </c>
      <c r="E137" s="32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24">
        <v>4607091386516</v>
      </c>
      <c r="E138" s="32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9"/>
      <c r="N139" s="315" t="s">
        <v>43</v>
      </c>
      <c r="O139" s="316"/>
      <c r="P139" s="316"/>
      <c r="Q139" s="316"/>
      <c r="R139" s="316"/>
      <c r="S139" s="316"/>
      <c r="T139" s="31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9"/>
      <c r="N140" s="315" t="s">
        <v>43</v>
      </c>
      <c r="O140" s="316"/>
      <c r="P140" s="316"/>
      <c r="Q140" s="316"/>
      <c r="R140" s="316"/>
      <c r="S140" s="316"/>
      <c r="T140" s="31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28" t="s">
        <v>260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66"/>
      <c r="Z141" s="66"/>
    </row>
    <row r="142" spans="1:53" ht="14.25" customHeight="1" x14ac:dyDescent="0.25">
      <c r="A142" s="329" t="s">
        <v>76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24">
        <v>4680115880993</v>
      </c>
      <c r="E143" s="32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24">
        <v>4680115881761</v>
      </c>
      <c r="E144" s="32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24">
        <v>4680115881563</v>
      </c>
      <c r="E145" s="32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24">
        <v>4680115880986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24">
        <v>4680115880207</v>
      </c>
      <c r="E147" s="32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24">
        <v>4680115881785</v>
      </c>
      <c r="E148" s="32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24">
        <v>4680115881679</v>
      </c>
      <c r="E149" s="32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24">
        <v>4680115880191</v>
      </c>
      <c r="E150" s="32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9"/>
      <c r="N151" s="315" t="s">
        <v>43</v>
      </c>
      <c r="O151" s="316"/>
      <c r="P151" s="316"/>
      <c r="Q151" s="316"/>
      <c r="R151" s="316"/>
      <c r="S151" s="316"/>
      <c r="T151" s="317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9"/>
      <c r="N152" s="315" t="s">
        <v>43</v>
      </c>
      <c r="O152" s="316"/>
      <c r="P152" s="316"/>
      <c r="Q152" s="316"/>
      <c r="R152" s="316"/>
      <c r="S152" s="316"/>
      <c r="T152" s="317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28" t="s">
        <v>277</v>
      </c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66"/>
      <c r="Z153" s="66"/>
    </row>
    <row r="154" spans="1:53" ht="14.25" customHeight="1" x14ac:dyDescent="0.25">
      <c r="A154" s="329" t="s">
        <v>116</v>
      </c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24">
        <v>4680115881402</v>
      </c>
      <c r="E155" s="32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24">
        <v>4680115881396</v>
      </c>
      <c r="E156" s="32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9"/>
      <c r="N157" s="315" t="s">
        <v>43</v>
      </c>
      <c r="O157" s="316"/>
      <c r="P157" s="316"/>
      <c r="Q157" s="316"/>
      <c r="R157" s="316"/>
      <c r="S157" s="316"/>
      <c r="T157" s="31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9"/>
      <c r="N158" s="315" t="s">
        <v>43</v>
      </c>
      <c r="O158" s="316"/>
      <c r="P158" s="316"/>
      <c r="Q158" s="316"/>
      <c r="R158" s="316"/>
      <c r="S158" s="316"/>
      <c r="T158" s="31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9" t="s">
        <v>108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24">
        <v>4680115882935</v>
      </c>
      <c r="E160" s="32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6" t="s">
        <v>284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4">
        <v>4680115880764</v>
      </c>
      <c r="E161" s="32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9"/>
      <c r="N162" s="315" t="s">
        <v>43</v>
      </c>
      <c r="O162" s="316"/>
      <c r="P162" s="316"/>
      <c r="Q162" s="316"/>
      <c r="R162" s="316"/>
      <c r="S162" s="316"/>
      <c r="T162" s="317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9"/>
      <c r="N163" s="315" t="s">
        <v>43</v>
      </c>
      <c r="O163" s="316"/>
      <c r="P163" s="316"/>
      <c r="Q163" s="316"/>
      <c r="R163" s="316"/>
      <c r="S163" s="316"/>
      <c r="T163" s="317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9" t="s">
        <v>76</v>
      </c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  <c r="R164" s="329"/>
      <c r="S164" s="329"/>
      <c r="T164" s="329"/>
      <c r="U164" s="329"/>
      <c r="V164" s="329"/>
      <c r="W164" s="329"/>
      <c r="X164" s="329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24">
        <v>4680115882683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24">
        <v>4680115882690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24">
        <v>4680115882669</v>
      </c>
      <c r="E167" s="32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24">
        <v>4680115882676</v>
      </c>
      <c r="E168" s="32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9"/>
      <c r="N169" s="315" t="s">
        <v>43</v>
      </c>
      <c r="O169" s="316"/>
      <c r="P169" s="316"/>
      <c r="Q169" s="316"/>
      <c r="R169" s="316"/>
      <c r="S169" s="316"/>
      <c r="T169" s="31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19"/>
      <c r="N170" s="315" t="s">
        <v>43</v>
      </c>
      <c r="O170" s="316"/>
      <c r="P170" s="316"/>
      <c r="Q170" s="316"/>
      <c r="R170" s="316"/>
      <c r="S170" s="316"/>
      <c r="T170" s="31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9" t="s">
        <v>81</v>
      </c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24">
        <v>4680115881556</v>
      </c>
      <c r="E172" s="32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24">
        <v>4680115880573</v>
      </c>
      <c r="E173" s="32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1" t="s">
        <v>299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24">
        <v>4680115881594</v>
      </c>
      <c r="E174" s="32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24">
        <v>4680115881587</v>
      </c>
      <c r="E175" s="32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5" t="s">
        <v>304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24">
        <v>4680115880962</v>
      </c>
      <c r="E176" s="32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24">
        <v>4680115881617</v>
      </c>
      <c r="E177" s="32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24">
        <v>4680115881228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8" t="s">
        <v>311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141.6</v>
      </c>
      <c r="W178" s="56">
        <f t="shared" si="8"/>
        <v>141.6</v>
      </c>
      <c r="X178" s="42">
        <f>IFERROR(IF(W178=0,"",ROUNDUP(W178/H178,0)*0.00753),"")</f>
        <v>0.44427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24">
        <v>4680115881037</v>
      </c>
      <c r="E179" s="32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69" t="s">
        <v>314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120.96</v>
      </c>
      <c r="W179" s="56">
        <f t="shared" si="8"/>
        <v>120.96</v>
      </c>
      <c r="X179" s="42">
        <f>IFERROR(IF(W179=0,"",ROUNDUP(W179/H179,0)*0.00937),"")</f>
        <v>0.33732000000000001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4">
        <v>4680115881211</v>
      </c>
      <c r="E180" s="32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141.6</v>
      </c>
      <c r="W180" s="56">
        <f t="shared" si="8"/>
        <v>141.6</v>
      </c>
      <c r="X180" s="42">
        <f>IFERROR(IF(W180=0,"",ROUNDUP(W180/H180,0)*0.00753),"")</f>
        <v>0.44427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24">
        <v>4680115881020</v>
      </c>
      <c r="E181" s="32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134.4</v>
      </c>
      <c r="W181" s="56">
        <f t="shared" si="8"/>
        <v>134.4</v>
      </c>
      <c r="X181" s="42">
        <f>IFERROR(IF(W181=0,"",ROUNDUP(W181/H181,0)*0.00937),"")</f>
        <v>0.37480000000000002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24">
        <v>4680115882195</v>
      </c>
      <c r="E182" s="32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4">
        <v>4680115880092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24">
        <v>4680115880221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24">
        <v>4680115882942</v>
      </c>
      <c r="E185" s="324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25.2</v>
      </c>
      <c r="W185" s="56">
        <f t="shared" si="8"/>
        <v>25.2</v>
      </c>
      <c r="X185" s="42">
        <f t="shared" si="9"/>
        <v>0.10542</v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24">
        <v>4680115880504</v>
      </c>
      <c r="E186" s="324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36</v>
      </c>
      <c r="W186" s="56">
        <f t="shared" si="8"/>
        <v>36</v>
      </c>
      <c r="X186" s="42">
        <f t="shared" si="9"/>
        <v>0.11295000000000001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24">
        <v>4680115882164</v>
      </c>
      <c r="E187" s="324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223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223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1.8190300000000001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19"/>
      <c r="N189" s="315" t="s">
        <v>43</v>
      </c>
      <c r="O189" s="316"/>
      <c r="P189" s="316"/>
      <c r="Q189" s="316"/>
      <c r="R189" s="316"/>
      <c r="S189" s="316"/>
      <c r="T189" s="317"/>
      <c r="U189" s="43" t="s">
        <v>0</v>
      </c>
      <c r="V189" s="44">
        <f>IFERROR(SUM(V172:V187),"0")</f>
        <v>599.76</v>
      </c>
      <c r="W189" s="44">
        <f>IFERROR(SUM(W172:W187),"0")</f>
        <v>599.76</v>
      </c>
      <c r="X189" s="43"/>
      <c r="Y189" s="68"/>
      <c r="Z189" s="68"/>
    </row>
    <row r="190" spans="1:53" ht="14.25" customHeight="1" x14ac:dyDescent="0.25">
      <c r="A190" s="329" t="s">
        <v>232</v>
      </c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4">
        <v>4680115880801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48</v>
      </c>
      <c r="W191" s="56">
        <f>IFERROR(IF(V191="",0,CEILING((V191/$H191),1)*$H191),"")</f>
        <v>48</v>
      </c>
      <c r="X191" s="42">
        <f>IFERROR(IF(W191=0,"",ROUNDUP(W191/H191,0)*0.00753),"")</f>
        <v>0.15060000000000001</v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24">
        <v>4680115880818</v>
      </c>
      <c r="E192" s="32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6"/>
      <c r="P192" s="326"/>
      <c r="Q192" s="326"/>
      <c r="R192" s="327"/>
      <c r="S192" s="40" t="s">
        <v>48</v>
      </c>
      <c r="T192" s="40" t="s">
        <v>48</v>
      </c>
      <c r="U192" s="41" t="s">
        <v>0</v>
      </c>
      <c r="V192" s="59">
        <v>81.600000000000009</v>
      </c>
      <c r="W192" s="56">
        <f>IFERROR(IF(V192="",0,CEILING((V192/$H192),1)*$H192),"")</f>
        <v>81.599999999999994</v>
      </c>
      <c r="X192" s="42">
        <f>IFERROR(IF(W192=0,"",ROUNDUP(W192/H192,0)*0.00753),"")</f>
        <v>0.25602000000000003</v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42</v>
      </c>
      <c r="V193" s="44">
        <f>IFERROR(V191/H191,"0")+IFERROR(V192/H192,"0")</f>
        <v>54.000000000000007</v>
      </c>
      <c r="W193" s="44">
        <f>IFERROR(W191/H191,"0")+IFERROR(W192/H192,"0")</f>
        <v>54</v>
      </c>
      <c r="X193" s="44">
        <f>IFERROR(IF(X191="",0,X191),"0")+IFERROR(IF(X192="",0,X192),"0")</f>
        <v>0.40662000000000004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9"/>
      <c r="N194" s="315" t="s">
        <v>43</v>
      </c>
      <c r="O194" s="316"/>
      <c r="P194" s="316"/>
      <c r="Q194" s="316"/>
      <c r="R194" s="316"/>
      <c r="S194" s="316"/>
      <c r="T194" s="317"/>
      <c r="U194" s="43" t="s">
        <v>0</v>
      </c>
      <c r="V194" s="44">
        <f>IFERROR(SUM(V191:V192),"0")</f>
        <v>129.60000000000002</v>
      </c>
      <c r="W194" s="44">
        <f>IFERROR(SUM(W191:W192),"0")</f>
        <v>129.6</v>
      </c>
      <c r="X194" s="43"/>
      <c r="Y194" s="68"/>
      <c r="Z194" s="68"/>
    </row>
    <row r="195" spans="1:53" ht="16.5" customHeight="1" x14ac:dyDescent="0.25">
      <c r="A195" s="328" t="s">
        <v>335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6"/>
      <c r="Z195" s="66"/>
    </row>
    <row r="196" spans="1:53" ht="14.25" customHeight="1" x14ac:dyDescent="0.25">
      <c r="A196" s="329" t="s">
        <v>116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24">
        <v>4607091387445</v>
      </c>
      <c r="E197" s="324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24">
        <v>4607091386004</v>
      </c>
      <c r="E199" s="32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24">
        <v>4607091386073</v>
      </c>
      <c r="E200" s="324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24">
        <v>4607091387322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24">
        <v>4607091387377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24">
        <v>4607091387353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24">
        <v>4607091386011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40</v>
      </c>
      <c r="W205" s="56">
        <f t="shared" si="10"/>
        <v>40</v>
      </c>
      <c r="X205" s="42">
        <f t="shared" ref="X205:X211" si="11">IFERROR(IF(W205=0,"",ROUNDUP(W205/H205,0)*0.00937),"")</f>
        <v>7.4959999999999999E-2</v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24">
        <v>4607091387308</v>
      </c>
      <c r="E206" s="32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24">
        <v>4607091387339</v>
      </c>
      <c r="E207" s="324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24">
        <v>4680115882638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24">
        <v>4680115881938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24">
        <v>4607091387346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24">
        <v>4607091389807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8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8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7.4959999999999999E-2</v>
      </c>
      <c r="Y212" s="68"/>
      <c r="Z212" s="68"/>
    </row>
    <row r="213" spans="1:53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9"/>
      <c r="N213" s="315" t="s">
        <v>43</v>
      </c>
      <c r="O213" s="316"/>
      <c r="P213" s="316"/>
      <c r="Q213" s="316"/>
      <c r="R213" s="316"/>
      <c r="S213" s="316"/>
      <c r="T213" s="317"/>
      <c r="U213" s="43" t="s">
        <v>0</v>
      </c>
      <c r="V213" s="44">
        <f>IFERROR(SUM(V197:V211),"0")</f>
        <v>40</v>
      </c>
      <c r="W213" s="44">
        <f>IFERROR(SUM(W197:W211),"0")</f>
        <v>40</v>
      </c>
      <c r="X213" s="43"/>
      <c r="Y213" s="68"/>
      <c r="Z213" s="68"/>
    </row>
    <row r="214" spans="1:53" ht="14.25" customHeight="1" x14ac:dyDescent="0.25">
      <c r="A214" s="329" t="s">
        <v>108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24">
        <v>4680115881914</v>
      </c>
      <c r="E215" s="324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6"/>
      <c r="P215" s="326"/>
      <c r="Q215" s="326"/>
      <c r="R215" s="327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19"/>
      <c r="N217" s="315" t="s">
        <v>43</v>
      </c>
      <c r="O217" s="316"/>
      <c r="P217" s="316"/>
      <c r="Q217" s="316"/>
      <c r="R217" s="316"/>
      <c r="S217" s="316"/>
      <c r="T217" s="317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29" t="s">
        <v>76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24">
        <v>4607091387193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24">
        <v>4607091387230</v>
      </c>
      <c r="E220" s="32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24">
        <v>4607091387285</v>
      </c>
      <c r="E221" s="324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24">
        <v>4607091389845</v>
      </c>
      <c r="E222" s="324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19"/>
      <c r="N224" s="315" t="s">
        <v>43</v>
      </c>
      <c r="O224" s="316"/>
      <c r="P224" s="316"/>
      <c r="Q224" s="316"/>
      <c r="R224" s="316"/>
      <c r="S224" s="316"/>
      <c r="T224" s="317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29" t="s">
        <v>81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24">
        <v>4607091387766</v>
      </c>
      <c r="E226" s="324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24">
        <v>4607091387957</v>
      </c>
      <c r="E227" s="324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24">
        <v>4607091387964</v>
      </c>
      <c r="E228" s="324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24">
        <v>4607091381672</v>
      </c>
      <c r="E229" s="324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24">
        <v>4607091387537</v>
      </c>
      <c r="E230" s="324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4">
        <v>4607091387513</v>
      </c>
      <c r="E231" s="324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24">
        <v>4680115880511</v>
      </c>
      <c r="E232" s="324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19"/>
      <c r="N234" s="315" t="s">
        <v>43</v>
      </c>
      <c r="O234" s="316"/>
      <c r="P234" s="316"/>
      <c r="Q234" s="316"/>
      <c r="R234" s="316"/>
      <c r="S234" s="316"/>
      <c r="T234" s="317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29" t="s">
        <v>232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24">
        <v>4607091380880</v>
      </c>
      <c r="E236" s="324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4">
        <v>4607091384482</v>
      </c>
      <c r="E237" s="324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24">
        <v>4607091380897</v>
      </c>
      <c r="E238" s="324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6"/>
      <c r="P238" s="326"/>
      <c r="Q238" s="326"/>
      <c r="R238" s="32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19"/>
      <c r="N240" s="315" t="s">
        <v>43</v>
      </c>
      <c r="O240" s="316"/>
      <c r="P240" s="316"/>
      <c r="Q240" s="316"/>
      <c r="R240" s="316"/>
      <c r="S240" s="316"/>
      <c r="T240" s="317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29" t="s">
        <v>94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24">
        <v>4607091388374</v>
      </c>
      <c r="E242" s="324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396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24">
        <v>4607091388381</v>
      </c>
      <c r="E243" s="324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399</v>
      </c>
      <c r="O243" s="326"/>
      <c r="P243" s="326"/>
      <c r="Q243" s="326"/>
      <c r="R243" s="32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24">
        <v>4607091388404</v>
      </c>
      <c r="E244" s="324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6"/>
      <c r="P244" s="326"/>
      <c r="Q244" s="326"/>
      <c r="R244" s="32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6</v>
      </c>
      <c r="W250" s="56">
        <f>IFERROR(IF(V250="",0,CEILING((V250/$H250),1)*$H250),"")</f>
        <v>6</v>
      </c>
      <c r="X250" s="42">
        <f>IFERROR(IF(W250=0,"",ROUNDUP(W250/H250,0)*0.00474),"")</f>
        <v>1.422E-2</v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3</v>
      </c>
      <c r="W251" s="44">
        <f>IFERROR(W248/H248,"0")+IFERROR(W249/H249,"0")+IFERROR(W250/H250,"0")</f>
        <v>3</v>
      </c>
      <c r="X251" s="44">
        <f>IFERROR(IF(X248="",0,X248),"0")+IFERROR(IF(X249="",0,X249),"0")+IFERROR(IF(X250="",0,X250),"0")</f>
        <v>1.422E-2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6</v>
      </c>
      <c r="W252" s="44">
        <f>IFERROR(SUM(W248:W250),"0")</f>
        <v>6</v>
      </c>
      <c r="X252" s="43"/>
      <c r="Y252" s="68"/>
      <c r="Z252" s="68"/>
    </row>
    <row r="253" spans="1:53" ht="16.5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5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145</v>
      </c>
      <c r="W260" s="56">
        <f t="shared" si="13"/>
        <v>145</v>
      </c>
      <c r="X260" s="42">
        <f>IFERROR(IF(W260=0,"",ROUNDUP(W260/H260,0)*0.00937),"")</f>
        <v>0.27172999999999997</v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29</v>
      </c>
      <c r="W262" s="44">
        <f>IFERROR(W255/H255,"0")+IFERROR(W256/H256,"0")+IFERROR(W257/H257,"0")+IFERROR(W258/H258,"0")+IFERROR(W259/H259,"0")+IFERROR(W260/H260,"0")+IFERROR(W261/H261,"0")</f>
        <v>29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0.27172999999999997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145</v>
      </c>
      <c r="W263" s="44">
        <f>IFERROR(SUM(W255:W261),"0")</f>
        <v>145</v>
      </c>
      <c r="X263" s="43"/>
      <c r="Y263" s="68"/>
      <c r="Z263" s="68"/>
    </row>
    <row r="264" spans="1:53" ht="14.25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27</v>
      </c>
      <c r="W271" s="56">
        <f>IFERROR(IF(V271="",0,CEILING((V271/$H271),1)*$H271),"")</f>
        <v>27</v>
      </c>
      <c r="X271" s="42">
        <f>IFERROR(IF(W271=0,"",ROUNDUP(W271/H271,0)*0.00753),"")</f>
        <v>0.11295000000000001</v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15</v>
      </c>
      <c r="W272" s="44">
        <f>IFERROR(W271/H271,"0")</f>
        <v>15</v>
      </c>
      <c r="X272" s="44">
        <f>IFERROR(IF(X271="",0,X271),"0")</f>
        <v>0.11295000000000001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27</v>
      </c>
      <c r="W273" s="44">
        <f>IFERROR(SUM(W271:W271),"0")</f>
        <v>27</v>
      </c>
      <c r="X273" s="43"/>
      <c r="Y273" s="68"/>
      <c r="Z273" s="68"/>
    </row>
    <row r="274" spans="1:53" ht="14.25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352.8</v>
      </c>
      <c r="W276" s="56">
        <f>IFERROR(IF(V276="",0,CEILING((V276/$H276),1)*$H276),"")</f>
        <v>352.8</v>
      </c>
      <c r="X276" s="42">
        <f>IFERROR(IF(W276=0,"",ROUNDUP(W276/H276,0)*0.00753),"")</f>
        <v>1.0542</v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209.16</v>
      </c>
      <c r="W277" s="56">
        <f>IFERROR(IF(V277="",0,CEILING((V277/$H277),1)*$H277),"")</f>
        <v>209.16</v>
      </c>
      <c r="X277" s="42">
        <f>IFERROR(IF(W277=0,"",ROUNDUP(W277/H277,0)*0.00753),"")</f>
        <v>0.62499000000000005</v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223</v>
      </c>
      <c r="W278" s="44">
        <f>IFERROR(W275/H275,"0")+IFERROR(W276/H276,"0")+IFERROR(W277/H277,"0")</f>
        <v>223</v>
      </c>
      <c r="X278" s="44">
        <f>IFERROR(IF(X275="",0,X275),"0")+IFERROR(IF(X276="",0,X276),"0")+IFERROR(IF(X277="",0,X277),"0")</f>
        <v>1.6791900000000002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561.96</v>
      </c>
      <c r="W279" s="44">
        <f>IFERROR(SUM(W275:W277),"0")</f>
        <v>561.96</v>
      </c>
      <c r="X279" s="43"/>
      <c r="Y279" s="68"/>
      <c r="Z279" s="68"/>
    </row>
    <row r="280" spans="1:53" ht="14.25" customHeight="1" x14ac:dyDescent="0.25">
      <c r="A280" s="329" t="s">
        <v>232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57</v>
      </c>
      <c r="W281" s="56">
        <f>IFERROR(IF(V281="",0,CEILING((V281/$H281),1)*$H281),"")</f>
        <v>56.999999999999993</v>
      </c>
      <c r="X281" s="42">
        <f>IFERROR(IF(W281=0,"",ROUNDUP(W281/H281,0)*0.00753),"")</f>
        <v>0.18825</v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25.000000000000004</v>
      </c>
      <c r="W282" s="44">
        <f>IFERROR(W281/H281,"0")</f>
        <v>25</v>
      </c>
      <c r="X282" s="44">
        <f>IFERROR(IF(X281="",0,X281),"0")</f>
        <v>0.18825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57</v>
      </c>
      <c r="W283" s="44">
        <f>IFERROR(SUM(W281:W281),"0")</f>
        <v>56.999999999999993</v>
      </c>
      <c r="X283" s="43"/>
      <c r="Y283" s="68"/>
      <c r="Z283" s="68"/>
    </row>
    <row r="284" spans="1:53" ht="14.25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10.200000000000001</v>
      </c>
      <c r="W285" s="56">
        <f>IFERROR(IF(V285="",0,CEILING((V285/$H285),1)*$H285),"")</f>
        <v>10.199999999999999</v>
      </c>
      <c r="X285" s="42">
        <f>IFERROR(IF(W285=0,"",ROUNDUP(W285/H285,0)*0.00753),"")</f>
        <v>3.0120000000000001E-2</v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4.0000000000000009</v>
      </c>
      <c r="W286" s="44">
        <f>IFERROR(W285/H285,"0")</f>
        <v>4</v>
      </c>
      <c r="X286" s="44">
        <f>IFERROR(IF(X285="",0,X285),"0")</f>
        <v>3.0120000000000001E-2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10.200000000000001</v>
      </c>
      <c r="W287" s="44">
        <f>IFERROR(SUM(W285:W285),"0")</f>
        <v>10.199999999999999</v>
      </c>
      <c r="X287" s="43"/>
      <c r="Y287" s="68"/>
      <c r="Z287" s="68"/>
    </row>
    <row r="288" spans="1:53" ht="27.75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48</v>
      </c>
      <c r="W303" s="56">
        <f>IFERROR(IF(V303="",0,CEILING((V303/$H303),1)*$H303),"")</f>
        <v>48</v>
      </c>
      <c r="X303" s="42">
        <f>IFERROR(IF(W303=0,"",ROUNDUP(W303/H303,0)*0.00937),"")</f>
        <v>0.11244</v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12</v>
      </c>
      <c r="W304" s="44">
        <f>IFERROR(W302/H302,"0")+IFERROR(W303/H303,"0")</f>
        <v>12</v>
      </c>
      <c r="X304" s="44">
        <f>IFERROR(IF(X302="",0,X302),"0")+IFERROR(IF(X303="",0,X303),"0")</f>
        <v>0.11244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48</v>
      </c>
      <c r="W305" s="44">
        <f>IFERROR(SUM(W302:W303),"0")</f>
        <v>48</v>
      </c>
      <c r="X305" s="43"/>
      <c r="Y305" s="68"/>
      <c r="Z305" s="68"/>
    </row>
    <row r="306" spans="1:53" ht="14.25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9" t="s">
        <v>232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202.8</v>
      </c>
      <c r="W311" s="56">
        <f>IFERROR(IF(V311="",0,CEILING((V311/$H311),1)*$H311),"")</f>
        <v>202.79999999999998</v>
      </c>
      <c r="X311" s="42">
        <f>IFERROR(IF(W311=0,"",ROUNDUP(W311/H311,0)*0.02175),"")</f>
        <v>0.5655</v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26.000000000000004</v>
      </c>
      <c r="W312" s="44">
        <f>IFERROR(W311/H311,"0")</f>
        <v>26</v>
      </c>
      <c r="X312" s="44">
        <f>IFERROR(IF(X311="",0,X311),"0")</f>
        <v>0.5655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202.8</v>
      </c>
      <c r="W313" s="44">
        <f>IFERROR(SUM(W311:W311),"0")</f>
        <v>202.79999999999998</v>
      </c>
      <c r="X313" s="43"/>
      <c r="Y313" s="68"/>
      <c r="Z313" s="68"/>
    </row>
    <row r="314" spans="1:53" ht="16.5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104</v>
      </c>
      <c r="W319" s="56">
        <f>IFERROR(IF(V319="",0,CEILING((V319/$H319),1)*$H319),"")</f>
        <v>104</v>
      </c>
      <c r="X319" s="42">
        <f>IFERROR(IF(W319=0,"",ROUNDUP(W319/H319,0)*0.00937),"")</f>
        <v>0.24362</v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26</v>
      </c>
      <c r="W320" s="44">
        <f>IFERROR(W316/H316,"0")+IFERROR(W317/H317,"0")+IFERROR(W318/H318,"0")+IFERROR(W319/H319,"0")</f>
        <v>26</v>
      </c>
      <c r="X320" s="44">
        <f>IFERROR(IF(X316="",0,X316),"0")+IFERROR(IF(X317="",0,X317),"0")+IFERROR(IF(X318="",0,X318),"0")+IFERROR(IF(X319="",0,X319),"0")</f>
        <v>0.24362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104</v>
      </c>
      <c r="W321" s="44">
        <f>IFERROR(SUM(W316:W319),"0")</f>
        <v>104</v>
      </c>
      <c r="X321" s="43"/>
      <c r="Y321" s="68"/>
      <c r="Z321" s="68"/>
    </row>
    <row r="322" spans="1:53" ht="14.25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141.6</v>
      </c>
      <c r="W330" s="56">
        <f>IFERROR(IF(V330="",0,CEILING((V330/$H330),1)*$H330),"")</f>
        <v>141.6</v>
      </c>
      <c r="X330" s="42">
        <f>IFERROR(IF(W330=0,"",ROUNDUP(W330/H330,0)*0.00753),"")</f>
        <v>0.44427</v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59</v>
      </c>
      <c r="W332" s="44">
        <f>IFERROR(W328/H328,"0")+IFERROR(W329/H329,"0")+IFERROR(W330/H330,"0")+IFERROR(W331/H331,"0")</f>
        <v>59</v>
      </c>
      <c r="X332" s="44">
        <f>IFERROR(IF(X328="",0,X328),"0")+IFERROR(IF(X329="",0,X329),"0")+IFERROR(IF(X330="",0,X330),"0")+IFERROR(IF(X331="",0,X331),"0")</f>
        <v>0.44427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141.6</v>
      </c>
      <c r="W333" s="44">
        <f>IFERROR(SUM(W328:W331),"0")</f>
        <v>141.6</v>
      </c>
      <c r="X333" s="43"/>
      <c r="Y333" s="68"/>
      <c r="Z333" s="68"/>
    </row>
    <row r="334" spans="1:53" ht="14.25" customHeight="1" x14ac:dyDescent="0.25">
      <c r="A334" s="329" t="s">
        <v>232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10.8</v>
      </c>
      <c r="W341" s="56">
        <f>IFERROR(IF(V341="",0,CEILING((V341/$H341),1)*$H341),"")</f>
        <v>10.8</v>
      </c>
      <c r="X341" s="42">
        <f>IFERROR(IF(W341=0,"",ROUNDUP(W341/H341,0)*0.00753),"")</f>
        <v>3.0120000000000001E-2</v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13.5</v>
      </c>
      <c r="W342" s="56">
        <f>IFERROR(IF(V342="",0,CEILING((V342/$H342),1)*$H342),"")</f>
        <v>13.5</v>
      </c>
      <c r="X342" s="42">
        <f>IFERROR(IF(W342=0,"",ROUNDUP(W342/H342,0)*0.00753),"")</f>
        <v>3.7650000000000003E-2</v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9</v>
      </c>
      <c r="W343" s="44">
        <f>IFERROR(W341/H341,"0")+IFERROR(W342/H342,"0")</f>
        <v>9</v>
      </c>
      <c r="X343" s="44">
        <f>IFERROR(IF(X341="",0,X341),"0")+IFERROR(IF(X342="",0,X342),"0")</f>
        <v>6.7769999999999997E-2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24.3</v>
      </c>
      <c r="W344" s="44">
        <f>IFERROR(SUM(W341:W342),"0")</f>
        <v>24.3</v>
      </c>
      <c r="X344" s="43"/>
      <c r="Y344" s="68"/>
      <c r="Z344" s="68"/>
    </row>
    <row r="345" spans="1:53" ht="14.25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14.7</v>
      </c>
      <c r="W351" s="56">
        <f t="shared" si="15"/>
        <v>14.700000000000001</v>
      </c>
      <c r="X351" s="42">
        <f t="shared" si="16"/>
        <v>3.5140000000000005E-2</v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16.799999999999997</v>
      </c>
      <c r="W353" s="56">
        <f t="shared" si="15"/>
        <v>16.8</v>
      </c>
      <c r="X353" s="42">
        <f t="shared" si="16"/>
        <v>4.0160000000000001E-2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14.7</v>
      </c>
      <c r="W355" s="56">
        <f t="shared" si="15"/>
        <v>14.700000000000001</v>
      </c>
      <c r="X355" s="42">
        <f t="shared" si="16"/>
        <v>3.5140000000000005E-2</v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21</v>
      </c>
      <c r="W357" s="56">
        <f t="shared" si="15"/>
        <v>21</v>
      </c>
      <c r="X357" s="42">
        <f t="shared" si="16"/>
        <v>5.0200000000000002E-2</v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31.999999999999996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32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0.16064000000000001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67.199999999999989</v>
      </c>
      <c r="W360" s="44">
        <f>IFERROR(SUM(W346:W358),"0")</f>
        <v>67.2</v>
      </c>
      <c r="X360" s="43"/>
      <c r="Y360" s="68"/>
      <c r="Z360" s="68"/>
    </row>
    <row r="361" spans="1:53" ht="14.25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13.860000000000001</v>
      </c>
      <c r="W363" s="56">
        <f>IFERROR(IF(V363="",0,CEILING((V363/$H363),1)*$H363),"")</f>
        <v>13.86</v>
      </c>
      <c r="X363" s="42">
        <f>IFERROR(IF(W363=0,"",ROUNDUP(W363/H363,0)*0.00753),"")</f>
        <v>5.271E-2</v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50.4</v>
      </c>
      <c r="W364" s="56">
        <f>IFERROR(IF(V364="",0,CEILING((V364/$H364),1)*$H364),"")</f>
        <v>50.4</v>
      </c>
      <c r="X364" s="42">
        <f>IFERROR(IF(W364=0,"",ROUNDUP(W364/H364,0)*0.00937),"")</f>
        <v>0.19677</v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52.800000000000004</v>
      </c>
      <c r="W365" s="56">
        <f>IFERROR(IF(V365="",0,CEILING((V365/$H365),1)*$H365),"")</f>
        <v>52.800000000000004</v>
      </c>
      <c r="X365" s="42">
        <f>IFERROR(IF(W365=0,"",ROUNDUP(W365/H365,0)*0.00937),"")</f>
        <v>0.22488</v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52</v>
      </c>
      <c r="W366" s="44">
        <f>IFERROR(W362/H362,"0")+IFERROR(W363/H363,"0")+IFERROR(W364/H364,"0")+IFERROR(W365/H365,"0")</f>
        <v>52</v>
      </c>
      <c r="X366" s="44">
        <f>IFERROR(IF(X362="",0,X362),"0")+IFERROR(IF(X363="",0,X363),"0")+IFERROR(IF(X364="",0,X364),"0")+IFERROR(IF(X365="",0,X365),"0")</f>
        <v>0.47436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117.06</v>
      </c>
      <c r="W367" s="44">
        <f>IFERROR(SUM(W362:W365),"0")</f>
        <v>117.06</v>
      </c>
      <c r="X367" s="43"/>
      <c r="Y367" s="68"/>
      <c r="Z367" s="68"/>
    </row>
    <row r="368" spans="1:53" ht="14.25" customHeight="1" x14ac:dyDescent="0.25">
      <c r="A368" s="329" t="s">
        <v>232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79.2</v>
      </c>
      <c r="W406" s="56">
        <f t="shared" si="18"/>
        <v>79.2</v>
      </c>
      <c r="X406" s="42">
        <f>IFERROR(IF(W406=0,"",ROUNDUP(W406/H406,0)*0.00753),"")</f>
        <v>0.24849000000000002</v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33</v>
      </c>
      <c r="W408" s="44">
        <f>IFERROR(W399/H399,"0")+IFERROR(W400/H400,"0")+IFERROR(W401/H401,"0")+IFERROR(W402/H402,"0")+IFERROR(W403/H403,"0")+IFERROR(W404/H404,"0")+IFERROR(W405/H405,"0")+IFERROR(W406/H406,"0")+IFERROR(W407/H407,"0")</f>
        <v>33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0.24849000000000002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79.2</v>
      </c>
      <c r="W409" s="44">
        <f>IFERROR(SUM(W399:W407),"0")</f>
        <v>79.2</v>
      </c>
      <c r="X409" s="43"/>
      <c r="Y409" s="68"/>
      <c r="Z409" s="68"/>
    </row>
    <row r="410" spans="1:53" ht="14.25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2622.06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2622.06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2861.8900000000012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2861.8900000000012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7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7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3036.8900000000012</v>
      </c>
      <c r="W459" s="44">
        <f>GrossWeightTotalR+PalletQtyTotalR*25</f>
        <v>3036.8900000000012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929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929</v>
      </c>
      <c r="X460" s="43"/>
      <c r="Y460" s="68"/>
      <c r="Z460" s="68"/>
    </row>
    <row r="461" spans="1:53" ht="14.25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7.6612900000000019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252</v>
      </c>
      <c r="H463" s="311" t="s">
        <v>252</v>
      </c>
      <c r="I463" s="311" t="s">
        <v>252</v>
      </c>
      <c r="J463" s="311" t="s">
        <v>252</v>
      </c>
      <c r="K463" s="312"/>
      <c r="L463" s="311" t="s">
        <v>252</v>
      </c>
      <c r="M463" s="311" t="s">
        <v>252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245</v>
      </c>
      <c r="G464" s="311" t="s">
        <v>253</v>
      </c>
      <c r="H464" s="311" t="s">
        <v>260</v>
      </c>
      <c r="I464" s="311" t="s">
        <v>277</v>
      </c>
      <c r="J464" s="311" t="s">
        <v>335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60.480000000000004</v>
      </c>
      <c r="C466" s="53">
        <f>IFERROR(W49*1,"0")+IFERROR(W50*1,"0")</f>
        <v>51.300000000000004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149.6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729.36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46</v>
      </c>
      <c r="K466" s="1"/>
      <c r="L466" s="53">
        <f>IFERROR(W255*1,"0")+IFERROR(W256*1,"0")+IFERROR(W257*1,"0")+IFERROR(W258*1,"0")+IFERROR(W259*1,"0")+IFERROR(W260*1,"0")+IFERROR(W261*1,"0")+IFERROR(W265*1,"0")+IFERROR(W266*1,"0")</f>
        <v>145</v>
      </c>
      <c r="M466" s="53">
        <f>IFERROR(W271*1,"0")+IFERROR(W275*1,"0")+IFERROR(W276*1,"0")+IFERROR(W277*1,"0")+IFERROR(W281*1,"0")+IFERROR(W285*1,"0")</f>
        <v>656.16000000000008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250.79999999999998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245.6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208.56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79.2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