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2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58" i="1" l="1"/>
  <c r="V457" i="1"/>
  <c r="V459" i="1" s="1"/>
  <c r="V455" i="1"/>
  <c r="W454" i="1"/>
  <c r="V454" i="1"/>
  <c r="W453" i="1"/>
  <c r="N453" i="1"/>
  <c r="V450" i="1"/>
  <c r="V449" i="1"/>
  <c r="W448" i="1"/>
  <c r="X448" i="1" s="1"/>
  <c r="X447" i="1"/>
  <c r="X449" i="1" s="1"/>
  <c r="W447" i="1"/>
  <c r="V445" i="1"/>
  <c r="V444" i="1"/>
  <c r="W443" i="1"/>
  <c r="X443" i="1" s="1"/>
  <c r="W442" i="1"/>
  <c r="W440" i="1"/>
  <c r="V440" i="1"/>
  <c r="V439" i="1"/>
  <c r="X438" i="1"/>
  <c r="W438" i="1"/>
  <c r="W437" i="1"/>
  <c r="W435" i="1"/>
  <c r="V435" i="1"/>
  <c r="V434" i="1"/>
  <c r="W433" i="1"/>
  <c r="X433" i="1" s="1"/>
  <c r="X432" i="1"/>
  <c r="W432" i="1"/>
  <c r="V428" i="1"/>
  <c r="W427" i="1"/>
  <c r="V427" i="1"/>
  <c r="W426" i="1"/>
  <c r="X426" i="1" s="1"/>
  <c r="N426" i="1"/>
  <c r="W425" i="1"/>
  <c r="W428" i="1" s="1"/>
  <c r="N425" i="1"/>
  <c r="V423" i="1"/>
  <c r="V422" i="1"/>
  <c r="W421" i="1"/>
  <c r="X421" i="1" s="1"/>
  <c r="X420" i="1"/>
  <c r="W420" i="1"/>
  <c r="W419" i="1"/>
  <c r="X419" i="1" s="1"/>
  <c r="W418" i="1"/>
  <c r="X418" i="1" s="1"/>
  <c r="N418" i="1"/>
  <c r="W417" i="1"/>
  <c r="X417" i="1" s="1"/>
  <c r="N417" i="1"/>
  <c r="W416" i="1"/>
  <c r="X416" i="1" s="1"/>
  <c r="N416" i="1"/>
  <c r="W414" i="1"/>
  <c r="V414" i="1"/>
  <c r="W413" i="1"/>
  <c r="V413" i="1"/>
  <c r="W412" i="1"/>
  <c r="X412" i="1" s="1"/>
  <c r="N412" i="1"/>
  <c r="X411" i="1"/>
  <c r="X413" i="1" s="1"/>
  <c r="W411" i="1"/>
  <c r="N411" i="1"/>
  <c r="V409" i="1"/>
  <c r="V408" i="1"/>
  <c r="X407" i="1"/>
  <c r="W407" i="1"/>
  <c r="N407" i="1"/>
  <c r="X406" i="1"/>
  <c r="W406" i="1"/>
  <c r="N406" i="1"/>
  <c r="W405" i="1"/>
  <c r="X405" i="1" s="1"/>
  <c r="N405" i="1"/>
  <c r="W404" i="1"/>
  <c r="X404" i="1" s="1"/>
  <c r="N404" i="1"/>
  <c r="X403" i="1"/>
  <c r="W403" i="1"/>
  <c r="N403" i="1"/>
  <c r="W402" i="1"/>
  <c r="X402" i="1" s="1"/>
  <c r="N402" i="1"/>
  <c r="W401" i="1"/>
  <c r="X401" i="1" s="1"/>
  <c r="N401" i="1"/>
  <c r="W400" i="1"/>
  <c r="X400" i="1" s="1"/>
  <c r="N400" i="1"/>
  <c r="X399" i="1"/>
  <c r="W399" i="1"/>
  <c r="N399" i="1"/>
  <c r="W395" i="1"/>
  <c r="V395" i="1"/>
  <c r="W394" i="1"/>
  <c r="V394" i="1"/>
  <c r="X393" i="1"/>
  <c r="X394" i="1" s="1"/>
  <c r="W393" i="1"/>
  <c r="N393" i="1"/>
  <c r="W391" i="1"/>
  <c r="V391" i="1"/>
  <c r="V390" i="1"/>
  <c r="X389" i="1"/>
  <c r="W389" i="1"/>
  <c r="N389" i="1"/>
  <c r="X388" i="1"/>
  <c r="W388" i="1"/>
  <c r="N388" i="1"/>
  <c r="W387" i="1"/>
  <c r="X387" i="1" s="1"/>
  <c r="N387" i="1"/>
  <c r="W386" i="1"/>
  <c r="X386" i="1" s="1"/>
  <c r="X385" i="1"/>
  <c r="W385" i="1"/>
  <c r="N385" i="1"/>
  <c r="W384" i="1"/>
  <c r="X384" i="1" s="1"/>
  <c r="N384" i="1"/>
  <c r="W383" i="1"/>
  <c r="X383" i="1" s="1"/>
  <c r="N383" i="1"/>
  <c r="W381" i="1"/>
  <c r="V381" i="1"/>
  <c r="W380" i="1"/>
  <c r="V380" i="1"/>
  <c r="W379" i="1"/>
  <c r="X379" i="1" s="1"/>
  <c r="N379" i="1"/>
  <c r="X378" i="1"/>
  <c r="X380" i="1" s="1"/>
  <c r="W378" i="1"/>
  <c r="N378" i="1"/>
  <c r="W375" i="1"/>
  <c r="V375" i="1"/>
  <c r="W374" i="1"/>
  <c r="V374" i="1"/>
  <c r="X373" i="1"/>
  <c r="X374" i="1" s="1"/>
  <c r="W373" i="1"/>
  <c r="V371" i="1"/>
  <c r="V370" i="1"/>
  <c r="X369" i="1"/>
  <c r="X370" i="1" s="1"/>
  <c r="W369" i="1"/>
  <c r="N369" i="1"/>
  <c r="V367" i="1"/>
  <c r="V366" i="1"/>
  <c r="W365" i="1"/>
  <c r="X365" i="1" s="1"/>
  <c r="N365" i="1"/>
  <c r="W364" i="1"/>
  <c r="X364" i="1" s="1"/>
  <c r="N364" i="1"/>
  <c r="W363" i="1"/>
  <c r="X363" i="1" s="1"/>
  <c r="X366" i="1" s="1"/>
  <c r="N363" i="1"/>
  <c r="X362" i="1"/>
  <c r="W362" i="1"/>
  <c r="N362" i="1"/>
  <c r="V360" i="1"/>
  <c r="V359" i="1"/>
  <c r="X358" i="1"/>
  <c r="W358" i="1"/>
  <c r="W357" i="1"/>
  <c r="X357" i="1" s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W349" i="1"/>
  <c r="X349" i="1" s="1"/>
  <c r="N349" i="1"/>
  <c r="W348" i="1"/>
  <c r="X348" i="1" s="1"/>
  <c r="N348" i="1"/>
  <c r="X347" i="1"/>
  <c r="W347" i="1"/>
  <c r="N347" i="1"/>
  <c r="X346" i="1"/>
  <c r="W346" i="1"/>
  <c r="N346" i="1"/>
  <c r="V344" i="1"/>
  <c r="V343" i="1"/>
  <c r="W342" i="1"/>
  <c r="X342" i="1" s="1"/>
  <c r="N342" i="1"/>
  <c r="W341" i="1"/>
  <c r="N341" i="1"/>
  <c r="V337" i="1"/>
  <c r="V336" i="1"/>
  <c r="W335" i="1"/>
  <c r="W336" i="1" s="1"/>
  <c r="N335" i="1"/>
  <c r="V333" i="1"/>
  <c r="W332" i="1"/>
  <c r="V332" i="1"/>
  <c r="W331" i="1"/>
  <c r="X331" i="1" s="1"/>
  <c r="N331" i="1"/>
  <c r="W330" i="1"/>
  <c r="X330" i="1" s="1"/>
  <c r="N330" i="1"/>
  <c r="X329" i="1"/>
  <c r="W329" i="1"/>
  <c r="N329" i="1"/>
  <c r="X328" i="1"/>
  <c r="X332" i="1" s="1"/>
  <c r="W328" i="1"/>
  <c r="W333" i="1" s="1"/>
  <c r="N328" i="1"/>
  <c r="V326" i="1"/>
  <c r="V325" i="1"/>
  <c r="W324" i="1"/>
  <c r="X324" i="1" s="1"/>
  <c r="N324" i="1"/>
  <c r="W323" i="1"/>
  <c r="N323" i="1"/>
  <c r="V321" i="1"/>
  <c r="V320" i="1"/>
  <c r="W319" i="1"/>
  <c r="X319" i="1" s="1"/>
  <c r="N319" i="1"/>
  <c r="W318" i="1"/>
  <c r="X318" i="1" s="1"/>
  <c r="N318" i="1"/>
  <c r="X317" i="1"/>
  <c r="W317" i="1"/>
  <c r="N317" i="1"/>
  <c r="W316" i="1"/>
  <c r="X316" i="1" s="1"/>
  <c r="X320" i="1" s="1"/>
  <c r="N316" i="1"/>
  <c r="V313" i="1"/>
  <c r="V312" i="1"/>
  <c r="W311" i="1"/>
  <c r="N311" i="1"/>
  <c r="V309" i="1"/>
  <c r="V308" i="1"/>
  <c r="W307" i="1"/>
  <c r="X307" i="1" s="1"/>
  <c r="X308" i="1" s="1"/>
  <c r="N307" i="1"/>
  <c r="V305" i="1"/>
  <c r="V304" i="1"/>
  <c r="W303" i="1"/>
  <c r="X303" i="1" s="1"/>
  <c r="N303" i="1"/>
  <c r="W302" i="1"/>
  <c r="N302" i="1"/>
  <c r="V300" i="1"/>
  <c r="V299" i="1"/>
  <c r="W298" i="1"/>
  <c r="X298" i="1" s="1"/>
  <c r="N298" i="1"/>
  <c r="W297" i="1"/>
  <c r="X297" i="1" s="1"/>
  <c r="N297" i="1"/>
  <c r="X296" i="1"/>
  <c r="W296" i="1"/>
  <c r="W295" i="1"/>
  <c r="X295" i="1" s="1"/>
  <c r="N295" i="1"/>
  <c r="W294" i="1"/>
  <c r="X294" i="1" s="1"/>
  <c r="N294" i="1"/>
  <c r="X293" i="1"/>
  <c r="W293" i="1"/>
  <c r="N293" i="1"/>
  <c r="W292" i="1"/>
  <c r="W299" i="1" s="1"/>
  <c r="N292" i="1"/>
  <c r="W291" i="1"/>
  <c r="N291" i="1"/>
  <c r="V287" i="1"/>
  <c r="V286" i="1"/>
  <c r="W285" i="1"/>
  <c r="W286" i="1" s="1"/>
  <c r="N285" i="1"/>
  <c r="V283" i="1"/>
  <c r="W282" i="1"/>
  <c r="V282" i="1"/>
  <c r="W281" i="1"/>
  <c r="N281" i="1"/>
  <c r="V279" i="1"/>
  <c r="V278" i="1"/>
  <c r="W277" i="1"/>
  <c r="X277" i="1" s="1"/>
  <c r="X276" i="1"/>
  <c r="W276" i="1"/>
  <c r="N276" i="1"/>
  <c r="X275" i="1"/>
  <c r="X278" i="1" s="1"/>
  <c r="W275" i="1"/>
  <c r="N275" i="1"/>
  <c r="V273" i="1"/>
  <c r="X272" i="1"/>
  <c r="V272" i="1"/>
  <c r="X271" i="1"/>
  <c r="W271" i="1"/>
  <c r="N271" i="1"/>
  <c r="V268" i="1"/>
  <c r="V267" i="1"/>
  <c r="X266" i="1"/>
  <c r="W266" i="1"/>
  <c r="N266" i="1"/>
  <c r="W265" i="1"/>
  <c r="N265" i="1"/>
  <c r="V263" i="1"/>
  <c r="V262" i="1"/>
  <c r="W261" i="1"/>
  <c r="X261" i="1" s="1"/>
  <c r="N261" i="1"/>
  <c r="W260" i="1"/>
  <c r="X260" i="1" s="1"/>
  <c r="N260" i="1"/>
  <c r="X259" i="1"/>
  <c r="W259" i="1"/>
  <c r="N259" i="1"/>
  <c r="X258" i="1"/>
  <c r="W258" i="1"/>
  <c r="N258" i="1"/>
  <c r="W257" i="1"/>
  <c r="X257" i="1" s="1"/>
  <c r="X256" i="1"/>
  <c r="W256" i="1"/>
  <c r="N256" i="1"/>
  <c r="W255" i="1"/>
  <c r="N255" i="1"/>
  <c r="V252" i="1"/>
  <c r="V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X243" i="1"/>
  <c r="W243" i="1"/>
  <c r="W242" i="1"/>
  <c r="X242" i="1" s="1"/>
  <c r="X245" i="1" s="1"/>
  <c r="W240" i="1"/>
  <c r="V240" i="1"/>
  <c r="V239" i="1"/>
  <c r="W238" i="1"/>
  <c r="X238" i="1" s="1"/>
  <c r="N238" i="1"/>
  <c r="X237" i="1"/>
  <c r="W237" i="1"/>
  <c r="N237" i="1"/>
  <c r="X236" i="1"/>
  <c r="X239" i="1" s="1"/>
  <c r="W236" i="1"/>
  <c r="W239" i="1" s="1"/>
  <c r="N236" i="1"/>
  <c r="V234" i="1"/>
  <c r="V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X228" i="1"/>
  <c r="W228" i="1"/>
  <c r="N228" i="1"/>
  <c r="W227" i="1"/>
  <c r="X227" i="1" s="1"/>
  <c r="N227" i="1"/>
  <c r="W226" i="1"/>
  <c r="N226" i="1"/>
  <c r="V224" i="1"/>
  <c r="V223" i="1"/>
  <c r="W222" i="1"/>
  <c r="X222" i="1" s="1"/>
  <c r="N222" i="1"/>
  <c r="X221" i="1"/>
  <c r="W221" i="1"/>
  <c r="N221" i="1"/>
  <c r="X220" i="1"/>
  <c r="W220" i="1"/>
  <c r="N220" i="1"/>
  <c r="W219" i="1"/>
  <c r="X219" i="1" s="1"/>
  <c r="N219" i="1"/>
  <c r="V217" i="1"/>
  <c r="W216" i="1"/>
  <c r="V216" i="1"/>
  <c r="W215" i="1"/>
  <c r="N215" i="1"/>
  <c r="V213" i="1"/>
  <c r="V212" i="1"/>
  <c r="W211" i="1"/>
  <c r="X211" i="1" s="1"/>
  <c r="N211" i="1"/>
  <c r="W210" i="1"/>
  <c r="X210" i="1" s="1"/>
  <c r="N210" i="1"/>
  <c r="X209" i="1"/>
  <c r="W209" i="1"/>
  <c r="N209" i="1"/>
  <c r="X208" i="1"/>
  <c r="W208" i="1"/>
  <c r="N208" i="1"/>
  <c r="W207" i="1"/>
  <c r="X207" i="1" s="1"/>
  <c r="N207" i="1"/>
  <c r="W206" i="1"/>
  <c r="X206" i="1" s="1"/>
  <c r="N206" i="1"/>
  <c r="X205" i="1"/>
  <c r="W205" i="1"/>
  <c r="N205" i="1"/>
  <c r="X204" i="1"/>
  <c r="W204" i="1"/>
  <c r="N204" i="1"/>
  <c r="W203" i="1"/>
  <c r="X203" i="1" s="1"/>
  <c r="N203" i="1"/>
  <c r="W202" i="1"/>
  <c r="X202" i="1" s="1"/>
  <c r="N202" i="1"/>
  <c r="X201" i="1"/>
  <c r="W201" i="1"/>
  <c r="N201" i="1"/>
  <c r="X200" i="1"/>
  <c r="W200" i="1"/>
  <c r="N200" i="1"/>
  <c r="W199" i="1"/>
  <c r="X199" i="1" s="1"/>
  <c r="N199" i="1"/>
  <c r="W198" i="1"/>
  <c r="X198" i="1" s="1"/>
  <c r="X212" i="1" s="1"/>
  <c r="N198" i="1"/>
  <c r="X197" i="1"/>
  <c r="W197" i="1"/>
  <c r="J466" i="1" s="1"/>
  <c r="N197" i="1"/>
  <c r="V194" i="1"/>
  <c r="V193" i="1"/>
  <c r="X192" i="1"/>
  <c r="W192" i="1"/>
  <c r="N192" i="1"/>
  <c r="X191" i="1"/>
  <c r="X193" i="1" s="1"/>
  <c r="W191" i="1"/>
  <c r="W193" i="1" s="1"/>
  <c r="N191" i="1"/>
  <c r="V189" i="1"/>
  <c r="V188" i="1"/>
  <c r="X187" i="1"/>
  <c r="W187" i="1"/>
  <c r="N187" i="1"/>
  <c r="W186" i="1"/>
  <c r="X186" i="1" s="1"/>
  <c r="N186" i="1"/>
  <c r="W185" i="1"/>
  <c r="X185" i="1" s="1"/>
  <c r="N185" i="1"/>
  <c r="X184" i="1"/>
  <c r="W184" i="1"/>
  <c r="N184" i="1"/>
  <c r="X183" i="1"/>
  <c r="W183" i="1"/>
  <c r="N183" i="1"/>
  <c r="W182" i="1"/>
  <c r="X182" i="1" s="1"/>
  <c r="N182" i="1"/>
  <c r="W181" i="1"/>
  <c r="X181" i="1" s="1"/>
  <c r="N181" i="1"/>
  <c r="X180" i="1"/>
  <c r="W180" i="1"/>
  <c r="N180" i="1"/>
  <c r="X179" i="1"/>
  <c r="W179" i="1"/>
  <c r="W178" i="1"/>
  <c r="X178" i="1" s="1"/>
  <c r="X177" i="1"/>
  <c r="W177" i="1"/>
  <c r="N177" i="1"/>
  <c r="W176" i="1"/>
  <c r="X176" i="1" s="1"/>
  <c r="N176" i="1"/>
  <c r="W175" i="1"/>
  <c r="X175" i="1" s="1"/>
  <c r="W174" i="1"/>
  <c r="X174" i="1" s="1"/>
  <c r="X188" i="1" s="1"/>
  <c r="N174" i="1"/>
  <c r="W173" i="1"/>
  <c r="X173" i="1" s="1"/>
  <c r="X172" i="1"/>
  <c r="W172" i="1"/>
  <c r="N172" i="1"/>
  <c r="V170" i="1"/>
  <c r="V169" i="1"/>
  <c r="X168" i="1"/>
  <c r="W168" i="1"/>
  <c r="N168" i="1"/>
  <c r="X167" i="1"/>
  <c r="W167" i="1"/>
  <c r="W170" i="1" s="1"/>
  <c r="N167" i="1"/>
  <c r="W166" i="1"/>
  <c r="X166" i="1" s="1"/>
  <c r="N166" i="1"/>
  <c r="W165" i="1"/>
  <c r="X165" i="1" s="1"/>
  <c r="N165" i="1"/>
  <c r="W163" i="1"/>
  <c r="V163" i="1"/>
  <c r="W162" i="1"/>
  <c r="V162" i="1"/>
  <c r="W161" i="1"/>
  <c r="X161" i="1" s="1"/>
  <c r="N161" i="1"/>
  <c r="X160" i="1"/>
  <c r="X162" i="1" s="1"/>
  <c r="W160" i="1"/>
  <c r="V158" i="1"/>
  <c r="V157" i="1"/>
  <c r="X156" i="1"/>
  <c r="W156" i="1"/>
  <c r="N156" i="1"/>
  <c r="W155" i="1"/>
  <c r="N155" i="1"/>
  <c r="V152" i="1"/>
  <c r="V151" i="1"/>
  <c r="W150" i="1"/>
  <c r="X150" i="1" s="1"/>
  <c r="N150" i="1"/>
  <c r="W149" i="1"/>
  <c r="X149" i="1" s="1"/>
  <c r="N149" i="1"/>
  <c r="X148" i="1"/>
  <c r="W148" i="1"/>
  <c r="N148" i="1"/>
  <c r="X147" i="1"/>
  <c r="W147" i="1"/>
  <c r="N147" i="1"/>
  <c r="W146" i="1"/>
  <c r="X146" i="1" s="1"/>
  <c r="N146" i="1"/>
  <c r="W145" i="1"/>
  <c r="X145" i="1" s="1"/>
  <c r="N145" i="1"/>
  <c r="X144" i="1"/>
  <c r="W144" i="1"/>
  <c r="N144" i="1"/>
  <c r="X143" i="1"/>
  <c r="X151" i="1" s="1"/>
  <c r="W143" i="1"/>
  <c r="W152" i="1" s="1"/>
  <c r="N143" i="1"/>
  <c r="V140" i="1"/>
  <c r="V139" i="1"/>
  <c r="W138" i="1"/>
  <c r="X138" i="1" s="1"/>
  <c r="N138" i="1"/>
  <c r="X137" i="1"/>
  <c r="W137" i="1"/>
  <c r="N137" i="1"/>
  <c r="W136" i="1"/>
  <c r="W140" i="1" s="1"/>
  <c r="N136" i="1"/>
  <c r="V132" i="1"/>
  <c r="V131" i="1"/>
  <c r="W130" i="1"/>
  <c r="X130" i="1" s="1"/>
  <c r="N130" i="1"/>
  <c r="X129" i="1"/>
  <c r="W129" i="1"/>
  <c r="N129" i="1"/>
  <c r="X128" i="1"/>
  <c r="X131" i="1" s="1"/>
  <c r="W128" i="1"/>
  <c r="W132" i="1" s="1"/>
  <c r="N128" i="1"/>
  <c r="V125" i="1"/>
  <c r="V124" i="1"/>
  <c r="X123" i="1"/>
  <c r="W123" i="1"/>
  <c r="W122" i="1"/>
  <c r="X122" i="1" s="1"/>
  <c r="N122" i="1"/>
  <c r="X121" i="1"/>
  <c r="W121" i="1"/>
  <c r="X120" i="1"/>
  <c r="W120" i="1"/>
  <c r="N120" i="1"/>
  <c r="W119" i="1"/>
  <c r="W125" i="1" s="1"/>
  <c r="N119" i="1"/>
  <c r="V117" i="1"/>
  <c r="V116" i="1"/>
  <c r="W115" i="1"/>
  <c r="X115" i="1" s="1"/>
  <c r="X114" i="1"/>
  <c r="W114" i="1"/>
  <c r="N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X108" i="1" s="1"/>
  <c r="N108" i="1"/>
  <c r="X107" i="1"/>
  <c r="W107" i="1"/>
  <c r="X106" i="1"/>
  <c r="X116" i="1" s="1"/>
  <c r="W106" i="1"/>
  <c r="W116" i="1" s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X103" i="1" s="1"/>
  <c r="W93" i="1"/>
  <c r="W103" i="1" s="1"/>
  <c r="N93" i="1"/>
  <c r="V91" i="1"/>
  <c r="V90" i="1"/>
  <c r="X89" i="1"/>
  <c r="W89" i="1"/>
  <c r="N89" i="1"/>
  <c r="W88" i="1"/>
  <c r="X88" i="1" s="1"/>
  <c r="N88" i="1"/>
  <c r="X87" i="1"/>
  <c r="W87" i="1"/>
  <c r="X86" i="1"/>
  <c r="W86" i="1"/>
  <c r="X85" i="1"/>
  <c r="W85" i="1"/>
  <c r="X84" i="1"/>
  <c r="W84" i="1"/>
  <c r="N84" i="1"/>
  <c r="W83" i="1"/>
  <c r="W90" i="1" s="1"/>
  <c r="V81" i="1"/>
  <c r="V80" i="1"/>
  <c r="X79" i="1"/>
  <c r="W79" i="1"/>
  <c r="N79" i="1"/>
  <c r="X78" i="1"/>
  <c r="W78" i="1"/>
  <c r="N78" i="1"/>
  <c r="X77" i="1"/>
  <c r="W77" i="1"/>
  <c r="N77" i="1"/>
  <c r="W76" i="1"/>
  <c r="X76" i="1" s="1"/>
  <c r="N76" i="1"/>
  <c r="X75" i="1"/>
  <c r="W75" i="1"/>
  <c r="X74" i="1"/>
  <c r="W74" i="1"/>
  <c r="N74" i="1"/>
  <c r="W73" i="1"/>
  <c r="X73" i="1" s="1"/>
  <c r="N73" i="1"/>
  <c r="X72" i="1"/>
  <c r="W72" i="1"/>
  <c r="N72" i="1"/>
  <c r="X71" i="1"/>
  <c r="W71" i="1"/>
  <c r="N71" i="1"/>
  <c r="X70" i="1"/>
  <c r="W70" i="1"/>
  <c r="N70" i="1"/>
  <c r="W69" i="1"/>
  <c r="X69" i="1" s="1"/>
  <c r="N69" i="1"/>
  <c r="X68" i="1"/>
  <c r="W68" i="1"/>
  <c r="N68" i="1"/>
  <c r="X67" i="1"/>
  <c r="W67" i="1"/>
  <c r="N67" i="1"/>
  <c r="X66" i="1"/>
  <c r="W66" i="1"/>
  <c r="N66" i="1"/>
  <c r="W65" i="1"/>
  <c r="W80" i="1" s="1"/>
  <c r="N65" i="1"/>
  <c r="X64" i="1"/>
  <c r="W64" i="1"/>
  <c r="X63" i="1"/>
  <c r="W63" i="1"/>
  <c r="V60" i="1"/>
  <c r="V59" i="1"/>
  <c r="W58" i="1"/>
  <c r="X58" i="1" s="1"/>
  <c r="X57" i="1"/>
  <c r="W57" i="1"/>
  <c r="N57" i="1"/>
  <c r="X56" i="1"/>
  <c r="W56" i="1"/>
  <c r="N56" i="1"/>
  <c r="W55" i="1"/>
  <c r="W59" i="1" s="1"/>
  <c r="V52" i="1"/>
  <c r="W51" i="1"/>
  <c r="V51" i="1"/>
  <c r="X50" i="1"/>
  <c r="W50" i="1"/>
  <c r="N50" i="1"/>
  <c r="X49" i="1"/>
  <c r="X51" i="1" s="1"/>
  <c r="W49" i="1"/>
  <c r="C466" i="1" s="1"/>
  <c r="N49" i="1"/>
  <c r="W45" i="1"/>
  <c r="V45" i="1"/>
  <c r="V44" i="1"/>
  <c r="W43" i="1"/>
  <c r="X43" i="1" s="1"/>
  <c r="X44" i="1" s="1"/>
  <c r="N43" i="1"/>
  <c r="W41" i="1"/>
  <c r="V41" i="1"/>
  <c r="V40" i="1"/>
  <c r="W39" i="1"/>
  <c r="X39" i="1" s="1"/>
  <c r="X40" i="1" s="1"/>
  <c r="N39" i="1"/>
  <c r="W37" i="1"/>
  <c r="V37" i="1"/>
  <c r="V36" i="1"/>
  <c r="W35" i="1"/>
  <c r="X35" i="1" s="1"/>
  <c r="X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W26" i="1"/>
  <c r="W32" i="1" s="1"/>
  <c r="N26" i="1"/>
  <c r="V24" i="1"/>
  <c r="V456" i="1" s="1"/>
  <c r="W23" i="1"/>
  <c r="V23" i="1"/>
  <c r="X22" i="1"/>
  <c r="X23" i="1" s="1"/>
  <c r="W22" i="1"/>
  <c r="W458" i="1" s="1"/>
  <c r="N22" i="1"/>
  <c r="H10" i="1"/>
  <c r="F10" i="1"/>
  <c r="F9" i="1"/>
  <c r="A9" i="1"/>
  <c r="A10" i="1" s="1"/>
  <c r="D7" i="1"/>
  <c r="O6" i="1"/>
  <c r="N2" i="1"/>
  <c r="X32" i="1" l="1"/>
  <c r="W33" i="1"/>
  <c r="L466" i="1"/>
  <c r="W263" i="1"/>
  <c r="W304" i="1"/>
  <c r="W305" i="1"/>
  <c r="X302" i="1"/>
  <c r="X304" i="1" s="1"/>
  <c r="H9" i="1"/>
  <c r="V460" i="1"/>
  <c r="W24" i="1"/>
  <c r="W36" i="1"/>
  <c r="W460" i="1" s="1"/>
  <c r="W40" i="1"/>
  <c r="W44" i="1"/>
  <c r="X55" i="1"/>
  <c r="X59" i="1" s="1"/>
  <c r="X65" i="1"/>
  <c r="X80" i="1" s="1"/>
  <c r="X83" i="1"/>
  <c r="X90" i="1" s="1"/>
  <c r="W91" i="1"/>
  <c r="X119" i="1"/>
  <c r="X124" i="1" s="1"/>
  <c r="W124" i="1"/>
  <c r="W212" i="1"/>
  <c r="W217" i="1"/>
  <c r="X215" i="1"/>
  <c r="X216" i="1" s="1"/>
  <c r="W223" i="1"/>
  <c r="W233" i="1"/>
  <c r="X255" i="1"/>
  <c r="X262" i="1" s="1"/>
  <c r="W262" i="1"/>
  <c r="W267" i="1"/>
  <c r="W268" i="1"/>
  <c r="X265" i="1"/>
  <c r="X267" i="1" s="1"/>
  <c r="W272" i="1"/>
  <c r="W273" i="1"/>
  <c r="X292" i="1"/>
  <c r="W366" i="1"/>
  <c r="R466" i="1"/>
  <c r="W409" i="1"/>
  <c r="W423" i="1"/>
  <c r="W439" i="1"/>
  <c r="X437" i="1"/>
  <c r="X439" i="1" s="1"/>
  <c r="W450" i="1"/>
  <c r="W449" i="1"/>
  <c r="T466" i="1"/>
  <c r="W455" i="1"/>
  <c r="X453" i="1"/>
  <c r="X454" i="1" s="1"/>
  <c r="H466" i="1"/>
  <c r="W188" i="1"/>
  <c r="W246" i="1"/>
  <c r="O466" i="1"/>
  <c r="W321" i="1"/>
  <c r="J9" i="1"/>
  <c r="W60" i="1"/>
  <c r="W104" i="1"/>
  <c r="W117" i="1"/>
  <c r="F466" i="1"/>
  <c r="W131" i="1"/>
  <c r="W194" i="1"/>
  <c r="W245" i="1"/>
  <c r="W251" i="1"/>
  <c r="W278" i="1"/>
  <c r="W283" i="1"/>
  <c r="X281" i="1"/>
  <c r="X282" i="1" s="1"/>
  <c r="W300" i="1"/>
  <c r="N466" i="1"/>
  <c r="X291" i="1"/>
  <c r="X299" i="1" s="1"/>
  <c r="W312" i="1"/>
  <c r="W313" i="1"/>
  <c r="W320" i="1"/>
  <c r="W325" i="1"/>
  <c r="W326" i="1"/>
  <c r="X323" i="1"/>
  <c r="X325" i="1" s="1"/>
  <c r="P466" i="1"/>
  <c r="W343" i="1"/>
  <c r="W344" i="1"/>
  <c r="X341" i="1"/>
  <c r="X343" i="1" s="1"/>
  <c r="W359" i="1"/>
  <c r="W370" i="1"/>
  <c r="W371" i="1"/>
  <c r="X408" i="1"/>
  <c r="S466" i="1"/>
  <c r="W434" i="1"/>
  <c r="M466" i="1"/>
  <c r="W287" i="1"/>
  <c r="X285" i="1"/>
  <c r="X286" i="1" s="1"/>
  <c r="W308" i="1"/>
  <c r="W309" i="1"/>
  <c r="W337" i="1"/>
  <c r="X335" i="1"/>
  <c r="X336" i="1" s="1"/>
  <c r="X422" i="1"/>
  <c r="D466" i="1"/>
  <c r="B466" i="1"/>
  <c r="W457" i="1"/>
  <c r="W459" i="1" s="1"/>
  <c r="W52" i="1"/>
  <c r="E466" i="1"/>
  <c r="W81" i="1"/>
  <c r="G466" i="1"/>
  <c r="W139" i="1"/>
  <c r="X136" i="1"/>
  <c r="X139" i="1" s="1"/>
  <c r="W151" i="1"/>
  <c r="W157" i="1"/>
  <c r="I466" i="1"/>
  <c r="W158" i="1"/>
  <c r="X155" i="1"/>
  <c r="X157" i="1" s="1"/>
  <c r="X169" i="1"/>
  <c r="X223" i="1"/>
  <c r="W224" i="1"/>
  <c r="W279" i="1"/>
  <c r="X311" i="1"/>
  <c r="X312" i="1" s="1"/>
  <c r="X359" i="1"/>
  <c r="W360" i="1"/>
  <c r="X390" i="1"/>
  <c r="W422" i="1"/>
  <c r="X434" i="1"/>
  <c r="W444" i="1"/>
  <c r="Q466" i="1"/>
  <c r="W169" i="1"/>
  <c r="W189" i="1"/>
  <c r="W234" i="1"/>
  <c r="W252" i="1"/>
  <c r="W367" i="1"/>
  <c r="W390" i="1"/>
  <c r="W408" i="1"/>
  <c r="W445" i="1"/>
  <c r="W213" i="1"/>
  <c r="X226" i="1"/>
  <c r="X233" i="1" s="1"/>
  <c r="X248" i="1"/>
  <c r="X251" i="1" s="1"/>
  <c r="X425" i="1"/>
  <c r="X427" i="1" s="1"/>
  <c r="X442" i="1"/>
  <c r="X444" i="1" s="1"/>
  <c r="X461" i="1" l="1"/>
  <c r="W456" i="1"/>
</calcChain>
</file>

<file path=xl/sharedStrings.xml><?xml version="1.0" encoding="utf-8"?>
<sst xmlns="http://schemas.openxmlformats.org/spreadsheetml/2006/main" count="1923" uniqueCount="658">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</sst>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8" customWidth="1"/>
    <col min="17" max="17" width="6.140625" style="29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8" customWidth="1"/>
    <col min="23" max="23" width="11" style="298" customWidth="1"/>
    <col min="24" max="24" width="10" style="298" customWidth="1"/>
    <col min="25" max="25" width="11.5703125" style="298" customWidth="1"/>
    <col min="26" max="26" width="10.42578125" style="29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8" customWidth="1"/>
    <col min="31" max="31" width="9.140625" style="298" customWidth="1"/>
    <col min="32" max="16384" width="9.140625" style="298"/>
  </cols>
  <sheetData>
    <row r="1" spans="1:29" s="302" customFormat="1" ht="45" customHeight="1" x14ac:dyDescent="0.2">
      <c r="A1" s="41"/>
      <c r="B1" s="41"/>
      <c r="C1" s="41"/>
      <c r="D1" s="410" t="s">
        <v>0</v>
      </c>
      <c r="E1" s="411"/>
      <c r="F1" s="411"/>
      <c r="G1" s="12" t="s">
        <v>1</v>
      </c>
      <c r="H1" s="410" t="s">
        <v>2</v>
      </c>
      <c r="I1" s="411"/>
      <c r="J1" s="411"/>
      <c r="K1" s="411"/>
      <c r="L1" s="411"/>
      <c r="M1" s="411"/>
      <c r="N1" s="411"/>
      <c r="O1" s="411"/>
      <c r="P1" s="634" t="s">
        <v>3</v>
      </c>
      <c r="Q1" s="411"/>
      <c r="R1" s="41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/>
      <c r="P2" s="313"/>
      <c r="Q2" s="313"/>
      <c r="R2" s="313"/>
      <c r="S2" s="313"/>
      <c r="T2" s="313"/>
      <c r="U2" s="313"/>
      <c r="V2" s="16"/>
      <c r="W2" s="16"/>
      <c r="X2" s="16"/>
      <c r="Y2" s="16"/>
      <c r="Z2" s="51"/>
      <c r="AA2" s="51"/>
      <c r="AB2" s="51"/>
    </row>
    <row r="3" spans="1:29" s="30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3"/>
      <c r="O3" s="313"/>
      <c r="P3" s="313"/>
      <c r="Q3" s="313"/>
      <c r="R3" s="313"/>
      <c r="S3" s="313"/>
      <c r="T3" s="313"/>
      <c r="U3" s="313"/>
      <c r="V3" s="16"/>
      <c r="W3" s="16"/>
      <c r="X3" s="16"/>
      <c r="Y3" s="16"/>
      <c r="Z3" s="51"/>
      <c r="AA3" s="51"/>
      <c r="AB3" s="51"/>
    </row>
    <row r="4" spans="1:29" s="30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2" customFormat="1" ht="23.45" customHeight="1" x14ac:dyDescent="0.2">
      <c r="A5" s="441" t="s">
        <v>8</v>
      </c>
      <c r="B5" s="356"/>
      <c r="C5" s="357"/>
      <c r="D5" s="333"/>
      <c r="E5" s="335"/>
      <c r="F5" s="601" t="s">
        <v>9</v>
      </c>
      <c r="G5" s="357"/>
      <c r="H5" s="333" t="s">
        <v>657</v>
      </c>
      <c r="I5" s="334"/>
      <c r="J5" s="334"/>
      <c r="K5" s="334"/>
      <c r="L5" s="335"/>
      <c r="N5" s="24" t="s">
        <v>10</v>
      </c>
      <c r="O5" s="537">
        <v>45234</v>
      </c>
      <c r="P5" s="395"/>
      <c r="R5" s="621" t="s">
        <v>11</v>
      </c>
      <c r="S5" s="362"/>
      <c r="T5" s="482" t="s">
        <v>12</v>
      </c>
      <c r="U5" s="395"/>
      <c r="Z5" s="51"/>
      <c r="AA5" s="51"/>
      <c r="AB5" s="51"/>
    </row>
    <row r="6" spans="1:29" s="302" customFormat="1" ht="24" customHeight="1" x14ac:dyDescent="0.2">
      <c r="A6" s="441" t="s">
        <v>13</v>
      </c>
      <c r="B6" s="356"/>
      <c r="C6" s="357"/>
      <c r="D6" s="566" t="s">
        <v>14</v>
      </c>
      <c r="E6" s="567"/>
      <c r="F6" s="567"/>
      <c r="G6" s="567"/>
      <c r="H6" s="567"/>
      <c r="I6" s="567"/>
      <c r="J6" s="567"/>
      <c r="K6" s="567"/>
      <c r="L6" s="395"/>
      <c r="N6" s="24" t="s">
        <v>15</v>
      </c>
      <c r="O6" s="425" t="str">
        <f>IF(O5=0," ",CHOOSE(WEEKDAY(O5,2),"Понедельник","Вторник","Среда","Четверг","Пятница","Суббота","Воскресенье"))</f>
        <v>Суббота</v>
      </c>
      <c r="P6" s="310"/>
      <c r="R6" s="361" t="s">
        <v>16</v>
      </c>
      <c r="S6" s="362"/>
      <c r="T6" s="486" t="s">
        <v>17</v>
      </c>
      <c r="U6" s="347"/>
      <c r="Z6" s="51"/>
      <c r="AA6" s="51"/>
      <c r="AB6" s="51"/>
    </row>
    <row r="7" spans="1:29" s="302" customFormat="1" ht="21.75" hidden="1" customHeight="1" x14ac:dyDescent="0.2">
      <c r="A7" s="55"/>
      <c r="B7" s="55"/>
      <c r="C7" s="55"/>
      <c r="D7" s="509" t="str">
        <f>IFERROR(VLOOKUP(DeliveryAddress,Table,3,0),1)</f>
        <v>2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3"/>
      <c r="S7" s="362"/>
      <c r="T7" s="487"/>
      <c r="U7" s="488"/>
      <c r="Z7" s="51"/>
      <c r="AA7" s="51"/>
      <c r="AB7" s="51"/>
    </row>
    <row r="8" spans="1:29" s="302" customFormat="1" ht="25.5" customHeight="1" x14ac:dyDescent="0.2">
      <c r="A8" s="629" t="s">
        <v>18</v>
      </c>
      <c r="B8" s="318"/>
      <c r="C8" s="319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19</v>
      </c>
      <c r="O8" s="394">
        <v>0.375</v>
      </c>
      <c r="P8" s="395"/>
      <c r="R8" s="313"/>
      <c r="S8" s="362"/>
      <c r="T8" s="487"/>
      <c r="U8" s="488"/>
      <c r="Z8" s="51"/>
      <c r="AA8" s="51"/>
      <c r="AB8" s="51"/>
    </row>
    <row r="9" spans="1:29" s="302" customFormat="1" ht="39.950000000000003" customHeight="1" x14ac:dyDescent="0.2">
      <c r="A9" s="4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461"/>
      <c r="E9" s="323"/>
      <c r="F9" s="4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22" t="str">
        <f>IF(AND($A$9="Тип доверенности/получателя при получении в адресе перегруза:",$D$9="Разовая доверенность"),"Введите ФИО","")</f>
        <v/>
      </c>
      <c r="I9" s="323"/>
      <c r="J9" s="3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3"/>
      <c r="L9" s="323"/>
      <c r="N9" s="26" t="s">
        <v>20</v>
      </c>
      <c r="O9" s="537"/>
      <c r="P9" s="395"/>
      <c r="R9" s="313"/>
      <c r="S9" s="362"/>
      <c r="T9" s="489"/>
      <c r="U9" s="490"/>
      <c r="V9" s="43"/>
      <c r="W9" s="43"/>
      <c r="X9" s="43"/>
      <c r="Y9" s="43"/>
      <c r="Z9" s="51"/>
      <c r="AA9" s="51"/>
      <c r="AB9" s="51"/>
    </row>
    <row r="10" spans="1:29" s="302" customFormat="1" ht="26.45" customHeight="1" x14ac:dyDescent="0.2">
      <c r="A10" s="4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461"/>
      <c r="E10" s="323"/>
      <c r="F10" s="4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550" t="str">
        <f>IFERROR(VLOOKUP($D$10,Proxy,2,FALSE),"")</f>
        <v/>
      </c>
      <c r="I10" s="313"/>
      <c r="J10" s="313"/>
      <c r="K10" s="313"/>
      <c r="L10" s="313"/>
      <c r="N10" s="26" t="s">
        <v>21</v>
      </c>
      <c r="O10" s="394"/>
      <c r="P10" s="395"/>
      <c r="S10" s="24" t="s">
        <v>22</v>
      </c>
      <c r="T10" s="346" t="s">
        <v>23</v>
      </c>
      <c r="U10" s="347"/>
      <c r="V10" s="44"/>
      <c r="W10" s="44"/>
      <c r="X10" s="44"/>
      <c r="Y10" s="44"/>
      <c r="Z10" s="51"/>
      <c r="AA10" s="51"/>
      <c r="AB10" s="51"/>
    </row>
    <row r="11" spans="1:29" s="30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68" t="s">
        <v>27</v>
      </c>
      <c r="U11" s="569"/>
      <c r="V11" s="45"/>
      <c r="W11" s="45"/>
      <c r="X11" s="45"/>
      <c r="Y11" s="45"/>
      <c r="Z11" s="51"/>
      <c r="AA11" s="51"/>
      <c r="AB11" s="51"/>
    </row>
    <row r="12" spans="1:29" s="302" customFormat="1" ht="18.600000000000001" customHeight="1" x14ac:dyDescent="0.2">
      <c r="A12" s="598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61"/>
      <c r="P12" s="511"/>
      <c r="Q12" s="23"/>
      <c r="S12" s="24"/>
      <c r="T12" s="411"/>
      <c r="U12" s="313"/>
      <c r="Z12" s="51"/>
      <c r="AA12" s="51"/>
      <c r="AB12" s="51"/>
    </row>
    <row r="13" spans="1:29" s="302" customFormat="1" ht="23.25" customHeight="1" x14ac:dyDescent="0.2">
      <c r="A13" s="598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68"/>
      <c r="P13" s="569"/>
      <c r="Q13" s="23"/>
      <c r="V13" s="49"/>
      <c r="W13" s="49"/>
      <c r="X13" s="49"/>
      <c r="Y13" s="49"/>
      <c r="Z13" s="51"/>
      <c r="AA13" s="51"/>
      <c r="AB13" s="51"/>
    </row>
    <row r="14" spans="1:29" s="302" customFormat="1" ht="18.600000000000001" customHeight="1" x14ac:dyDescent="0.2">
      <c r="A14" s="598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302" customFormat="1" ht="22.5" customHeight="1" x14ac:dyDescent="0.2">
      <c r="A15" s="618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70" t="s">
        <v>34</v>
      </c>
      <c r="O15" s="411"/>
      <c r="P15" s="411"/>
      <c r="Q15" s="411"/>
      <c r="R15" s="41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1"/>
      <c r="O16" s="471"/>
      <c r="P16" s="471"/>
      <c r="Q16" s="471"/>
      <c r="R16" s="47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57" t="s">
        <v>37</v>
      </c>
      <c r="D17" s="340" t="s">
        <v>38</v>
      </c>
      <c r="E17" s="41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18"/>
      <c r="P17" s="418"/>
      <c r="Q17" s="418"/>
      <c r="R17" s="419"/>
      <c r="S17" s="627" t="s">
        <v>48</v>
      </c>
      <c r="T17" s="357"/>
      <c r="U17" s="340" t="s">
        <v>49</v>
      </c>
      <c r="V17" s="340" t="s">
        <v>50</v>
      </c>
      <c r="W17" s="353" t="s">
        <v>51</v>
      </c>
      <c r="X17" s="340" t="s">
        <v>52</v>
      </c>
      <c r="Y17" s="371" t="s">
        <v>53</v>
      </c>
      <c r="Z17" s="371" t="s">
        <v>54</v>
      </c>
      <c r="AA17" s="371" t="s">
        <v>55</v>
      </c>
      <c r="AB17" s="372"/>
      <c r="AC17" s="373"/>
      <c r="AD17" s="442"/>
      <c r="BA17" s="365" t="s">
        <v>56</v>
      </c>
    </row>
    <row r="18" spans="1:53" ht="14.25" customHeight="1" x14ac:dyDescent="0.2">
      <c r="A18" s="341"/>
      <c r="B18" s="341"/>
      <c r="C18" s="341"/>
      <c r="D18" s="420"/>
      <c r="E18" s="422"/>
      <c r="F18" s="341"/>
      <c r="G18" s="341"/>
      <c r="H18" s="341"/>
      <c r="I18" s="341"/>
      <c r="J18" s="341"/>
      <c r="K18" s="341"/>
      <c r="L18" s="341"/>
      <c r="M18" s="341"/>
      <c r="N18" s="420"/>
      <c r="O18" s="421"/>
      <c r="P18" s="421"/>
      <c r="Q18" s="421"/>
      <c r="R18" s="422"/>
      <c r="S18" s="301" t="s">
        <v>57</v>
      </c>
      <c r="T18" s="301" t="s">
        <v>58</v>
      </c>
      <c r="U18" s="341"/>
      <c r="V18" s="341"/>
      <c r="W18" s="354"/>
      <c r="X18" s="341"/>
      <c r="Y18" s="540"/>
      <c r="Z18" s="540"/>
      <c r="AA18" s="374"/>
      <c r="AB18" s="375"/>
      <c r="AC18" s="376"/>
      <c r="AD18" s="443"/>
      <c r="BA18" s="313"/>
    </row>
    <row r="19" spans="1:53" ht="27.75" customHeight="1" x14ac:dyDescent="0.2">
      <c r="A19" s="320" t="s">
        <v>59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48"/>
      <c r="Z19" s="48"/>
    </row>
    <row r="20" spans="1:53" ht="16.5" customHeight="1" x14ac:dyDescent="0.25">
      <c r="A20" s="327" t="s">
        <v>59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13"/>
      <c r="Y20" s="299"/>
      <c r="Z20" s="299"/>
    </row>
    <row r="21" spans="1:53" ht="14.25" customHeight="1" x14ac:dyDescent="0.25">
      <c r="A21" s="312" t="s">
        <v>60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13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1">
        <v>4607091389258</v>
      </c>
      <c r="E22" s="310"/>
      <c r="F22" s="303">
        <v>0.3</v>
      </c>
      <c r="G22" s="32">
        <v>6</v>
      </c>
      <c r="H22" s="303">
        <v>1.8</v>
      </c>
      <c r="I22" s="30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9"/>
      <c r="P22" s="309"/>
      <c r="Q22" s="309"/>
      <c r="R22" s="310"/>
      <c r="S22" s="34"/>
      <c r="T22" s="34"/>
      <c r="U22" s="35" t="s">
        <v>65</v>
      </c>
      <c r="V22" s="304">
        <v>0</v>
      </c>
      <c r="W22" s="30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5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13"/>
      <c r="M23" s="316"/>
      <c r="N23" s="317" t="s">
        <v>66</v>
      </c>
      <c r="O23" s="318"/>
      <c r="P23" s="318"/>
      <c r="Q23" s="318"/>
      <c r="R23" s="318"/>
      <c r="S23" s="318"/>
      <c r="T23" s="319"/>
      <c r="U23" s="37" t="s">
        <v>67</v>
      </c>
      <c r="V23" s="306">
        <f>IFERROR(V22/H22,"0")</f>
        <v>0</v>
      </c>
      <c r="W23" s="306">
        <f>IFERROR(W22/H22,"0")</f>
        <v>0</v>
      </c>
      <c r="X23" s="306">
        <f>IFERROR(IF(X22="",0,X22),"0")</f>
        <v>0</v>
      </c>
      <c r="Y23" s="307"/>
      <c r="Z23" s="307"/>
    </row>
    <row r="24" spans="1:53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13"/>
      <c r="M24" s="316"/>
      <c r="N24" s="317" t="s">
        <v>66</v>
      </c>
      <c r="O24" s="318"/>
      <c r="P24" s="318"/>
      <c r="Q24" s="318"/>
      <c r="R24" s="318"/>
      <c r="S24" s="318"/>
      <c r="T24" s="319"/>
      <c r="U24" s="37" t="s">
        <v>65</v>
      </c>
      <c r="V24" s="306">
        <f>IFERROR(SUM(V22:V22),"0")</f>
        <v>0</v>
      </c>
      <c r="W24" s="306">
        <f>IFERROR(SUM(W22:W22),"0")</f>
        <v>0</v>
      </c>
      <c r="X24" s="37"/>
      <c r="Y24" s="307"/>
      <c r="Z24" s="307"/>
    </row>
    <row r="25" spans="1:53" ht="14.25" customHeight="1" x14ac:dyDescent="0.25">
      <c r="A25" s="312" t="s">
        <v>68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1">
        <v>4607091383881</v>
      </c>
      <c r="E26" s="310"/>
      <c r="F26" s="303">
        <v>0.33</v>
      </c>
      <c r="G26" s="32">
        <v>6</v>
      </c>
      <c r="H26" s="303">
        <v>1.98</v>
      </c>
      <c r="I26" s="30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9"/>
      <c r="P26" s="309"/>
      <c r="Q26" s="309"/>
      <c r="R26" s="310"/>
      <c r="S26" s="34"/>
      <c r="T26" s="34"/>
      <c r="U26" s="35" t="s">
        <v>65</v>
      </c>
      <c r="V26" s="304">
        <v>0</v>
      </c>
      <c r="W26" s="30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1">
        <v>4607091388237</v>
      </c>
      <c r="E27" s="310"/>
      <c r="F27" s="303">
        <v>0.42</v>
      </c>
      <c r="G27" s="32">
        <v>6</v>
      </c>
      <c r="H27" s="303">
        <v>2.52</v>
      </c>
      <c r="I27" s="30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9"/>
      <c r="P27" s="309"/>
      <c r="Q27" s="309"/>
      <c r="R27" s="310"/>
      <c r="S27" s="34"/>
      <c r="T27" s="34"/>
      <c r="U27" s="35" t="s">
        <v>65</v>
      </c>
      <c r="V27" s="304">
        <v>0</v>
      </c>
      <c r="W27" s="30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1">
        <v>4607091383935</v>
      </c>
      <c r="E28" s="310"/>
      <c r="F28" s="303">
        <v>0.33</v>
      </c>
      <c r="G28" s="32">
        <v>6</v>
      </c>
      <c r="H28" s="303">
        <v>1.98</v>
      </c>
      <c r="I28" s="30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9"/>
      <c r="P28" s="309"/>
      <c r="Q28" s="309"/>
      <c r="R28" s="310"/>
      <c r="S28" s="34"/>
      <c r="T28" s="34"/>
      <c r="U28" s="35" t="s">
        <v>65</v>
      </c>
      <c r="V28" s="304">
        <v>0</v>
      </c>
      <c r="W28" s="30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1">
        <v>4680115881853</v>
      </c>
      <c r="E29" s="310"/>
      <c r="F29" s="303">
        <v>0.33</v>
      </c>
      <c r="G29" s="32">
        <v>6</v>
      </c>
      <c r="H29" s="303">
        <v>1.98</v>
      </c>
      <c r="I29" s="30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9"/>
      <c r="P29" s="309"/>
      <c r="Q29" s="309"/>
      <c r="R29" s="310"/>
      <c r="S29" s="34"/>
      <c r="T29" s="34"/>
      <c r="U29" s="35" t="s">
        <v>65</v>
      </c>
      <c r="V29" s="304">
        <v>0</v>
      </c>
      <c r="W29" s="30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1">
        <v>4607091383911</v>
      </c>
      <c r="E30" s="310"/>
      <c r="F30" s="303">
        <v>0.33</v>
      </c>
      <c r="G30" s="32">
        <v>6</v>
      </c>
      <c r="H30" s="303">
        <v>1.98</v>
      </c>
      <c r="I30" s="30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9"/>
      <c r="P30" s="309"/>
      <c r="Q30" s="309"/>
      <c r="R30" s="310"/>
      <c r="S30" s="34"/>
      <c r="T30" s="34"/>
      <c r="U30" s="35" t="s">
        <v>65</v>
      </c>
      <c r="V30" s="304">
        <v>0</v>
      </c>
      <c r="W30" s="30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1">
        <v>4607091388244</v>
      </c>
      <c r="E31" s="310"/>
      <c r="F31" s="303">
        <v>0.42</v>
      </c>
      <c r="G31" s="32">
        <v>6</v>
      </c>
      <c r="H31" s="303">
        <v>2.52</v>
      </c>
      <c r="I31" s="30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9"/>
      <c r="P31" s="309"/>
      <c r="Q31" s="309"/>
      <c r="R31" s="310"/>
      <c r="S31" s="34"/>
      <c r="T31" s="34"/>
      <c r="U31" s="35" t="s">
        <v>65</v>
      </c>
      <c r="V31" s="304">
        <v>0</v>
      </c>
      <c r="W31" s="30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5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13"/>
      <c r="M32" s="316"/>
      <c r="N32" s="317" t="s">
        <v>66</v>
      </c>
      <c r="O32" s="318"/>
      <c r="P32" s="318"/>
      <c r="Q32" s="318"/>
      <c r="R32" s="318"/>
      <c r="S32" s="318"/>
      <c r="T32" s="319"/>
      <c r="U32" s="37" t="s">
        <v>67</v>
      </c>
      <c r="V32" s="306">
        <f>IFERROR(V26/H26,"0")+IFERROR(V27/H27,"0")+IFERROR(V28/H28,"0")+IFERROR(V29/H29,"0")+IFERROR(V30/H30,"0")+IFERROR(V31/H31,"0")</f>
        <v>0</v>
      </c>
      <c r="W32" s="306">
        <f>IFERROR(W26/H26,"0")+IFERROR(W27/H27,"0")+IFERROR(W28/H28,"0")+IFERROR(W29/H29,"0")+IFERROR(W30/H30,"0")+IFERROR(W31/H31,"0")</f>
        <v>0</v>
      </c>
      <c r="X32" s="306">
        <f>IFERROR(IF(X26="",0,X26),"0")+IFERROR(IF(X27="",0,X27),"0")+IFERROR(IF(X28="",0,X28),"0")+IFERROR(IF(X29="",0,X29),"0")+IFERROR(IF(X30="",0,X30),"0")+IFERROR(IF(X31="",0,X31),"0")</f>
        <v>0</v>
      </c>
      <c r="Y32" s="307"/>
      <c r="Z32" s="307"/>
    </row>
    <row r="33" spans="1:53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13"/>
      <c r="M33" s="316"/>
      <c r="N33" s="317" t="s">
        <v>66</v>
      </c>
      <c r="O33" s="318"/>
      <c r="P33" s="318"/>
      <c r="Q33" s="318"/>
      <c r="R33" s="318"/>
      <c r="S33" s="318"/>
      <c r="T33" s="319"/>
      <c r="U33" s="37" t="s">
        <v>65</v>
      </c>
      <c r="V33" s="306">
        <f>IFERROR(SUM(V26:V31),"0")</f>
        <v>0</v>
      </c>
      <c r="W33" s="306">
        <f>IFERROR(SUM(W26:W31),"0")</f>
        <v>0</v>
      </c>
      <c r="X33" s="37"/>
      <c r="Y33" s="307"/>
      <c r="Z33" s="307"/>
    </row>
    <row r="34" spans="1:53" ht="14.25" customHeight="1" x14ac:dyDescent="0.25">
      <c r="A34" s="312" t="s">
        <v>81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1">
        <v>4607091388503</v>
      </c>
      <c r="E35" s="310"/>
      <c r="F35" s="303">
        <v>0.05</v>
      </c>
      <c r="G35" s="32">
        <v>12</v>
      </c>
      <c r="H35" s="303">
        <v>0.6</v>
      </c>
      <c r="I35" s="30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9"/>
      <c r="P35" s="309"/>
      <c r="Q35" s="309"/>
      <c r="R35" s="310"/>
      <c r="S35" s="34"/>
      <c r="T35" s="34"/>
      <c r="U35" s="35" t="s">
        <v>65</v>
      </c>
      <c r="V35" s="304">
        <v>0</v>
      </c>
      <c r="W35" s="30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5"/>
      <c r="B36" s="313"/>
      <c r="C36" s="313"/>
      <c r="D36" s="313"/>
      <c r="E36" s="313"/>
      <c r="F36" s="313"/>
      <c r="G36" s="313"/>
      <c r="H36" s="313"/>
      <c r="I36" s="313"/>
      <c r="J36" s="313"/>
      <c r="K36" s="313"/>
      <c r="L36" s="313"/>
      <c r="M36" s="316"/>
      <c r="N36" s="317" t="s">
        <v>66</v>
      </c>
      <c r="O36" s="318"/>
      <c r="P36" s="318"/>
      <c r="Q36" s="318"/>
      <c r="R36" s="318"/>
      <c r="S36" s="318"/>
      <c r="T36" s="319"/>
      <c r="U36" s="37" t="s">
        <v>67</v>
      </c>
      <c r="V36" s="306">
        <f>IFERROR(V35/H35,"0")</f>
        <v>0</v>
      </c>
      <c r="W36" s="306">
        <f>IFERROR(W35/H35,"0")</f>
        <v>0</v>
      </c>
      <c r="X36" s="306">
        <f>IFERROR(IF(X35="",0,X35),"0")</f>
        <v>0</v>
      </c>
      <c r="Y36" s="307"/>
      <c r="Z36" s="307"/>
    </row>
    <row r="37" spans="1:53" x14ac:dyDescent="0.2">
      <c r="A37" s="313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13"/>
      <c r="M37" s="316"/>
      <c r="N37" s="317" t="s">
        <v>66</v>
      </c>
      <c r="O37" s="318"/>
      <c r="P37" s="318"/>
      <c r="Q37" s="318"/>
      <c r="R37" s="318"/>
      <c r="S37" s="318"/>
      <c r="T37" s="319"/>
      <c r="U37" s="37" t="s">
        <v>65</v>
      </c>
      <c r="V37" s="306">
        <f>IFERROR(SUM(V35:V35),"0")</f>
        <v>0</v>
      </c>
      <c r="W37" s="306">
        <f>IFERROR(SUM(W35:W35),"0")</f>
        <v>0</v>
      </c>
      <c r="X37" s="37"/>
      <c r="Y37" s="307"/>
      <c r="Z37" s="307"/>
    </row>
    <row r="38" spans="1:53" ht="14.25" customHeight="1" x14ac:dyDescent="0.25">
      <c r="A38" s="312" t="s">
        <v>86</v>
      </c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1">
        <v>4607091388282</v>
      </c>
      <c r="E39" s="310"/>
      <c r="F39" s="303">
        <v>0.3</v>
      </c>
      <c r="G39" s="32">
        <v>6</v>
      </c>
      <c r="H39" s="303">
        <v>1.8</v>
      </c>
      <c r="I39" s="30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9"/>
      <c r="P39" s="309"/>
      <c r="Q39" s="309"/>
      <c r="R39" s="310"/>
      <c r="S39" s="34"/>
      <c r="T39" s="34"/>
      <c r="U39" s="35" t="s">
        <v>65</v>
      </c>
      <c r="V39" s="304">
        <v>0</v>
      </c>
      <c r="W39" s="30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5"/>
      <c r="B40" s="313"/>
      <c r="C40" s="313"/>
      <c r="D40" s="313"/>
      <c r="E40" s="313"/>
      <c r="F40" s="313"/>
      <c r="G40" s="313"/>
      <c r="H40" s="313"/>
      <c r="I40" s="313"/>
      <c r="J40" s="313"/>
      <c r="K40" s="313"/>
      <c r="L40" s="313"/>
      <c r="M40" s="316"/>
      <c r="N40" s="317" t="s">
        <v>66</v>
      </c>
      <c r="O40" s="318"/>
      <c r="P40" s="318"/>
      <c r="Q40" s="318"/>
      <c r="R40" s="318"/>
      <c r="S40" s="318"/>
      <c r="T40" s="319"/>
      <c r="U40" s="37" t="s">
        <v>67</v>
      </c>
      <c r="V40" s="306">
        <f>IFERROR(V39/H39,"0")</f>
        <v>0</v>
      </c>
      <c r="W40" s="306">
        <f>IFERROR(W39/H39,"0")</f>
        <v>0</v>
      </c>
      <c r="X40" s="306">
        <f>IFERROR(IF(X39="",0,X39),"0")</f>
        <v>0</v>
      </c>
      <c r="Y40" s="307"/>
      <c r="Z40" s="307"/>
    </row>
    <row r="41" spans="1:53" x14ac:dyDescent="0.2">
      <c r="A41" s="313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13"/>
      <c r="M41" s="316"/>
      <c r="N41" s="317" t="s">
        <v>66</v>
      </c>
      <c r="O41" s="318"/>
      <c r="P41" s="318"/>
      <c r="Q41" s="318"/>
      <c r="R41" s="318"/>
      <c r="S41" s="318"/>
      <c r="T41" s="319"/>
      <c r="U41" s="37" t="s">
        <v>65</v>
      </c>
      <c r="V41" s="306">
        <f>IFERROR(SUM(V39:V39),"0")</f>
        <v>0</v>
      </c>
      <c r="W41" s="306">
        <f>IFERROR(SUM(W39:W39),"0")</f>
        <v>0</v>
      </c>
      <c r="X41" s="37"/>
      <c r="Y41" s="307"/>
      <c r="Z41" s="307"/>
    </row>
    <row r="42" spans="1:53" ht="14.25" customHeight="1" x14ac:dyDescent="0.25">
      <c r="A42" s="312" t="s">
        <v>90</v>
      </c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13"/>
      <c r="U42" s="313"/>
      <c r="V42" s="313"/>
      <c r="W42" s="313"/>
      <c r="X42" s="313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1">
        <v>4607091389111</v>
      </c>
      <c r="E43" s="310"/>
      <c r="F43" s="303">
        <v>2.5000000000000001E-2</v>
      </c>
      <c r="G43" s="32">
        <v>10</v>
      </c>
      <c r="H43" s="303">
        <v>0.25</v>
      </c>
      <c r="I43" s="30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9"/>
      <c r="P43" s="309"/>
      <c r="Q43" s="309"/>
      <c r="R43" s="310"/>
      <c r="S43" s="34"/>
      <c r="T43" s="34"/>
      <c r="U43" s="35" t="s">
        <v>65</v>
      </c>
      <c r="V43" s="304">
        <v>0</v>
      </c>
      <c r="W43" s="30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5"/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6"/>
      <c r="N44" s="317" t="s">
        <v>66</v>
      </c>
      <c r="O44" s="318"/>
      <c r="P44" s="318"/>
      <c r="Q44" s="318"/>
      <c r="R44" s="318"/>
      <c r="S44" s="318"/>
      <c r="T44" s="319"/>
      <c r="U44" s="37" t="s">
        <v>67</v>
      </c>
      <c r="V44" s="306">
        <f>IFERROR(V43/H43,"0")</f>
        <v>0</v>
      </c>
      <c r="W44" s="306">
        <f>IFERROR(W43/H43,"0")</f>
        <v>0</v>
      </c>
      <c r="X44" s="306">
        <f>IFERROR(IF(X43="",0,X43),"0")</f>
        <v>0</v>
      </c>
      <c r="Y44" s="307"/>
      <c r="Z44" s="307"/>
    </row>
    <row r="45" spans="1:53" x14ac:dyDescent="0.2">
      <c r="A45" s="313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6"/>
      <c r="N45" s="317" t="s">
        <v>66</v>
      </c>
      <c r="O45" s="318"/>
      <c r="P45" s="318"/>
      <c r="Q45" s="318"/>
      <c r="R45" s="318"/>
      <c r="S45" s="318"/>
      <c r="T45" s="319"/>
      <c r="U45" s="37" t="s">
        <v>65</v>
      </c>
      <c r="V45" s="306">
        <f>IFERROR(SUM(V43:V43),"0")</f>
        <v>0</v>
      </c>
      <c r="W45" s="306">
        <f>IFERROR(SUM(W43:W43),"0")</f>
        <v>0</v>
      </c>
      <c r="X45" s="37"/>
      <c r="Y45" s="307"/>
      <c r="Z45" s="307"/>
    </row>
    <row r="46" spans="1:53" ht="27.75" customHeight="1" x14ac:dyDescent="0.2">
      <c r="A46" s="320" t="s">
        <v>93</v>
      </c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48"/>
      <c r="Z46" s="48"/>
    </row>
    <row r="47" spans="1:53" ht="16.5" customHeight="1" x14ac:dyDescent="0.25">
      <c r="A47" s="327" t="s">
        <v>94</v>
      </c>
      <c r="B47" s="313"/>
      <c r="C47" s="313"/>
      <c r="D47" s="313"/>
      <c r="E47" s="313"/>
      <c r="F47" s="313"/>
      <c r="G47" s="313"/>
      <c r="H47" s="313"/>
      <c r="I47" s="313"/>
      <c r="J47" s="313"/>
      <c r="K47" s="313"/>
      <c r="L47" s="313"/>
      <c r="M47" s="313"/>
      <c r="N47" s="313"/>
      <c r="O47" s="313"/>
      <c r="P47" s="313"/>
      <c r="Q47" s="313"/>
      <c r="R47" s="313"/>
      <c r="S47" s="313"/>
      <c r="T47" s="313"/>
      <c r="U47" s="313"/>
      <c r="V47" s="313"/>
      <c r="W47" s="313"/>
      <c r="X47" s="313"/>
      <c r="Y47" s="299"/>
      <c r="Z47" s="299"/>
    </row>
    <row r="48" spans="1:53" ht="14.25" customHeight="1" x14ac:dyDescent="0.25">
      <c r="A48" s="312" t="s">
        <v>95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1">
        <v>4680115881440</v>
      </c>
      <c r="E49" s="310"/>
      <c r="F49" s="303">
        <v>1.35</v>
      </c>
      <c r="G49" s="32">
        <v>8</v>
      </c>
      <c r="H49" s="303">
        <v>10.8</v>
      </c>
      <c r="I49" s="30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9"/>
      <c r="P49" s="309"/>
      <c r="Q49" s="309"/>
      <c r="R49" s="310"/>
      <c r="S49" s="34"/>
      <c r="T49" s="34"/>
      <c r="U49" s="35" t="s">
        <v>65</v>
      </c>
      <c r="V49" s="304">
        <v>0</v>
      </c>
      <c r="W49" s="30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1">
        <v>4680115881433</v>
      </c>
      <c r="E50" s="310"/>
      <c r="F50" s="303">
        <v>0.45</v>
      </c>
      <c r="G50" s="32">
        <v>6</v>
      </c>
      <c r="H50" s="303">
        <v>2.7</v>
      </c>
      <c r="I50" s="30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9"/>
      <c r="P50" s="309"/>
      <c r="Q50" s="309"/>
      <c r="R50" s="310"/>
      <c r="S50" s="34"/>
      <c r="T50" s="34"/>
      <c r="U50" s="35" t="s">
        <v>65</v>
      </c>
      <c r="V50" s="304">
        <v>0</v>
      </c>
      <c r="W50" s="30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5"/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6"/>
      <c r="N51" s="317" t="s">
        <v>66</v>
      </c>
      <c r="O51" s="318"/>
      <c r="P51" s="318"/>
      <c r="Q51" s="318"/>
      <c r="R51" s="318"/>
      <c r="S51" s="318"/>
      <c r="T51" s="319"/>
      <c r="U51" s="37" t="s">
        <v>67</v>
      </c>
      <c r="V51" s="306">
        <f>IFERROR(V49/H49,"0")+IFERROR(V50/H50,"0")</f>
        <v>0</v>
      </c>
      <c r="W51" s="306">
        <f>IFERROR(W49/H49,"0")+IFERROR(W50/H50,"0")</f>
        <v>0</v>
      </c>
      <c r="X51" s="306">
        <f>IFERROR(IF(X49="",0,X49),"0")+IFERROR(IF(X50="",0,X50),"0")</f>
        <v>0</v>
      </c>
      <c r="Y51" s="307"/>
      <c r="Z51" s="307"/>
    </row>
    <row r="52" spans="1:53" x14ac:dyDescent="0.2">
      <c r="A52" s="313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13"/>
      <c r="M52" s="316"/>
      <c r="N52" s="317" t="s">
        <v>66</v>
      </c>
      <c r="O52" s="318"/>
      <c r="P52" s="318"/>
      <c r="Q52" s="318"/>
      <c r="R52" s="318"/>
      <c r="S52" s="318"/>
      <c r="T52" s="319"/>
      <c r="U52" s="37" t="s">
        <v>65</v>
      </c>
      <c r="V52" s="306">
        <f>IFERROR(SUM(V49:V50),"0")</f>
        <v>0</v>
      </c>
      <c r="W52" s="306">
        <f>IFERROR(SUM(W49:W50),"0")</f>
        <v>0</v>
      </c>
      <c r="X52" s="37"/>
      <c r="Y52" s="307"/>
      <c r="Z52" s="307"/>
    </row>
    <row r="53" spans="1:53" ht="16.5" customHeight="1" x14ac:dyDescent="0.25">
      <c r="A53" s="327" t="s">
        <v>102</v>
      </c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  <c r="U53" s="313"/>
      <c r="V53" s="313"/>
      <c r="W53" s="313"/>
      <c r="X53" s="313"/>
      <c r="Y53" s="299"/>
      <c r="Z53" s="299"/>
    </row>
    <row r="54" spans="1:53" ht="14.25" customHeight="1" x14ac:dyDescent="0.25">
      <c r="A54" s="312" t="s">
        <v>103</v>
      </c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1">
        <v>4680115881426</v>
      </c>
      <c r="E55" s="310"/>
      <c r="F55" s="303">
        <v>1.35</v>
      </c>
      <c r="G55" s="32">
        <v>8</v>
      </c>
      <c r="H55" s="303">
        <v>10.8</v>
      </c>
      <c r="I55" s="303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09"/>
      <c r="P55" s="309"/>
      <c r="Q55" s="309"/>
      <c r="R55" s="310"/>
      <c r="S55" s="34"/>
      <c r="T55" s="34"/>
      <c r="U55" s="35" t="s">
        <v>65</v>
      </c>
      <c r="V55" s="304">
        <v>0</v>
      </c>
      <c r="W55" s="305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1">
        <v>4680115881426</v>
      </c>
      <c r="E56" s="310"/>
      <c r="F56" s="303">
        <v>1.35</v>
      </c>
      <c r="G56" s="32">
        <v>8</v>
      </c>
      <c r="H56" s="303">
        <v>10.8</v>
      </c>
      <c r="I56" s="303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9"/>
      <c r="P56" s="309"/>
      <c r="Q56" s="309"/>
      <c r="R56" s="310"/>
      <c r="S56" s="34"/>
      <c r="T56" s="34"/>
      <c r="U56" s="35" t="s">
        <v>65</v>
      </c>
      <c r="V56" s="304">
        <v>0</v>
      </c>
      <c r="W56" s="305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1">
        <v>4680115881419</v>
      </c>
      <c r="E57" s="310"/>
      <c r="F57" s="303">
        <v>0.45</v>
      </c>
      <c r="G57" s="32">
        <v>10</v>
      </c>
      <c r="H57" s="303">
        <v>4.5</v>
      </c>
      <c r="I57" s="30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9"/>
      <c r="P57" s="309"/>
      <c r="Q57" s="309"/>
      <c r="R57" s="310"/>
      <c r="S57" s="34"/>
      <c r="T57" s="34"/>
      <c r="U57" s="35" t="s">
        <v>65</v>
      </c>
      <c r="V57" s="304">
        <v>0</v>
      </c>
      <c r="W57" s="30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1">
        <v>4680115881525</v>
      </c>
      <c r="E58" s="310"/>
      <c r="F58" s="303">
        <v>0.4</v>
      </c>
      <c r="G58" s="32">
        <v>10</v>
      </c>
      <c r="H58" s="303">
        <v>4</v>
      </c>
      <c r="I58" s="30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2" t="s">
        <v>113</v>
      </c>
      <c r="O58" s="309"/>
      <c r="P58" s="309"/>
      <c r="Q58" s="309"/>
      <c r="R58" s="310"/>
      <c r="S58" s="34"/>
      <c r="T58" s="34"/>
      <c r="U58" s="35" t="s">
        <v>65</v>
      </c>
      <c r="V58" s="304">
        <v>0</v>
      </c>
      <c r="W58" s="30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5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13"/>
      <c r="M59" s="316"/>
      <c r="N59" s="317" t="s">
        <v>66</v>
      </c>
      <c r="O59" s="318"/>
      <c r="P59" s="318"/>
      <c r="Q59" s="318"/>
      <c r="R59" s="318"/>
      <c r="S59" s="318"/>
      <c r="T59" s="319"/>
      <c r="U59" s="37" t="s">
        <v>67</v>
      </c>
      <c r="V59" s="306">
        <f>IFERROR(V55/H55,"0")+IFERROR(V56/H56,"0")+IFERROR(V57/H57,"0")+IFERROR(V58/H58,"0")</f>
        <v>0</v>
      </c>
      <c r="W59" s="306">
        <f>IFERROR(W55/H55,"0")+IFERROR(W56/H56,"0")+IFERROR(W57/H57,"0")+IFERROR(W58/H58,"0")</f>
        <v>0</v>
      </c>
      <c r="X59" s="306">
        <f>IFERROR(IF(X55="",0,X55),"0")+IFERROR(IF(X56="",0,X56),"0")+IFERROR(IF(X57="",0,X57),"0")+IFERROR(IF(X58="",0,X58),"0")</f>
        <v>0</v>
      </c>
      <c r="Y59" s="307"/>
      <c r="Z59" s="307"/>
    </row>
    <row r="60" spans="1:53" x14ac:dyDescent="0.2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13"/>
      <c r="M60" s="316"/>
      <c r="N60" s="317" t="s">
        <v>66</v>
      </c>
      <c r="O60" s="318"/>
      <c r="P60" s="318"/>
      <c r="Q60" s="318"/>
      <c r="R60" s="318"/>
      <c r="S60" s="318"/>
      <c r="T60" s="319"/>
      <c r="U60" s="37" t="s">
        <v>65</v>
      </c>
      <c r="V60" s="306">
        <f>IFERROR(SUM(V55:V58),"0")</f>
        <v>0</v>
      </c>
      <c r="W60" s="306">
        <f>IFERROR(SUM(W55:W58),"0")</f>
        <v>0</v>
      </c>
      <c r="X60" s="37"/>
      <c r="Y60" s="307"/>
      <c r="Z60" s="307"/>
    </row>
    <row r="61" spans="1:53" ht="16.5" customHeight="1" x14ac:dyDescent="0.25">
      <c r="A61" s="327" t="s">
        <v>93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299"/>
      <c r="Z61" s="299"/>
    </row>
    <row r="62" spans="1:53" ht="14.25" customHeight="1" x14ac:dyDescent="0.25">
      <c r="A62" s="312" t="s">
        <v>103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1">
        <v>4680115882720</v>
      </c>
      <c r="E63" s="310"/>
      <c r="F63" s="303">
        <v>0.45</v>
      </c>
      <c r="G63" s="32">
        <v>10</v>
      </c>
      <c r="H63" s="303">
        <v>4.5</v>
      </c>
      <c r="I63" s="303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26" t="s">
        <v>116</v>
      </c>
      <c r="O63" s="309"/>
      <c r="P63" s="309"/>
      <c r="Q63" s="309"/>
      <c r="R63" s="310"/>
      <c r="S63" s="34"/>
      <c r="T63" s="34"/>
      <c r="U63" s="35" t="s">
        <v>65</v>
      </c>
      <c r="V63" s="304">
        <v>0</v>
      </c>
      <c r="W63" s="305">
        <f t="shared" ref="W63:W79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1">
        <v>4607091382945</v>
      </c>
      <c r="E64" s="310"/>
      <c r="F64" s="303">
        <v>1.4</v>
      </c>
      <c r="G64" s="32">
        <v>8</v>
      </c>
      <c r="H64" s="303">
        <v>11.2</v>
      </c>
      <c r="I64" s="303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9"/>
      <c r="P64" s="309"/>
      <c r="Q64" s="309"/>
      <c r="R64" s="310"/>
      <c r="S64" s="34"/>
      <c r="T64" s="34"/>
      <c r="U64" s="35" t="s">
        <v>65</v>
      </c>
      <c r="V64" s="304">
        <v>0</v>
      </c>
      <c r="W64" s="305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1">
        <v>4607091385670</v>
      </c>
      <c r="E65" s="310"/>
      <c r="F65" s="303">
        <v>1.35</v>
      </c>
      <c r="G65" s="32">
        <v>8</v>
      </c>
      <c r="H65" s="303">
        <v>10.8</v>
      </c>
      <c r="I65" s="303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1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9"/>
      <c r="P65" s="309"/>
      <c r="Q65" s="309"/>
      <c r="R65" s="310"/>
      <c r="S65" s="34"/>
      <c r="T65" s="34"/>
      <c r="U65" s="35" t="s">
        <v>65</v>
      </c>
      <c r="V65" s="304">
        <v>0</v>
      </c>
      <c r="W65" s="30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1">
        <v>4680115881327</v>
      </c>
      <c r="E66" s="310"/>
      <c r="F66" s="303">
        <v>1.35</v>
      </c>
      <c r="G66" s="32">
        <v>8</v>
      </c>
      <c r="H66" s="303">
        <v>10.8</v>
      </c>
      <c r="I66" s="303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9"/>
      <c r="P66" s="309"/>
      <c r="Q66" s="309"/>
      <c r="R66" s="310"/>
      <c r="S66" s="34"/>
      <c r="T66" s="34"/>
      <c r="U66" s="35" t="s">
        <v>65</v>
      </c>
      <c r="V66" s="304">
        <v>0</v>
      </c>
      <c r="W66" s="30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1">
        <v>4680115882133</v>
      </c>
      <c r="E67" s="310"/>
      <c r="F67" s="303">
        <v>1.35</v>
      </c>
      <c r="G67" s="32">
        <v>8</v>
      </c>
      <c r="H67" s="303">
        <v>10.8</v>
      </c>
      <c r="I67" s="303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9"/>
      <c r="P67" s="309"/>
      <c r="Q67" s="309"/>
      <c r="R67" s="310"/>
      <c r="S67" s="34"/>
      <c r="T67" s="34"/>
      <c r="U67" s="35" t="s">
        <v>65</v>
      </c>
      <c r="V67" s="304">
        <v>0</v>
      </c>
      <c r="W67" s="305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1">
        <v>4607091382952</v>
      </c>
      <c r="E68" s="310"/>
      <c r="F68" s="303">
        <v>0.5</v>
      </c>
      <c r="G68" s="32">
        <v>6</v>
      </c>
      <c r="H68" s="303">
        <v>3</v>
      </c>
      <c r="I68" s="303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9"/>
      <c r="P68" s="309"/>
      <c r="Q68" s="309"/>
      <c r="R68" s="310"/>
      <c r="S68" s="34"/>
      <c r="T68" s="34"/>
      <c r="U68" s="35" t="s">
        <v>65</v>
      </c>
      <c r="V68" s="304">
        <v>0</v>
      </c>
      <c r="W68" s="305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1">
        <v>4680115882539</v>
      </c>
      <c r="E69" s="310"/>
      <c r="F69" s="303">
        <v>0.37</v>
      </c>
      <c r="G69" s="32">
        <v>10</v>
      </c>
      <c r="H69" s="303">
        <v>3.7</v>
      </c>
      <c r="I69" s="303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8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9"/>
      <c r="P69" s="309"/>
      <c r="Q69" s="309"/>
      <c r="R69" s="310"/>
      <c r="S69" s="34"/>
      <c r="T69" s="34"/>
      <c r="U69" s="35" t="s">
        <v>65</v>
      </c>
      <c r="V69" s="304">
        <v>0</v>
      </c>
      <c r="W69" s="305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1">
        <v>4607091385687</v>
      </c>
      <c r="E70" s="310"/>
      <c r="F70" s="303">
        <v>0.4</v>
      </c>
      <c r="G70" s="32">
        <v>10</v>
      </c>
      <c r="H70" s="303">
        <v>4</v>
      </c>
      <c r="I70" s="303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9"/>
      <c r="P70" s="309"/>
      <c r="Q70" s="309"/>
      <c r="R70" s="310"/>
      <c r="S70" s="34"/>
      <c r="T70" s="34"/>
      <c r="U70" s="35" t="s">
        <v>65</v>
      </c>
      <c r="V70" s="304">
        <v>0</v>
      </c>
      <c r="W70" s="30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1">
        <v>4607091384604</v>
      </c>
      <c r="E71" s="310"/>
      <c r="F71" s="303">
        <v>0.4</v>
      </c>
      <c r="G71" s="32">
        <v>10</v>
      </c>
      <c r="H71" s="303">
        <v>4</v>
      </c>
      <c r="I71" s="303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9"/>
      <c r="P71" s="309"/>
      <c r="Q71" s="309"/>
      <c r="R71" s="310"/>
      <c r="S71" s="34"/>
      <c r="T71" s="34"/>
      <c r="U71" s="35" t="s">
        <v>65</v>
      </c>
      <c r="V71" s="304">
        <v>0</v>
      </c>
      <c r="W71" s="30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1">
        <v>4680115880283</v>
      </c>
      <c r="E72" s="310"/>
      <c r="F72" s="303">
        <v>0.6</v>
      </c>
      <c r="G72" s="32">
        <v>8</v>
      </c>
      <c r="H72" s="303">
        <v>4.8</v>
      </c>
      <c r="I72" s="303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9"/>
      <c r="P72" s="309"/>
      <c r="Q72" s="309"/>
      <c r="R72" s="310"/>
      <c r="S72" s="34"/>
      <c r="T72" s="34"/>
      <c r="U72" s="35" t="s">
        <v>65</v>
      </c>
      <c r="V72" s="304">
        <v>0</v>
      </c>
      <c r="W72" s="30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1">
        <v>4680115881518</v>
      </c>
      <c r="E73" s="310"/>
      <c r="F73" s="303">
        <v>0.4</v>
      </c>
      <c r="G73" s="32">
        <v>10</v>
      </c>
      <c r="H73" s="303">
        <v>4</v>
      </c>
      <c r="I73" s="303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9"/>
      <c r="P73" s="309"/>
      <c r="Q73" s="309"/>
      <c r="R73" s="310"/>
      <c r="S73" s="34"/>
      <c r="T73" s="34"/>
      <c r="U73" s="35" t="s">
        <v>65</v>
      </c>
      <c r="V73" s="304">
        <v>0</v>
      </c>
      <c r="W73" s="30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1">
        <v>4680115881303</v>
      </c>
      <c r="E74" s="310"/>
      <c r="F74" s="303">
        <v>0.45</v>
      </c>
      <c r="G74" s="32">
        <v>10</v>
      </c>
      <c r="H74" s="303">
        <v>4.5</v>
      </c>
      <c r="I74" s="303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7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9"/>
      <c r="P74" s="309"/>
      <c r="Q74" s="309"/>
      <c r="R74" s="310"/>
      <c r="S74" s="34"/>
      <c r="T74" s="34"/>
      <c r="U74" s="35" t="s">
        <v>65</v>
      </c>
      <c r="V74" s="304">
        <v>0</v>
      </c>
      <c r="W74" s="30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4301011562</v>
      </c>
      <c r="D75" s="311">
        <v>4680115882577</v>
      </c>
      <c r="E75" s="310"/>
      <c r="F75" s="303">
        <v>0.4</v>
      </c>
      <c r="G75" s="32">
        <v>8</v>
      </c>
      <c r="H75" s="303">
        <v>3.2</v>
      </c>
      <c r="I75" s="303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396" t="s">
        <v>145</v>
      </c>
      <c r="O75" s="309"/>
      <c r="P75" s="309"/>
      <c r="Q75" s="309"/>
      <c r="R75" s="310"/>
      <c r="S75" s="34"/>
      <c r="T75" s="34"/>
      <c r="U75" s="35" t="s">
        <v>65</v>
      </c>
      <c r="V75" s="304">
        <v>56</v>
      </c>
      <c r="W75" s="305">
        <f t="shared" si="2"/>
        <v>57.6</v>
      </c>
      <c r="X75" s="36">
        <f>IFERROR(IF(W75=0,"",ROUNDUP(W75/H75,0)*0.00753),"")</f>
        <v>0.13553999999999999</v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4301011352</v>
      </c>
      <c r="D76" s="311">
        <v>4607091388466</v>
      </c>
      <c r="E76" s="310"/>
      <c r="F76" s="303">
        <v>0.45</v>
      </c>
      <c r="G76" s="32">
        <v>6</v>
      </c>
      <c r="H76" s="303">
        <v>2.7</v>
      </c>
      <c r="I76" s="303">
        <v>2.9</v>
      </c>
      <c r="J76" s="32">
        <v>156</v>
      </c>
      <c r="K76" s="32" t="s">
        <v>63</v>
      </c>
      <c r="L76" s="33" t="s">
        <v>132</v>
      </c>
      <c r="M76" s="32">
        <v>45</v>
      </c>
      <c r="N76" s="48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09"/>
      <c r="P76" s="309"/>
      <c r="Q76" s="309"/>
      <c r="R76" s="310"/>
      <c r="S76" s="34"/>
      <c r="T76" s="34"/>
      <c r="U76" s="35" t="s">
        <v>65</v>
      </c>
      <c r="V76" s="304">
        <v>0</v>
      </c>
      <c r="W76" s="305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4301011417</v>
      </c>
      <c r="D77" s="311">
        <v>4680115880269</v>
      </c>
      <c r="E77" s="310"/>
      <c r="F77" s="303">
        <v>0.375</v>
      </c>
      <c r="G77" s="32">
        <v>10</v>
      </c>
      <c r="H77" s="303">
        <v>3.75</v>
      </c>
      <c r="I77" s="303">
        <v>3.99</v>
      </c>
      <c r="J77" s="32">
        <v>120</v>
      </c>
      <c r="K77" s="32" t="s">
        <v>63</v>
      </c>
      <c r="L77" s="33" t="s">
        <v>132</v>
      </c>
      <c r="M77" s="32">
        <v>50</v>
      </c>
      <c r="N77" s="4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09"/>
      <c r="P77" s="309"/>
      <c r="Q77" s="309"/>
      <c r="R77" s="310"/>
      <c r="S77" s="34"/>
      <c r="T77" s="34"/>
      <c r="U77" s="35" t="s">
        <v>65</v>
      </c>
      <c r="V77" s="304">
        <v>0</v>
      </c>
      <c r="W77" s="305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4301011415</v>
      </c>
      <c r="D78" s="311">
        <v>4680115880429</v>
      </c>
      <c r="E78" s="310"/>
      <c r="F78" s="303">
        <v>0.45</v>
      </c>
      <c r="G78" s="32">
        <v>10</v>
      </c>
      <c r="H78" s="303">
        <v>4.5</v>
      </c>
      <c r="I78" s="303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09"/>
      <c r="P78" s="309"/>
      <c r="Q78" s="309"/>
      <c r="R78" s="310"/>
      <c r="S78" s="34"/>
      <c r="T78" s="34"/>
      <c r="U78" s="35" t="s">
        <v>65</v>
      </c>
      <c r="V78" s="304">
        <v>0</v>
      </c>
      <c r="W78" s="30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4301011462</v>
      </c>
      <c r="D79" s="311">
        <v>4680115881457</v>
      </c>
      <c r="E79" s="310"/>
      <c r="F79" s="303">
        <v>0.75</v>
      </c>
      <c r="G79" s="32">
        <v>6</v>
      </c>
      <c r="H79" s="303">
        <v>4.5</v>
      </c>
      <c r="I79" s="303">
        <v>4.74</v>
      </c>
      <c r="J79" s="32">
        <v>120</v>
      </c>
      <c r="K79" s="32" t="s">
        <v>63</v>
      </c>
      <c r="L79" s="33" t="s">
        <v>132</v>
      </c>
      <c r="M79" s="32">
        <v>50</v>
      </c>
      <c r="N79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09"/>
      <c r="P79" s="309"/>
      <c r="Q79" s="309"/>
      <c r="R79" s="310"/>
      <c r="S79" s="34"/>
      <c r="T79" s="34"/>
      <c r="U79" s="35" t="s">
        <v>65</v>
      </c>
      <c r="V79" s="304">
        <v>0</v>
      </c>
      <c r="W79" s="30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5"/>
      <c r="B80" s="313"/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6"/>
      <c r="N80" s="317" t="s">
        <v>66</v>
      </c>
      <c r="O80" s="318"/>
      <c r="P80" s="318"/>
      <c r="Q80" s="318"/>
      <c r="R80" s="318"/>
      <c r="S80" s="318"/>
      <c r="T80" s="319"/>
      <c r="U80" s="37" t="s">
        <v>67</v>
      </c>
      <c r="V80" s="3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17.5</v>
      </c>
      <c r="W80" s="3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18</v>
      </c>
      <c r="X80" s="3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0.13553999999999999</v>
      </c>
      <c r="Y80" s="307"/>
      <c r="Z80" s="307"/>
    </row>
    <row r="81" spans="1:53" x14ac:dyDescent="0.2">
      <c r="A81" s="313"/>
      <c r="B81" s="313"/>
      <c r="C81" s="313"/>
      <c r="D81" s="313"/>
      <c r="E81" s="313"/>
      <c r="F81" s="313"/>
      <c r="G81" s="313"/>
      <c r="H81" s="313"/>
      <c r="I81" s="313"/>
      <c r="J81" s="313"/>
      <c r="K81" s="313"/>
      <c r="L81" s="313"/>
      <c r="M81" s="316"/>
      <c r="N81" s="317" t="s">
        <v>66</v>
      </c>
      <c r="O81" s="318"/>
      <c r="P81" s="318"/>
      <c r="Q81" s="318"/>
      <c r="R81" s="318"/>
      <c r="S81" s="318"/>
      <c r="T81" s="319"/>
      <c r="U81" s="37" t="s">
        <v>65</v>
      </c>
      <c r="V81" s="306">
        <f>IFERROR(SUM(V63:V79),"0")</f>
        <v>56</v>
      </c>
      <c r="W81" s="306">
        <f>IFERROR(SUM(W63:W79),"0")</f>
        <v>57.6</v>
      </c>
      <c r="X81" s="37"/>
      <c r="Y81" s="307"/>
      <c r="Z81" s="307"/>
    </row>
    <row r="82" spans="1:53" ht="14.25" customHeight="1" x14ac:dyDescent="0.25">
      <c r="A82" s="312" t="s">
        <v>95</v>
      </c>
      <c r="B82" s="313"/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13"/>
      <c r="Y82" s="300"/>
      <c r="Z82" s="300"/>
    </row>
    <row r="83" spans="1:53" ht="27" customHeight="1" x14ac:dyDescent="0.25">
      <c r="A83" s="54" t="s">
        <v>154</v>
      </c>
      <c r="B83" s="54" t="s">
        <v>155</v>
      </c>
      <c r="C83" s="31">
        <v>4301020189</v>
      </c>
      <c r="D83" s="311">
        <v>4607091384789</v>
      </c>
      <c r="E83" s="310"/>
      <c r="F83" s="303">
        <v>1</v>
      </c>
      <c r="G83" s="32">
        <v>6</v>
      </c>
      <c r="H83" s="303">
        <v>6</v>
      </c>
      <c r="I83" s="303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3" t="s">
        <v>156</v>
      </c>
      <c r="O83" s="309"/>
      <c r="P83" s="309"/>
      <c r="Q83" s="309"/>
      <c r="R83" s="310"/>
      <c r="S83" s="34"/>
      <c r="T83" s="34"/>
      <c r="U83" s="35" t="s">
        <v>65</v>
      </c>
      <c r="V83" s="304">
        <v>0</v>
      </c>
      <c r="W83" s="305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157</v>
      </c>
      <c r="B84" s="54" t="s">
        <v>158</v>
      </c>
      <c r="C84" s="31">
        <v>4301020235</v>
      </c>
      <c r="D84" s="311">
        <v>4680115881488</v>
      </c>
      <c r="E84" s="310"/>
      <c r="F84" s="303">
        <v>1.35</v>
      </c>
      <c r="G84" s="32">
        <v>8</v>
      </c>
      <c r="H84" s="303">
        <v>10.8</v>
      </c>
      <c r="I84" s="303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09"/>
      <c r="P84" s="309"/>
      <c r="Q84" s="309"/>
      <c r="R84" s="310"/>
      <c r="S84" s="34"/>
      <c r="T84" s="34"/>
      <c r="U84" s="35" t="s">
        <v>65</v>
      </c>
      <c r="V84" s="304">
        <v>0</v>
      </c>
      <c r="W84" s="305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4301020183</v>
      </c>
      <c r="D85" s="311">
        <v>4607091384765</v>
      </c>
      <c r="E85" s="310"/>
      <c r="F85" s="303">
        <v>0.42</v>
      </c>
      <c r="G85" s="32">
        <v>6</v>
      </c>
      <c r="H85" s="303">
        <v>2.52</v>
      </c>
      <c r="I85" s="303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4" t="s">
        <v>161</v>
      </c>
      <c r="O85" s="309"/>
      <c r="P85" s="309"/>
      <c r="Q85" s="309"/>
      <c r="R85" s="310"/>
      <c r="S85" s="34"/>
      <c r="T85" s="34"/>
      <c r="U85" s="35" t="s">
        <v>65</v>
      </c>
      <c r="V85" s="304">
        <v>0</v>
      </c>
      <c r="W85" s="305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4301020228</v>
      </c>
      <c r="D86" s="311">
        <v>4680115882751</v>
      </c>
      <c r="E86" s="310"/>
      <c r="F86" s="303">
        <v>0.45</v>
      </c>
      <c r="G86" s="32">
        <v>10</v>
      </c>
      <c r="H86" s="303">
        <v>4.5</v>
      </c>
      <c r="I86" s="303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3" t="s">
        <v>164</v>
      </c>
      <c r="O86" s="309"/>
      <c r="P86" s="309"/>
      <c r="Q86" s="309"/>
      <c r="R86" s="310"/>
      <c r="S86" s="34"/>
      <c r="T86" s="34"/>
      <c r="U86" s="35" t="s">
        <v>65</v>
      </c>
      <c r="V86" s="304">
        <v>0</v>
      </c>
      <c r="W86" s="305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4301020258</v>
      </c>
      <c r="D87" s="311">
        <v>4680115882775</v>
      </c>
      <c r="E87" s="310"/>
      <c r="F87" s="303">
        <v>0.3</v>
      </c>
      <c r="G87" s="32">
        <v>8</v>
      </c>
      <c r="H87" s="303">
        <v>2.4</v>
      </c>
      <c r="I87" s="303">
        <v>2.5</v>
      </c>
      <c r="J87" s="32">
        <v>234</v>
      </c>
      <c r="K87" s="32" t="s">
        <v>167</v>
      </c>
      <c r="L87" s="33" t="s">
        <v>132</v>
      </c>
      <c r="M87" s="32">
        <v>50</v>
      </c>
      <c r="N87" s="499" t="s">
        <v>168</v>
      </c>
      <c r="O87" s="309"/>
      <c r="P87" s="309"/>
      <c r="Q87" s="309"/>
      <c r="R87" s="310"/>
      <c r="S87" s="34"/>
      <c r="T87" s="34"/>
      <c r="U87" s="35" t="s">
        <v>65</v>
      </c>
      <c r="V87" s="304">
        <v>0</v>
      </c>
      <c r="W87" s="305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4301020217</v>
      </c>
      <c r="D88" s="311">
        <v>4680115880658</v>
      </c>
      <c r="E88" s="310"/>
      <c r="F88" s="303">
        <v>0.4</v>
      </c>
      <c r="G88" s="32">
        <v>6</v>
      </c>
      <c r="H88" s="303">
        <v>2.4</v>
      </c>
      <c r="I88" s="303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09"/>
      <c r="P88" s="309"/>
      <c r="Q88" s="309"/>
      <c r="R88" s="310"/>
      <c r="S88" s="34"/>
      <c r="T88" s="34"/>
      <c r="U88" s="35" t="s">
        <v>65</v>
      </c>
      <c r="V88" s="304">
        <v>0</v>
      </c>
      <c r="W88" s="305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4301020223</v>
      </c>
      <c r="D89" s="311">
        <v>4607091381962</v>
      </c>
      <c r="E89" s="310"/>
      <c r="F89" s="303">
        <v>0.5</v>
      </c>
      <c r="G89" s="32">
        <v>6</v>
      </c>
      <c r="H89" s="303">
        <v>3</v>
      </c>
      <c r="I89" s="303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09"/>
      <c r="P89" s="309"/>
      <c r="Q89" s="309"/>
      <c r="R89" s="310"/>
      <c r="S89" s="34"/>
      <c r="T89" s="34"/>
      <c r="U89" s="35" t="s">
        <v>65</v>
      </c>
      <c r="V89" s="304">
        <v>0</v>
      </c>
      <c r="W89" s="30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5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6"/>
      <c r="N90" s="317" t="s">
        <v>66</v>
      </c>
      <c r="O90" s="318"/>
      <c r="P90" s="318"/>
      <c r="Q90" s="318"/>
      <c r="R90" s="318"/>
      <c r="S90" s="318"/>
      <c r="T90" s="319"/>
      <c r="U90" s="37" t="s">
        <v>67</v>
      </c>
      <c r="V90" s="306">
        <f>IFERROR(V83/H83,"0")+IFERROR(V84/H84,"0")+IFERROR(V85/H85,"0")+IFERROR(V86/H86,"0")+IFERROR(V87/H87,"0")+IFERROR(V88/H88,"0")+IFERROR(V89/H89,"0")</f>
        <v>0</v>
      </c>
      <c r="W90" s="306">
        <f>IFERROR(W83/H83,"0")+IFERROR(W84/H84,"0")+IFERROR(W85/H85,"0")+IFERROR(W86/H86,"0")+IFERROR(W87/H87,"0")+IFERROR(W88/H88,"0")+IFERROR(W89/H89,"0")</f>
        <v>0</v>
      </c>
      <c r="X90" s="306">
        <f>IFERROR(IF(X83="",0,X83),"0")+IFERROR(IF(X84="",0,X84),"0")+IFERROR(IF(X85="",0,X85),"0")+IFERROR(IF(X86="",0,X86),"0")+IFERROR(IF(X87="",0,X87),"0")+IFERROR(IF(X88="",0,X88),"0")+IFERROR(IF(X89="",0,X89),"0")</f>
        <v>0</v>
      </c>
      <c r="Y90" s="307"/>
      <c r="Z90" s="307"/>
    </row>
    <row r="91" spans="1:53" x14ac:dyDescent="0.2">
      <c r="A91" s="313"/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6"/>
      <c r="N91" s="317" t="s">
        <v>66</v>
      </c>
      <c r="O91" s="318"/>
      <c r="P91" s="318"/>
      <c r="Q91" s="318"/>
      <c r="R91" s="318"/>
      <c r="S91" s="318"/>
      <c r="T91" s="319"/>
      <c r="U91" s="37" t="s">
        <v>65</v>
      </c>
      <c r="V91" s="306">
        <f>IFERROR(SUM(V83:V89),"0")</f>
        <v>0</v>
      </c>
      <c r="W91" s="306">
        <f>IFERROR(SUM(W83:W89),"0")</f>
        <v>0</v>
      </c>
      <c r="X91" s="37"/>
      <c r="Y91" s="307"/>
      <c r="Z91" s="307"/>
    </row>
    <row r="92" spans="1:53" ht="14.25" customHeight="1" x14ac:dyDescent="0.25">
      <c r="A92" s="312" t="s">
        <v>60</v>
      </c>
      <c r="B92" s="313"/>
      <c r="C92" s="313"/>
      <c r="D92" s="313"/>
      <c r="E92" s="313"/>
      <c r="F92" s="313"/>
      <c r="G92" s="313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  <c r="T92" s="313"/>
      <c r="U92" s="313"/>
      <c r="V92" s="313"/>
      <c r="W92" s="313"/>
      <c r="X92" s="313"/>
      <c r="Y92" s="300"/>
      <c r="Z92" s="300"/>
    </row>
    <row r="93" spans="1:53" ht="16.5" customHeight="1" x14ac:dyDescent="0.25">
      <c r="A93" s="54" t="s">
        <v>173</v>
      </c>
      <c r="B93" s="54" t="s">
        <v>174</v>
      </c>
      <c r="C93" s="31">
        <v>4301030895</v>
      </c>
      <c r="D93" s="311">
        <v>4607091387667</v>
      </c>
      <c r="E93" s="310"/>
      <c r="F93" s="303">
        <v>0.9</v>
      </c>
      <c r="G93" s="32">
        <v>10</v>
      </c>
      <c r="H93" s="303">
        <v>9</v>
      </c>
      <c r="I93" s="303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09"/>
      <c r="P93" s="309"/>
      <c r="Q93" s="309"/>
      <c r="R93" s="310"/>
      <c r="S93" s="34"/>
      <c r="T93" s="34"/>
      <c r="U93" s="35" t="s">
        <v>65</v>
      </c>
      <c r="V93" s="304">
        <v>0</v>
      </c>
      <c r="W93" s="305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4301030961</v>
      </c>
      <c r="D94" s="311">
        <v>4607091387636</v>
      </c>
      <c r="E94" s="310"/>
      <c r="F94" s="303">
        <v>0.7</v>
      </c>
      <c r="G94" s="32">
        <v>6</v>
      </c>
      <c r="H94" s="303">
        <v>4.2</v>
      </c>
      <c r="I94" s="303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09"/>
      <c r="P94" s="309"/>
      <c r="Q94" s="309"/>
      <c r="R94" s="310"/>
      <c r="S94" s="34"/>
      <c r="T94" s="34"/>
      <c r="U94" s="35" t="s">
        <v>65</v>
      </c>
      <c r="V94" s="304">
        <v>0</v>
      </c>
      <c r="W94" s="305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4301031078</v>
      </c>
      <c r="D95" s="311">
        <v>4607091384727</v>
      </c>
      <c r="E95" s="310"/>
      <c r="F95" s="303">
        <v>0.8</v>
      </c>
      <c r="G95" s="32">
        <v>6</v>
      </c>
      <c r="H95" s="303">
        <v>4.8</v>
      </c>
      <c r="I95" s="30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09"/>
      <c r="P95" s="309"/>
      <c r="Q95" s="309"/>
      <c r="R95" s="310"/>
      <c r="S95" s="34"/>
      <c r="T95" s="34"/>
      <c r="U95" s="35" t="s">
        <v>65</v>
      </c>
      <c r="V95" s="304">
        <v>0</v>
      </c>
      <c r="W95" s="305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4301031080</v>
      </c>
      <c r="D96" s="311">
        <v>4607091386745</v>
      </c>
      <c r="E96" s="310"/>
      <c r="F96" s="303">
        <v>0.8</v>
      </c>
      <c r="G96" s="32">
        <v>6</v>
      </c>
      <c r="H96" s="303">
        <v>4.8</v>
      </c>
      <c r="I96" s="303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09"/>
      <c r="P96" s="309"/>
      <c r="Q96" s="309"/>
      <c r="R96" s="310"/>
      <c r="S96" s="34"/>
      <c r="T96" s="34"/>
      <c r="U96" s="35" t="s">
        <v>65</v>
      </c>
      <c r="V96" s="304">
        <v>0</v>
      </c>
      <c r="W96" s="30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181</v>
      </c>
      <c r="B97" s="54" t="s">
        <v>182</v>
      </c>
      <c r="C97" s="31">
        <v>4301030963</v>
      </c>
      <c r="D97" s="311">
        <v>4607091382426</v>
      </c>
      <c r="E97" s="310"/>
      <c r="F97" s="303">
        <v>0.9</v>
      </c>
      <c r="G97" s="32">
        <v>10</v>
      </c>
      <c r="H97" s="303">
        <v>9</v>
      </c>
      <c r="I97" s="303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09"/>
      <c r="P97" s="309"/>
      <c r="Q97" s="309"/>
      <c r="R97" s="310"/>
      <c r="S97" s="34"/>
      <c r="T97" s="34"/>
      <c r="U97" s="35" t="s">
        <v>65</v>
      </c>
      <c r="V97" s="304">
        <v>0</v>
      </c>
      <c r="W97" s="305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4301030962</v>
      </c>
      <c r="D98" s="311">
        <v>4607091386547</v>
      </c>
      <c r="E98" s="310"/>
      <c r="F98" s="303">
        <v>0.35</v>
      </c>
      <c r="G98" s="32">
        <v>8</v>
      </c>
      <c r="H98" s="303">
        <v>2.8</v>
      </c>
      <c r="I98" s="303">
        <v>2.94</v>
      </c>
      <c r="J98" s="32">
        <v>234</v>
      </c>
      <c r="K98" s="32" t="s">
        <v>167</v>
      </c>
      <c r="L98" s="33" t="s">
        <v>64</v>
      </c>
      <c r="M98" s="32">
        <v>40</v>
      </c>
      <c r="N98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09"/>
      <c r="P98" s="309"/>
      <c r="Q98" s="309"/>
      <c r="R98" s="310"/>
      <c r="S98" s="34"/>
      <c r="T98" s="34"/>
      <c r="U98" s="35" t="s">
        <v>65</v>
      </c>
      <c r="V98" s="304">
        <v>0</v>
      </c>
      <c r="W98" s="30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4301031079</v>
      </c>
      <c r="D99" s="311">
        <v>4607091384734</v>
      </c>
      <c r="E99" s="310"/>
      <c r="F99" s="303">
        <v>0.35</v>
      </c>
      <c r="G99" s="32">
        <v>6</v>
      </c>
      <c r="H99" s="303">
        <v>2.1</v>
      </c>
      <c r="I99" s="303">
        <v>2.2000000000000002</v>
      </c>
      <c r="J99" s="32">
        <v>234</v>
      </c>
      <c r="K99" s="32" t="s">
        <v>167</v>
      </c>
      <c r="L99" s="33" t="s">
        <v>64</v>
      </c>
      <c r="M99" s="32">
        <v>45</v>
      </c>
      <c r="N99" s="4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09"/>
      <c r="P99" s="309"/>
      <c r="Q99" s="309"/>
      <c r="R99" s="310"/>
      <c r="S99" s="34"/>
      <c r="T99" s="34"/>
      <c r="U99" s="35" t="s">
        <v>65</v>
      </c>
      <c r="V99" s="304">
        <v>0</v>
      </c>
      <c r="W99" s="30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4301030964</v>
      </c>
      <c r="D100" s="311">
        <v>4607091382464</v>
      </c>
      <c r="E100" s="310"/>
      <c r="F100" s="303">
        <v>0.35</v>
      </c>
      <c r="G100" s="32">
        <v>8</v>
      </c>
      <c r="H100" s="303">
        <v>2.8</v>
      </c>
      <c r="I100" s="303">
        <v>2.964</v>
      </c>
      <c r="J100" s="32">
        <v>234</v>
      </c>
      <c r="K100" s="32" t="s">
        <v>167</v>
      </c>
      <c r="L100" s="33" t="s">
        <v>64</v>
      </c>
      <c r="M100" s="32">
        <v>40</v>
      </c>
      <c r="N100" s="3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09"/>
      <c r="P100" s="309"/>
      <c r="Q100" s="309"/>
      <c r="R100" s="310"/>
      <c r="S100" s="34"/>
      <c r="T100" s="34"/>
      <c r="U100" s="35" t="s">
        <v>65</v>
      </c>
      <c r="V100" s="304">
        <v>0</v>
      </c>
      <c r="W100" s="30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4301031234</v>
      </c>
      <c r="D101" s="311">
        <v>4680115883444</v>
      </c>
      <c r="E101" s="310"/>
      <c r="F101" s="303">
        <v>0.35</v>
      </c>
      <c r="G101" s="32">
        <v>8</v>
      </c>
      <c r="H101" s="303">
        <v>2.8</v>
      </c>
      <c r="I101" s="303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9" t="s">
        <v>191</v>
      </c>
      <c r="O101" s="309"/>
      <c r="P101" s="309"/>
      <c r="Q101" s="309"/>
      <c r="R101" s="310"/>
      <c r="S101" s="34"/>
      <c r="T101" s="34"/>
      <c r="U101" s="35" t="s">
        <v>65</v>
      </c>
      <c r="V101" s="304">
        <v>0</v>
      </c>
      <c r="W101" s="30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189</v>
      </c>
      <c r="B102" s="54" t="s">
        <v>192</v>
      </c>
      <c r="C102" s="31">
        <v>4301031235</v>
      </c>
      <c r="D102" s="311">
        <v>4680115883444</v>
      </c>
      <c r="E102" s="310"/>
      <c r="F102" s="303">
        <v>0.35</v>
      </c>
      <c r="G102" s="32">
        <v>8</v>
      </c>
      <c r="H102" s="303">
        <v>2.8</v>
      </c>
      <c r="I102" s="303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9" t="s">
        <v>191</v>
      </c>
      <c r="O102" s="309"/>
      <c r="P102" s="309"/>
      <c r="Q102" s="309"/>
      <c r="R102" s="310"/>
      <c r="S102" s="34"/>
      <c r="T102" s="34"/>
      <c r="U102" s="35" t="s">
        <v>65</v>
      </c>
      <c r="V102" s="304">
        <v>0</v>
      </c>
      <c r="W102" s="30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5"/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6"/>
      <c r="N103" s="317" t="s">
        <v>66</v>
      </c>
      <c r="O103" s="318"/>
      <c r="P103" s="318"/>
      <c r="Q103" s="318"/>
      <c r="R103" s="318"/>
      <c r="S103" s="318"/>
      <c r="T103" s="319"/>
      <c r="U103" s="37" t="s">
        <v>67</v>
      </c>
      <c r="V103" s="306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6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7"/>
      <c r="Z103" s="307"/>
    </row>
    <row r="104" spans="1:53" x14ac:dyDescent="0.2">
      <c r="A104" s="313"/>
      <c r="B104" s="313"/>
      <c r="C104" s="313"/>
      <c r="D104" s="313"/>
      <c r="E104" s="313"/>
      <c r="F104" s="313"/>
      <c r="G104" s="313"/>
      <c r="H104" s="313"/>
      <c r="I104" s="313"/>
      <c r="J104" s="313"/>
      <c r="K104" s="313"/>
      <c r="L104" s="313"/>
      <c r="M104" s="316"/>
      <c r="N104" s="317" t="s">
        <v>66</v>
      </c>
      <c r="O104" s="318"/>
      <c r="P104" s="318"/>
      <c r="Q104" s="318"/>
      <c r="R104" s="318"/>
      <c r="S104" s="318"/>
      <c r="T104" s="319"/>
      <c r="U104" s="37" t="s">
        <v>65</v>
      </c>
      <c r="V104" s="306">
        <f>IFERROR(SUM(V93:V102),"0")</f>
        <v>0</v>
      </c>
      <c r="W104" s="306">
        <f>IFERROR(SUM(W93:W102),"0")</f>
        <v>0</v>
      </c>
      <c r="X104" s="37"/>
      <c r="Y104" s="307"/>
      <c r="Z104" s="307"/>
    </row>
    <row r="105" spans="1:53" ht="14.25" customHeight="1" x14ac:dyDescent="0.25">
      <c r="A105" s="312" t="s">
        <v>68</v>
      </c>
      <c r="B105" s="313"/>
      <c r="C105" s="313"/>
      <c r="D105" s="313"/>
      <c r="E105" s="313"/>
      <c r="F105" s="313"/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00"/>
      <c r="Z105" s="300"/>
    </row>
    <row r="106" spans="1:53" ht="27" customHeight="1" x14ac:dyDescent="0.25">
      <c r="A106" s="54" t="s">
        <v>193</v>
      </c>
      <c r="B106" s="54" t="s">
        <v>194</v>
      </c>
      <c r="C106" s="31">
        <v>4301051437</v>
      </c>
      <c r="D106" s="311">
        <v>4607091386967</v>
      </c>
      <c r="E106" s="310"/>
      <c r="F106" s="303">
        <v>1.35</v>
      </c>
      <c r="G106" s="32">
        <v>6</v>
      </c>
      <c r="H106" s="303">
        <v>8.1</v>
      </c>
      <c r="I106" s="303">
        <v>8.6639999999999997</v>
      </c>
      <c r="J106" s="32">
        <v>56</v>
      </c>
      <c r="K106" s="32" t="s">
        <v>98</v>
      </c>
      <c r="L106" s="33" t="s">
        <v>132</v>
      </c>
      <c r="M106" s="32">
        <v>45</v>
      </c>
      <c r="N106" s="343" t="s">
        <v>195</v>
      </c>
      <c r="O106" s="309"/>
      <c r="P106" s="309"/>
      <c r="Q106" s="309"/>
      <c r="R106" s="310"/>
      <c r="S106" s="34"/>
      <c r="T106" s="34"/>
      <c r="U106" s="35" t="s">
        <v>65</v>
      </c>
      <c r="V106" s="304">
        <v>0</v>
      </c>
      <c r="W106" s="305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193</v>
      </c>
      <c r="B107" s="54" t="s">
        <v>196</v>
      </c>
      <c r="C107" s="31">
        <v>4301051543</v>
      </c>
      <c r="D107" s="311">
        <v>4607091386967</v>
      </c>
      <c r="E107" s="310"/>
      <c r="F107" s="303">
        <v>1.4</v>
      </c>
      <c r="G107" s="32">
        <v>6</v>
      </c>
      <c r="H107" s="303">
        <v>8.4</v>
      </c>
      <c r="I107" s="303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1" t="s">
        <v>197</v>
      </c>
      <c r="O107" s="309"/>
      <c r="P107" s="309"/>
      <c r="Q107" s="309"/>
      <c r="R107" s="310"/>
      <c r="S107" s="34"/>
      <c r="T107" s="34"/>
      <c r="U107" s="35" t="s">
        <v>65</v>
      </c>
      <c r="V107" s="304">
        <v>0</v>
      </c>
      <c r="W107" s="305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198</v>
      </c>
      <c r="B108" s="54" t="s">
        <v>199</v>
      </c>
      <c r="C108" s="31">
        <v>4301051311</v>
      </c>
      <c r="D108" s="311">
        <v>4607091385304</v>
      </c>
      <c r="E108" s="310"/>
      <c r="F108" s="303">
        <v>1.35</v>
      </c>
      <c r="G108" s="32">
        <v>6</v>
      </c>
      <c r="H108" s="303">
        <v>8.1</v>
      </c>
      <c r="I108" s="303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09"/>
      <c r="P108" s="309"/>
      <c r="Q108" s="309"/>
      <c r="R108" s="310"/>
      <c r="S108" s="34"/>
      <c r="T108" s="34"/>
      <c r="U108" s="35" t="s">
        <v>65</v>
      </c>
      <c r="V108" s="304">
        <v>0</v>
      </c>
      <c r="W108" s="305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4301051306</v>
      </c>
      <c r="D109" s="311">
        <v>4607091386264</v>
      </c>
      <c r="E109" s="310"/>
      <c r="F109" s="303">
        <v>0.5</v>
      </c>
      <c r="G109" s="32">
        <v>6</v>
      </c>
      <c r="H109" s="303">
        <v>3</v>
      </c>
      <c r="I109" s="303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09"/>
      <c r="P109" s="309"/>
      <c r="Q109" s="309"/>
      <c r="R109" s="310"/>
      <c r="S109" s="34"/>
      <c r="T109" s="34"/>
      <c r="U109" s="35" t="s">
        <v>65</v>
      </c>
      <c r="V109" s="304">
        <v>0</v>
      </c>
      <c r="W109" s="30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4301051476</v>
      </c>
      <c r="D110" s="311">
        <v>4680115882584</v>
      </c>
      <c r="E110" s="310"/>
      <c r="F110" s="303">
        <v>0.33</v>
      </c>
      <c r="G110" s="32">
        <v>8</v>
      </c>
      <c r="H110" s="303">
        <v>2.64</v>
      </c>
      <c r="I110" s="303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6" t="s">
        <v>204</v>
      </c>
      <c r="O110" s="309"/>
      <c r="P110" s="309"/>
      <c r="Q110" s="309"/>
      <c r="R110" s="310"/>
      <c r="S110" s="34"/>
      <c r="T110" s="34"/>
      <c r="U110" s="35" t="s">
        <v>65</v>
      </c>
      <c r="V110" s="304">
        <v>56.1</v>
      </c>
      <c r="W110" s="305">
        <f t="shared" si="6"/>
        <v>58.080000000000005</v>
      </c>
      <c r="X110" s="36">
        <f>IFERROR(IF(W110=0,"",ROUNDUP(W110/H110,0)*0.00753),"")</f>
        <v>0.16566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4301051436</v>
      </c>
      <c r="D111" s="311">
        <v>4607091385731</v>
      </c>
      <c r="E111" s="310"/>
      <c r="F111" s="303">
        <v>0.45</v>
      </c>
      <c r="G111" s="32">
        <v>6</v>
      </c>
      <c r="H111" s="303">
        <v>2.7</v>
      </c>
      <c r="I111" s="303">
        <v>2.972</v>
      </c>
      <c r="J111" s="32">
        <v>156</v>
      </c>
      <c r="K111" s="32" t="s">
        <v>63</v>
      </c>
      <c r="L111" s="33" t="s">
        <v>132</v>
      </c>
      <c r="M111" s="32">
        <v>45</v>
      </c>
      <c r="N111" s="542" t="s">
        <v>207</v>
      </c>
      <c r="O111" s="309"/>
      <c r="P111" s="309"/>
      <c r="Q111" s="309"/>
      <c r="R111" s="310"/>
      <c r="S111" s="34"/>
      <c r="T111" s="34"/>
      <c r="U111" s="35" t="s">
        <v>65</v>
      </c>
      <c r="V111" s="304">
        <v>0</v>
      </c>
      <c r="W111" s="30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4301051439</v>
      </c>
      <c r="D112" s="311">
        <v>4680115880214</v>
      </c>
      <c r="E112" s="310"/>
      <c r="F112" s="303">
        <v>0.45</v>
      </c>
      <c r="G112" s="32">
        <v>6</v>
      </c>
      <c r="H112" s="303">
        <v>2.7</v>
      </c>
      <c r="I112" s="303">
        <v>2.988</v>
      </c>
      <c r="J112" s="32">
        <v>120</v>
      </c>
      <c r="K112" s="32" t="s">
        <v>63</v>
      </c>
      <c r="L112" s="33" t="s">
        <v>132</v>
      </c>
      <c r="M112" s="32">
        <v>45</v>
      </c>
      <c r="N112" s="342" t="s">
        <v>210</v>
      </c>
      <c r="O112" s="309"/>
      <c r="P112" s="309"/>
      <c r="Q112" s="309"/>
      <c r="R112" s="310"/>
      <c r="S112" s="34"/>
      <c r="T112" s="34"/>
      <c r="U112" s="35" t="s">
        <v>65</v>
      </c>
      <c r="V112" s="304">
        <v>0</v>
      </c>
      <c r="W112" s="305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4301051438</v>
      </c>
      <c r="D113" s="311">
        <v>4680115880894</v>
      </c>
      <c r="E113" s="310"/>
      <c r="F113" s="303">
        <v>0.33</v>
      </c>
      <c r="G113" s="32">
        <v>6</v>
      </c>
      <c r="H113" s="303">
        <v>1.98</v>
      </c>
      <c r="I113" s="303">
        <v>2.258</v>
      </c>
      <c r="J113" s="32">
        <v>156</v>
      </c>
      <c r="K113" s="32" t="s">
        <v>63</v>
      </c>
      <c r="L113" s="33" t="s">
        <v>132</v>
      </c>
      <c r="M113" s="32">
        <v>45</v>
      </c>
      <c r="N113" s="366" t="s">
        <v>213</v>
      </c>
      <c r="O113" s="309"/>
      <c r="P113" s="309"/>
      <c r="Q113" s="309"/>
      <c r="R113" s="310"/>
      <c r="S113" s="34"/>
      <c r="T113" s="34"/>
      <c r="U113" s="35" t="s">
        <v>65</v>
      </c>
      <c r="V113" s="304">
        <v>0</v>
      </c>
      <c r="W113" s="30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214</v>
      </c>
      <c r="B114" s="54" t="s">
        <v>215</v>
      </c>
      <c r="C114" s="31">
        <v>4301051313</v>
      </c>
      <c r="D114" s="311">
        <v>4607091385427</v>
      </c>
      <c r="E114" s="310"/>
      <c r="F114" s="303">
        <v>0.5</v>
      </c>
      <c r="G114" s="32">
        <v>6</v>
      </c>
      <c r="H114" s="303">
        <v>3</v>
      </c>
      <c r="I114" s="303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09"/>
      <c r="P114" s="309"/>
      <c r="Q114" s="309"/>
      <c r="R114" s="310"/>
      <c r="S114" s="34"/>
      <c r="T114" s="34"/>
      <c r="U114" s="35" t="s">
        <v>65</v>
      </c>
      <c r="V114" s="304">
        <v>0</v>
      </c>
      <c r="W114" s="305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216</v>
      </c>
      <c r="B115" s="54" t="s">
        <v>217</v>
      </c>
      <c r="C115" s="31">
        <v>4301051480</v>
      </c>
      <c r="D115" s="311">
        <v>4680115882645</v>
      </c>
      <c r="E115" s="310"/>
      <c r="F115" s="303">
        <v>0.3</v>
      </c>
      <c r="G115" s="32">
        <v>6</v>
      </c>
      <c r="H115" s="303">
        <v>1.8</v>
      </c>
      <c r="I115" s="303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3" t="s">
        <v>218</v>
      </c>
      <c r="O115" s="309"/>
      <c r="P115" s="309"/>
      <c r="Q115" s="309"/>
      <c r="R115" s="310"/>
      <c r="S115" s="34"/>
      <c r="T115" s="34"/>
      <c r="U115" s="35" t="s">
        <v>65</v>
      </c>
      <c r="V115" s="304">
        <v>0</v>
      </c>
      <c r="W115" s="30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5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6"/>
      <c r="N116" s="317" t="s">
        <v>66</v>
      </c>
      <c r="O116" s="318"/>
      <c r="P116" s="318"/>
      <c r="Q116" s="318"/>
      <c r="R116" s="318"/>
      <c r="S116" s="318"/>
      <c r="T116" s="319"/>
      <c r="U116" s="37" t="s">
        <v>67</v>
      </c>
      <c r="V116" s="306">
        <f>IFERROR(V106/H106,"0")+IFERROR(V107/H107,"0")+IFERROR(V108/H108,"0")+IFERROR(V109/H109,"0")+IFERROR(V110/H110,"0")+IFERROR(V111/H111,"0")+IFERROR(V112/H112,"0")+IFERROR(V113/H113,"0")+IFERROR(V114/H114,"0")+IFERROR(V115/H115,"0")</f>
        <v>21.25</v>
      </c>
      <c r="W116" s="306">
        <f>IFERROR(W106/H106,"0")+IFERROR(W107/H107,"0")+IFERROR(W108/H108,"0")+IFERROR(W109/H109,"0")+IFERROR(W110/H110,"0")+IFERROR(W111/H111,"0")+IFERROR(W112/H112,"0")+IFERROR(W113/H113,"0")+IFERROR(W114/H114,"0")+IFERROR(W115/H115,"0")</f>
        <v>22</v>
      </c>
      <c r="X116" s="30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0.16566</v>
      </c>
      <c r="Y116" s="307"/>
      <c r="Z116" s="307"/>
    </row>
    <row r="117" spans="1:53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6"/>
      <c r="N117" s="317" t="s">
        <v>66</v>
      </c>
      <c r="O117" s="318"/>
      <c r="P117" s="318"/>
      <c r="Q117" s="318"/>
      <c r="R117" s="318"/>
      <c r="S117" s="318"/>
      <c r="T117" s="319"/>
      <c r="U117" s="37" t="s">
        <v>65</v>
      </c>
      <c r="V117" s="306">
        <f>IFERROR(SUM(V106:V115),"0")</f>
        <v>56.1</v>
      </c>
      <c r="W117" s="306">
        <f>IFERROR(SUM(W106:W115),"0")</f>
        <v>58.080000000000005</v>
      </c>
      <c r="X117" s="37"/>
      <c r="Y117" s="307"/>
      <c r="Z117" s="307"/>
    </row>
    <row r="118" spans="1:53" ht="14.25" customHeight="1" x14ac:dyDescent="0.25">
      <c r="A118" s="312" t="s">
        <v>219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13"/>
      <c r="Y118" s="300"/>
      <c r="Z118" s="300"/>
    </row>
    <row r="119" spans="1:53" ht="27" customHeight="1" x14ac:dyDescent="0.25">
      <c r="A119" s="54" t="s">
        <v>220</v>
      </c>
      <c r="B119" s="54" t="s">
        <v>221</v>
      </c>
      <c r="C119" s="31">
        <v>4301060296</v>
      </c>
      <c r="D119" s="311">
        <v>4607091383065</v>
      </c>
      <c r="E119" s="310"/>
      <c r="F119" s="303">
        <v>0.83</v>
      </c>
      <c r="G119" s="32">
        <v>4</v>
      </c>
      <c r="H119" s="303">
        <v>3.32</v>
      </c>
      <c r="I119" s="303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09"/>
      <c r="P119" s="309"/>
      <c r="Q119" s="309"/>
      <c r="R119" s="310"/>
      <c r="S119" s="34"/>
      <c r="T119" s="34"/>
      <c r="U119" s="35" t="s">
        <v>65</v>
      </c>
      <c r="V119" s="304">
        <v>0</v>
      </c>
      <c r="W119" s="305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222</v>
      </c>
      <c r="B120" s="54" t="s">
        <v>223</v>
      </c>
      <c r="C120" s="31">
        <v>4301060350</v>
      </c>
      <c r="D120" s="311">
        <v>4680115881532</v>
      </c>
      <c r="E120" s="310"/>
      <c r="F120" s="303">
        <v>1.35</v>
      </c>
      <c r="G120" s="32">
        <v>6</v>
      </c>
      <c r="H120" s="303">
        <v>8.1</v>
      </c>
      <c r="I120" s="303">
        <v>8.58</v>
      </c>
      <c r="J120" s="32">
        <v>56</v>
      </c>
      <c r="K120" s="32" t="s">
        <v>98</v>
      </c>
      <c r="L120" s="33" t="s">
        <v>132</v>
      </c>
      <c r="M120" s="32">
        <v>30</v>
      </c>
      <c r="N120" s="38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09"/>
      <c r="P120" s="309"/>
      <c r="Q120" s="309"/>
      <c r="R120" s="310"/>
      <c r="S120" s="34"/>
      <c r="T120" s="34"/>
      <c r="U120" s="35" t="s">
        <v>65</v>
      </c>
      <c r="V120" s="304">
        <v>0</v>
      </c>
      <c r="W120" s="305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224</v>
      </c>
      <c r="B121" s="54" t="s">
        <v>225</v>
      </c>
      <c r="C121" s="31">
        <v>4301060356</v>
      </c>
      <c r="D121" s="311">
        <v>4680115882652</v>
      </c>
      <c r="E121" s="310"/>
      <c r="F121" s="303">
        <v>0.33</v>
      </c>
      <c r="G121" s="32">
        <v>6</v>
      </c>
      <c r="H121" s="303">
        <v>1.98</v>
      </c>
      <c r="I121" s="303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2" t="s">
        <v>226</v>
      </c>
      <c r="O121" s="309"/>
      <c r="P121" s="309"/>
      <c r="Q121" s="309"/>
      <c r="R121" s="310"/>
      <c r="S121" s="34"/>
      <c r="T121" s="34"/>
      <c r="U121" s="35" t="s">
        <v>65</v>
      </c>
      <c r="V121" s="304">
        <v>0</v>
      </c>
      <c r="W121" s="305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227</v>
      </c>
      <c r="B122" s="54" t="s">
        <v>228</v>
      </c>
      <c r="C122" s="31">
        <v>4301060309</v>
      </c>
      <c r="D122" s="311">
        <v>4680115880238</v>
      </c>
      <c r="E122" s="310"/>
      <c r="F122" s="303">
        <v>0.33</v>
      </c>
      <c r="G122" s="32">
        <v>6</v>
      </c>
      <c r="H122" s="303">
        <v>1.98</v>
      </c>
      <c r="I122" s="303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09"/>
      <c r="P122" s="309"/>
      <c r="Q122" s="309"/>
      <c r="R122" s="310"/>
      <c r="S122" s="34"/>
      <c r="T122" s="34"/>
      <c r="U122" s="35" t="s">
        <v>65</v>
      </c>
      <c r="V122" s="304">
        <v>0</v>
      </c>
      <c r="W122" s="305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4301060351</v>
      </c>
      <c r="D123" s="311">
        <v>4680115881464</v>
      </c>
      <c r="E123" s="310"/>
      <c r="F123" s="303">
        <v>0.4</v>
      </c>
      <c r="G123" s="32">
        <v>6</v>
      </c>
      <c r="H123" s="303">
        <v>2.4</v>
      </c>
      <c r="I123" s="303">
        <v>2.6</v>
      </c>
      <c r="J123" s="32">
        <v>156</v>
      </c>
      <c r="K123" s="32" t="s">
        <v>63</v>
      </c>
      <c r="L123" s="33" t="s">
        <v>132</v>
      </c>
      <c r="M123" s="32">
        <v>30</v>
      </c>
      <c r="N123" s="531" t="s">
        <v>231</v>
      </c>
      <c r="O123" s="309"/>
      <c r="P123" s="309"/>
      <c r="Q123" s="309"/>
      <c r="R123" s="310"/>
      <c r="S123" s="34"/>
      <c r="T123" s="34"/>
      <c r="U123" s="35" t="s">
        <v>65</v>
      </c>
      <c r="V123" s="304">
        <v>0</v>
      </c>
      <c r="W123" s="30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5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13"/>
      <c r="M124" s="316"/>
      <c r="N124" s="317" t="s">
        <v>66</v>
      </c>
      <c r="O124" s="318"/>
      <c r="P124" s="318"/>
      <c r="Q124" s="318"/>
      <c r="R124" s="318"/>
      <c r="S124" s="318"/>
      <c r="T124" s="319"/>
      <c r="U124" s="37" t="s">
        <v>67</v>
      </c>
      <c r="V124" s="306">
        <f>IFERROR(V119/H119,"0")+IFERROR(V120/H120,"0")+IFERROR(V121/H121,"0")+IFERROR(V122/H122,"0")+IFERROR(V123/H123,"0")</f>
        <v>0</v>
      </c>
      <c r="W124" s="306">
        <f>IFERROR(W119/H119,"0")+IFERROR(W120/H120,"0")+IFERROR(W121/H121,"0")+IFERROR(W122/H122,"0")+IFERROR(W123/H123,"0")</f>
        <v>0</v>
      </c>
      <c r="X124" s="306">
        <f>IFERROR(IF(X119="",0,X119),"0")+IFERROR(IF(X120="",0,X120),"0")+IFERROR(IF(X121="",0,X121),"0")+IFERROR(IF(X122="",0,X122),"0")+IFERROR(IF(X123="",0,X123),"0")</f>
        <v>0</v>
      </c>
      <c r="Y124" s="307"/>
      <c r="Z124" s="307"/>
    </row>
    <row r="125" spans="1:53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6"/>
      <c r="N125" s="317" t="s">
        <v>66</v>
      </c>
      <c r="O125" s="318"/>
      <c r="P125" s="318"/>
      <c r="Q125" s="318"/>
      <c r="R125" s="318"/>
      <c r="S125" s="318"/>
      <c r="T125" s="319"/>
      <c r="U125" s="37" t="s">
        <v>65</v>
      </c>
      <c r="V125" s="306">
        <f>IFERROR(SUM(V119:V123),"0")</f>
        <v>0</v>
      </c>
      <c r="W125" s="306">
        <f>IFERROR(SUM(W119:W123),"0")</f>
        <v>0</v>
      </c>
      <c r="X125" s="37"/>
      <c r="Y125" s="307"/>
      <c r="Z125" s="307"/>
    </row>
    <row r="126" spans="1:53" ht="16.5" customHeight="1" x14ac:dyDescent="0.25">
      <c r="A126" s="327" t="s">
        <v>232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13"/>
      <c r="Y126" s="299"/>
      <c r="Z126" s="299"/>
    </row>
    <row r="127" spans="1:53" ht="14.25" customHeight="1" x14ac:dyDescent="0.25">
      <c r="A127" s="312" t="s">
        <v>68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13"/>
      <c r="Y127" s="300"/>
      <c r="Z127" s="300"/>
    </row>
    <row r="128" spans="1:53" ht="27" customHeight="1" x14ac:dyDescent="0.25">
      <c r="A128" s="54" t="s">
        <v>233</v>
      </c>
      <c r="B128" s="54" t="s">
        <v>234</v>
      </c>
      <c r="C128" s="31">
        <v>4301051360</v>
      </c>
      <c r="D128" s="311">
        <v>4607091385168</v>
      </c>
      <c r="E128" s="310"/>
      <c r="F128" s="303">
        <v>1.35</v>
      </c>
      <c r="G128" s="32">
        <v>6</v>
      </c>
      <c r="H128" s="303">
        <v>8.1</v>
      </c>
      <c r="I128" s="303">
        <v>8.6579999999999995</v>
      </c>
      <c r="J128" s="32">
        <v>56</v>
      </c>
      <c r="K128" s="32" t="s">
        <v>98</v>
      </c>
      <c r="L128" s="33" t="s">
        <v>132</v>
      </c>
      <c r="M128" s="32">
        <v>45</v>
      </c>
      <c r="N128" s="3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09"/>
      <c r="P128" s="309"/>
      <c r="Q128" s="309"/>
      <c r="R128" s="310"/>
      <c r="S128" s="34"/>
      <c r="T128" s="34"/>
      <c r="U128" s="35" t="s">
        <v>65</v>
      </c>
      <c r="V128" s="304">
        <v>0</v>
      </c>
      <c r="W128" s="305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235</v>
      </c>
      <c r="B129" s="54" t="s">
        <v>236</v>
      </c>
      <c r="C129" s="31">
        <v>4301051362</v>
      </c>
      <c r="D129" s="311">
        <v>4607091383256</v>
      </c>
      <c r="E129" s="310"/>
      <c r="F129" s="303">
        <v>0.33</v>
      </c>
      <c r="G129" s="32">
        <v>6</v>
      </c>
      <c r="H129" s="303">
        <v>1.98</v>
      </c>
      <c r="I129" s="303">
        <v>2.246</v>
      </c>
      <c r="J129" s="32">
        <v>156</v>
      </c>
      <c r="K129" s="32" t="s">
        <v>63</v>
      </c>
      <c r="L129" s="33" t="s">
        <v>132</v>
      </c>
      <c r="M129" s="32">
        <v>45</v>
      </c>
      <c r="N129" s="4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09"/>
      <c r="P129" s="309"/>
      <c r="Q129" s="309"/>
      <c r="R129" s="310"/>
      <c r="S129" s="34"/>
      <c r="T129" s="34"/>
      <c r="U129" s="35" t="s">
        <v>65</v>
      </c>
      <c r="V129" s="304">
        <v>0</v>
      </c>
      <c r="W129" s="305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237</v>
      </c>
      <c r="B130" s="54" t="s">
        <v>238</v>
      </c>
      <c r="C130" s="31">
        <v>4301051358</v>
      </c>
      <c r="D130" s="311">
        <v>4607091385748</v>
      </c>
      <c r="E130" s="310"/>
      <c r="F130" s="303">
        <v>0.45</v>
      </c>
      <c r="G130" s="32">
        <v>6</v>
      </c>
      <c r="H130" s="303">
        <v>2.7</v>
      </c>
      <c r="I130" s="303">
        <v>2.972</v>
      </c>
      <c r="J130" s="32">
        <v>156</v>
      </c>
      <c r="K130" s="32" t="s">
        <v>63</v>
      </c>
      <c r="L130" s="33" t="s">
        <v>132</v>
      </c>
      <c r="M130" s="32">
        <v>45</v>
      </c>
      <c r="N130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09"/>
      <c r="P130" s="309"/>
      <c r="Q130" s="309"/>
      <c r="R130" s="310"/>
      <c r="S130" s="34"/>
      <c r="T130" s="34"/>
      <c r="U130" s="35" t="s">
        <v>65</v>
      </c>
      <c r="V130" s="304">
        <v>0</v>
      </c>
      <c r="W130" s="305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5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13"/>
      <c r="M131" s="316"/>
      <c r="N131" s="317" t="s">
        <v>66</v>
      </c>
      <c r="O131" s="318"/>
      <c r="P131" s="318"/>
      <c r="Q131" s="318"/>
      <c r="R131" s="318"/>
      <c r="S131" s="318"/>
      <c r="T131" s="319"/>
      <c r="U131" s="37" t="s">
        <v>67</v>
      </c>
      <c r="V131" s="306">
        <f>IFERROR(V128/H128,"0")+IFERROR(V129/H129,"0")+IFERROR(V130/H130,"0")</f>
        <v>0</v>
      </c>
      <c r="W131" s="306">
        <f>IFERROR(W128/H128,"0")+IFERROR(W129/H129,"0")+IFERROR(W130/H130,"0")</f>
        <v>0</v>
      </c>
      <c r="X131" s="306">
        <f>IFERROR(IF(X128="",0,X128),"0")+IFERROR(IF(X129="",0,X129),"0")+IFERROR(IF(X130="",0,X130),"0")</f>
        <v>0</v>
      </c>
      <c r="Y131" s="307"/>
      <c r="Z131" s="307"/>
    </row>
    <row r="132" spans="1:53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6"/>
      <c r="N132" s="317" t="s">
        <v>66</v>
      </c>
      <c r="O132" s="318"/>
      <c r="P132" s="318"/>
      <c r="Q132" s="318"/>
      <c r="R132" s="318"/>
      <c r="S132" s="318"/>
      <c r="T132" s="319"/>
      <c r="U132" s="37" t="s">
        <v>65</v>
      </c>
      <c r="V132" s="306">
        <f>IFERROR(SUM(V128:V130),"0")</f>
        <v>0</v>
      </c>
      <c r="W132" s="306">
        <f>IFERROR(SUM(W128:W130),"0")</f>
        <v>0</v>
      </c>
      <c r="X132" s="37"/>
      <c r="Y132" s="307"/>
      <c r="Z132" s="307"/>
    </row>
    <row r="133" spans="1:53" ht="27.75" customHeight="1" x14ac:dyDescent="0.2">
      <c r="A133" s="320" t="s">
        <v>239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48"/>
      <c r="Z133" s="48"/>
    </row>
    <row r="134" spans="1:53" ht="16.5" customHeight="1" x14ac:dyDescent="0.25">
      <c r="A134" s="327" t="s">
        <v>240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13"/>
      <c r="Y134" s="299"/>
      <c r="Z134" s="299"/>
    </row>
    <row r="135" spans="1:53" ht="14.25" customHeight="1" x14ac:dyDescent="0.25">
      <c r="A135" s="312" t="s">
        <v>103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13"/>
      <c r="Y135" s="300"/>
      <c r="Z135" s="300"/>
    </row>
    <row r="136" spans="1:53" ht="27" customHeight="1" x14ac:dyDescent="0.25">
      <c r="A136" s="54" t="s">
        <v>241</v>
      </c>
      <c r="B136" s="54" t="s">
        <v>242</v>
      </c>
      <c r="C136" s="31">
        <v>4301011223</v>
      </c>
      <c r="D136" s="311">
        <v>4607091383423</v>
      </c>
      <c r="E136" s="310"/>
      <c r="F136" s="303">
        <v>1.35</v>
      </c>
      <c r="G136" s="32">
        <v>8</v>
      </c>
      <c r="H136" s="303">
        <v>10.8</v>
      </c>
      <c r="I136" s="303">
        <v>11.375999999999999</v>
      </c>
      <c r="J136" s="32">
        <v>56</v>
      </c>
      <c r="K136" s="32" t="s">
        <v>98</v>
      </c>
      <c r="L136" s="33" t="s">
        <v>132</v>
      </c>
      <c r="M136" s="32">
        <v>35</v>
      </c>
      <c r="N136" s="6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09"/>
      <c r="P136" s="309"/>
      <c r="Q136" s="309"/>
      <c r="R136" s="310"/>
      <c r="S136" s="34"/>
      <c r="T136" s="34"/>
      <c r="U136" s="35" t="s">
        <v>65</v>
      </c>
      <c r="V136" s="304">
        <v>0</v>
      </c>
      <c r="W136" s="305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243</v>
      </c>
      <c r="B137" s="54" t="s">
        <v>244</v>
      </c>
      <c r="C137" s="31">
        <v>4301011338</v>
      </c>
      <c r="D137" s="311">
        <v>4607091381405</v>
      </c>
      <c r="E137" s="310"/>
      <c r="F137" s="303">
        <v>1.35</v>
      </c>
      <c r="G137" s="32">
        <v>8</v>
      </c>
      <c r="H137" s="303">
        <v>10.8</v>
      </c>
      <c r="I137" s="303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09"/>
      <c r="P137" s="309"/>
      <c r="Q137" s="309"/>
      <c r="R137" s="310"/>
      <c r="S137" s="34"/>
      <c r="T137" s="34"/>
      <c r="U137" s="35" t="s">
        <v>65</v>
      </c>
      <c r="V137" s="304">
        <v>0</v>
      </c>
      <c r="W137" s="305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245</v>
      </c>
      <c r="B138" s="54" t="s">
        <v>246</v>
      </c>
      <c r="C138" s="31">
        <v>4301011333</v>
      </c>
      <c r="D138" s="311">
        <v>4607091386516</v>
      </c>
      <c r="E138" s="310"/>
      <c r="F138" s="303">
        <v>1.4</v>
      </c>
      <c r="G138" s="32">
        <v>8</v>
      </c>
      <c r="H138" s="303">
        <v>11.2</v>
      </c>
      <c r="I138" s="303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09"/>
      <c r="P138" s="309"/>
      <c r="Q138" s="309"/>
      <c r="R138" s="310"/>
      <c r="S138" s="34"/>
      <c r="T138" s="34"/>
      <c r="U138" s="35" t="s">
        <v>65</v>
      </c>
      <c r="V138" s="304">
        <v>0</v>
      </c>
      <c r="W138" s="30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5"/>
      <c r="B139" s="313"/>
      <c r="C139" s="313"/>
      <c r="D139" s="313"/>
      <c r="E139" s="313"/>
      <c r="F139" s="313"/>
      <c r="G139" s="313"/>
      <c r="H139" s="313"/>
      <c r="I139" s="313"/>
      <c r="J139" s="313"/>
      <c r="K139" s="313"/>
      <c r="L139" s="313"/>
      <c r="M139" s="316"/>
      <c r="N139" s="317" t="s">
        <v>66</v>
      </c>
      <c r="O139" s="318"/>
      <c r="P139" s="318"/>
      <c r="Q139" s="318"/>
      <c r="R139" s="318"/>
      <c r="S139" s="318"/>
      <c r="T139" s="319"/>
      <c r="U139" s="37" t="s">
        <v>67</v>
      </c>
      <c r="V139" s="306">
        <f>IFERROR(V136/H136,"0")+IFERROR(V137/H137,"0")+IFERROR(V138/H138,"0")</f>
        <v>0</v>
      </c>
      <c r="W139" s="306">
        <f>IFERROR(W136/H136,"0")+IFERROR(W137/H137,"0")+IFERROR(W138/H138,"0")</f>
        <v>0</v>
      </c>
      <c r="X139" s="306">
        <f>IFERROR(IF(X136="",0,X136),"0")+IFERROR(IF(X137="",0,X137),"0")+IFERROR(IF(X138="",0,X138),"0")</f>
        <v>0</v>
      </c>
      <c r="Y139" s="307"/>
      <c r="Z139" s="307"/>
    </row>
    <row r="140" spans="1:53" x14ac:dyDescent="0.2">
      <c r="A140" s="313"/>
      <c r="B140" s="313"/>
      <c r="C140" s="313"/>
      <c r="D140" s="313"/>
      <c r="E140" s="313"/>
      <c r="F140" s="313"/>
      <c r="G140" s="313"/>
      <c r="H140" s="313"/>
      <c r="I140" s="313"/>
      <c r="J140" s="313"/>
      <c r="K140" s="313"/>
      <c r="L140" s="313"/>
      <c r="M140" s="316"/>
      <c r="N140" s="317" t="s">
        <v>66</v>
      </c>
      <c r="O140" s="318"/>
      <c r="P140" s="318"/>
      <c r="Q140" s="318"/>
      <c r="R140" s="318"/>
      <c r="S140" s="318"/>
      <c r="T140" s="319"/>
      <c r="U140" s="37" t="s">
        <v>65</v>
      </c>
      <c r="V140" s="306">
        <f>IFERROR(SUM(V136:V138),"0")</f>
        <v>0</v>
      </c>
      <c r="W140" s="306">
        <f>IFERROR(SUM(W136:W138),"0")</f>
        <v>0</v>
      </c>
      <c r="X140" s="37"/>
      <c r="Y140" s="307"/>
      <c r="Z140" s="307"/>
    </row>
    <row r="141" spans="1:53" ht="16.5" customHeight="1" x14ac:dyDescent="0.25">
      <c r="A141" s="327" t="s">
        <v>247</v>
      </c>
      <c r="B141" s="313"/>
      <c r="C141" s="313"/>
      <c r="D141" s="313"/>
      <c r="E141" s="313"/>
      <c r="F141" s="313"/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  <c r="T141" s="313"/>
      <c r="U141" s="313"/>
      <c r="V141" s="313"/>
      <c r="W141" s="313"/>
      <c r="X141" s="313"/>
      <c r="Y141" s="299"/>
      <c r="Z141" s="299"/>
    </row>
    <row r="142" spans="1:53" ht="14.25" customHeight="1" x14ac:dyDescent="0.25">
      <c r="A142" s="312" t="s">
        <v>60</v>
      </c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  <c r="T142" s="313"/>
      <c r="U142" s="313"/>
      <c r="V142" s="313"/>
      <c r="W142" s="313"/>
      <c r="X142" s="313"/>
      <c r="Y142" s="300"/>
      <c r="Z142" s="300"/>
    </row>
    <row r="143" spans="1:53" ht="27" customHeight="1" x14ac:dyDescent="0.25">
      <c r="A143" s="54" t="s">
        <v>248</v>
      </c>
      <c r="B143" s="54" t="s">
        <v>249</v>
      </c>
      <c r="C143" s="31">
        <v>4301031191</v>
      </c>
      <c r="D143" s="311">
        <v>4680115880993</v>
      </c>
      <c r="E143" s="310"/>
      <c r="F143" s="303">
        <v>0.7</v>
      </c>
      <c r="G143" s="32">
        <v>6</v>
      </c>
      <c r="H143" s="303">
        <v>4.2</v>
      </c>
      <c r="I143" s="303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09"/>
      <c r="P143" s="309"/>
      <c r="Q143" s="309"/>
      <c r="R143" s="310"/>
      <c r="S143" s="34"/>
      <c r="T143" s="34"/>
      <c r="U143" s="35" t="s">
        <v>65</v>
      </c>
      <c r="V143" s="304">
        <v>0</v>
      </c>
      <c r="W143" s="305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250</v>
      </c>
      <c r="B144" s="54" t="s">
        <v>251</v>
      </c>
      <c r="C144" s="31">
        <v>4301031204</v>
      </c>
      <c r="D144" s="311">
        <v>4680115881761</v>
      </c>
      <c r="E144" s="310"/>
      <c r="F144" s="303">
        <v>0.7</v>
      </c>
      <c r="G144" s="32">
        <v>6</v>
      </c>
      <c r="H144" s="303">
        <v>4.2</v>
      </c>
      <c r="I144" s="303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09"/>
      <c r="P144" s="309"/>
      <c r="Q144" s="309"/>
      <c r="R144" s="310"/>
      <c r="S144" s="34"/>
      <c r="T144" s="34"/>
      <c r="U144" s="35" t="s">
        <v>65</v>
      </c>
      <c r="V144" s="304">
        <v>0</v>
      </c>
      <c r="W144" s="305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252</v>
      </c>
      <c r="B145" s="54" t="s">
        <v>253</v>
      </c>
      <c r="C145" s="31">
        <v>4301031201</v>
      </c>
      <c r="D145" s="311">
        <v>4680115881563</v>
      </c>
      <c r="E145" s="310"/>
      <c r="F145" s="303">
        <v>0.7</v>
      </c>
      <c r="G145" s="32">
        <v>6</v>
      </c>
      <c r="H145" s="303">
        <v>4.2</v>
      </c>
      <c r="I145" s="303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09"/>
      <c r="P145" s="309"/>
      <c r="Q145" s="309"/>
      <c r="R145" s="310"/>
      <c r="S145" s="34"/>
      <c r="T145" s="34"/>
      <c r="U145" s="35" t="s">
        <v>65</v>
      </c>
      <c r="V145" s="304">
        <v>10</v>
      </c>
      <c r="W145" s="305">
        <f t="shared" si="7"/>
        <v>12.600000000000001</v>
      </c>
      <c r="X145" s="36">
        <f>IFERROR(IF(W145=0,"",ROUNDUP(W145/H145,0)*0.00753),"")</f>
        <v>2.2589999999999999E-2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254</v>
      </c>
      <c r="B146" s="54" t="s">
        <v>255</v>
      </c>
      <c r="C146" s="31">
        <v>4301031199</v>
      </c>
      <c r="D146" s="311">
        <v>4680115880986</v>
      </c>
      <c r="E146" s="310"/>
      <c r="F146" s="303">
        <v>0.35</v>
      </c>
      <c r="G146" s="32">
        <v>6</v>
      </c>
      <c r="H146" s="303">
        <v>2.1</v>
      </c>
      <c r="I146" s="303">
        <v>2.23</v>
      </c>
      <c r="J146" s="32">
        <v>234</v>
      </c>
      <c r="K146" s="32" t="s">
        <v>167</v>
      </c>
      <c r="L146" s="33" t="s">
        <v>64</v>
      </c>
      <c r="M146" s="32">
        <v>40</v>
      </c>
      <c r="N146" s="6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09"/>
      <c r="P146" s="309"/>
      <c r="Q146" s="309"/>
      <c r="R146" s="310"/>
      <c r="S146" s="34"/>
      <c r="T146" s="34"/>
      <c r="U146" s="35" t="s">
        <v>65</v>
      </c>
      <c r="V146" s="304">
        <v>0</v>
      </c>
      <c r="W146" s="305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256</v>
      </c>
      <c r="B147" s="54" t="s">
        <v>257</v>
      </c>
      <c r="C147" s="31">
        <v>4301031190</v>
      </c>
      <c r="D147" s="311">
        <v>4680115880207</v>
      </c>
      <c r="E147" s="310"/>
      <c r="F147" s="303">
        <v>0.4</v>
      </c>
      <c r="G147" s="32">
        <v>6</v>
      </c>
      <c r="H147" s="303">
        <v>2.4</v>
      </c>
      <c r="I147" s="303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09"/>
      <c r="P147" s="309"/>
      <c r="Q147" s="309"/>
      <c r="R147" s="310"/>
      <c r="S147" s="34"/>
      <c r="T147" s="34"/>
      <c r="U147" s="35" t="s">
        <v>65</v>
      </c>
      <c r="V147" s="304">
        <v>0</v>
      </c>
      <c r="W147" s="305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4301031205</v>
      </c>
      <c r="D148" s="311">
        <v>4680115881785</v>
      </c>
      <c r="E148" s="310"/>
      <c r="F148" s="303">
        <v>0.35</v>
      </c>
      <c r="G148" s="32">
        <v>6</v>
      </c>
      <c r="H148" s="303">
        <v>2.1</v>
      </c>
      <c r="I148" s="303">
        <v>2.23</v>
      </c>
      <c r="J148" s="32">
        <v>234</v>
      </c>
      <c r="K148" s="32" t="s">
        <v>167</v>
      </c>
      <c r="L148" s="33" t="s">
        <v>64</v>
      </c>
      <c r="M148" s="32">
        <v>40</v>
      </c>
      <c r="N148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09"/>
      <c r="P148" s="309"/>
      <c r="Q148" s="309"/>
      <c r="R148" s="310"/>
      <c r="S148" s="34"/>
      <c r="T148" s="34"/>
      <c r="U148" s="35" t="s">
        <v>65</v>
      </c>
      <c r="V148" s="304">
        <v>0</v>
      </c>
      <c r="W148" s="305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4301031202</v>
      </c>
      <c r="D149" s="311">
        <v>4680115881679</v>
      </c>
      <c r="E149" s="310"/>
      <c r="F149" s="303">
        <v>0.35</v>
      </c>
      <c r="G149" s="32">
        <v>6</v>
      </c>
      <c r="H149" s="303">
        <v>2.1</v>
      </c>
      <c r="I149" s="303">
        <v>2.2000000000000002</v>
      </c>
      <c r="J149" s="32">
        <v>234</v>
      </c>
      <c r="K149" s="32" t="s">
        <v>167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09"/>
      <c r="P149" s="309"/>
      <c r="Q149" s="309"/>
      <c r="R149" s="310"/>
      <c r="S149" s="34"/>
      <c r="T149" s="34"/>
      <c r="U149" s="35" t="s">
        <v>65</v>
      </c>
      <c r="V149" s="304">
        <v>0</v>
      </c>
      <c r="W149" s="305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4301031158</v>
      </c>
      <c r="D150" s="311">
        <v>4680115880191</v>
      </c>
      <c r="E150" s="310"/>
      <c r="F150" s="303">
        <v>0.4</v>
      </c>
      <c r="G150" s="32">
        <v>6</v>
      </c>
      <c r="H150" s="303">
        <v>2.4</v>
      </c>
      <c r="I150" s="303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09"/>
      <c r="P150" s="309"/>
      <c r="Q150" s="309"/>
      <c r="R150" s="310"/>
      <c r="S150" s="34"/>
      <c r="T150" s="34"/>
      <c r="U150" s="35" t="s">
        <v>65</v>
      </c>
      <c r="V150" s="304">
        <v>0</v>
      </c>
      <c r="W150" s="30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5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6"/>
      <c r="N151" s="317" t="s">
        <v>66</v>
      </c>
      <c r="O151" s="318"/>
      <c r="P151" s="318"/>
      <c r="Q151" s="318"/>
      <c r="R151" s="318"/>
      <c r="S151" s="318"/>
      <c r="T151" s="319"/>
      <c r="U151" s="37" t="s">
        <v>67</v>
      </c>
      <c r="V151" s="306">
        <f>IFERROR(V143/H143,"0")+IFERROR(V144/H144,"0")+IFERROR(V145/H145,"0")+IFERROR(V146/H146,"0")+IFERROR(V147/H147,"0")+IFERROR(V148/H148,"0")+IFERROR(V149/H149,"0")+IFERROR(V150/H150,"0")</f>
        <v>2.3809523809523809</v>
      </c>
      <c r="W151" s="306">
        <f>IFERROR(W143/H143,"0")+IFERROR(W144/H144,"0")+IFERROR(W145/H145,"0")+IFERROR(W146/H146,"0")+IFERROR(W147/H147,"0")+IFERROR(W148/H148,"0")+IFERROR(W149/H149,"0")+IFERROR(W150/H150,"0")</f>
        <v>3</v>
      </c>
      <c r="X151" s="30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2.2589999999999999E-2</v>
      </c>
      <c r="Y151" s="307"/>
      <c r="Z151" s="307"/>
    </row>
    <row r="152" spans="1:53" x14ac:dyDescent="0.2">
      <c r="A152" s="313"/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6"/>
      <c r="N152" s="317" t="s">
        <v>66</v>
      </c>
      <c r="O152" s="318"/>
      <c r="P152" s="318"/>
      <c r="Q152" s="318"/>
      <c r="R152" s="318"/>
      <c r="S152" s="318"/>
      <c r="T152" s="319"/>
      <c r="U152" s="37" t="s">
        <v>65</v>
      </c>
      <c r="V152" s="306">
        <f>IFERROR(SUM(V143:V150),"0")</f>
        <v>10</v>
      </c>
      <c r="W152" s="306">
        <f>IFERROR(SUM(W143:W150),"0")</f>
        <v>12.600000000000001</v>
      </c>
      <c r="X152" s="37"/>
      <c r="Y152" s="307"/>
      <c r="Z152" s="307"/>
    </row>
    <row r="153" spans="1:53" ht="16.5" customHeight="1" x14ac:dyDescent="0.25">
      <c r="A153" s="327" t="s">
        <v>264</v>
      </c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  <c r="T153" s="313"/>
      <c r="U153" s="313"/>
      <c r="V153" s="313"/>
      <c r="W153" s="313"/>
      <c r="X153" s="313"/>
      <c r="Y153" s="299"/>
      <c r="Z153" s="299"/>
    </row>
    <row r="154" spans="1:53" ht="14.25" customHeight="1" x14ac:dyDescent="0.25">
      <c r="A154" s="312" t="s">
        <v>103</v>
      </c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  <c r="T154" s="313"/>
      <c r="U154" s="313"/>
      <c r="V154" s="313"/>
      <c r="W154" s="313"/>
      <c r="X154" s="313"/>
      <c r="Y154" s="300"/>
      <c r="Z154" s="300"/>
    </row>
    <row r="155" spans="1:53" ht="16.5" customHeight="1" x14ac:dyDescent="0.25">
      <c r="A155" s="54" t="s">
        <v>265</v>
      </c>
      <c r="B155" s="54" t="s">
        <v>266</v>
      </c>
      <c r="C155" s="31">
        <v>4301011450</v>
      </c>
      <c r="D155" s="311">
        <v>4680115881402</v>
      </c>
      <c r="E155" s="310"/>
      <c r="F155" s="303">
        <v>1.35</v>
      </c>
      <c r="G155" s="32">
        <v>8</v>
      </c>
      <c r="H155" s="303">
        <v>10.8</v>
      </c>
      <c r="I155" s="303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09"/>
      <c r="P155" s="309"/>
      <c r="Q155" s="309"/>
      <c r="R155" s="310"/>
      <c r="S155" s="34"/>
      <c r="T155" s="34"/>
      <c r="U155" s="35" t="s">
        <v>65</v>
      </c>
      <c r="V155" s="304">
        <v>0</v>
      </c>
      <c r="W155" s="305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267</v>
      </c>
      <c r="B156" s="54" t="s">
        <v>268</v>
      </c>
      <c r="C156" s="31">
        <v>4301011454</v>
      </c>
      <c r="D156" s="311">
        <v>4680115881396</v>
      </c>
      <c r="E156" s="310"/>
      <c r="F156" s="303">
        <v>0.45</v>
      </c>
      <c r="G156" s="32">
        <v>6</v>
      </c>
      <c r="H156" s="303">
        <v>2.7</v>
      </c>
      <c r="I156" s="303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09"/>
      <c r="P156" s="309"/>
      <c r="Q156" s="309"/>
      <c r="R156" s="310"/>
      <c r="S156" s="34"/>
      <c r="T156" s="34"/>
      <c r="U156" s="35" t="s">
        <v>65</v>
      </c>
      <c r="V156" s="304">
        <v>0</v>
      </c>
      <c r="W156" s="305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5"/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6"/>
      <c r="N157" s="317" t="s">
        <v>66</v>
      </c>
      <c r="O157" s="318"/>
      <c r="P157" s="318"/>
      <c r="Q157" s="318"/>
      <c r="R157" s="318"/>
      <c r="S157" s="318"/>
      <c r="T157" s="319"/>
      <c r="U157" s="37" t="s">
        <v>67</v>
      </c>
      <c r="V157" s="306">
        <f>IFERROR(V155/H155,"0")+IFERROR(V156/H156,"0")</f>
        <v>0</v>
      </c>
      <c r="W157" s="306">
        <f>IFERROR(W155/H155,"0")+IFERROR(W156/H156,"0")</f>
        <v>0</v>
      </c>
      <c r="X157" s="306">
        <f>IFERROR(IF(X155="",0,X155),"0")+IFERROR(IF(X156="",0,X156),"0")</f>
        <v>0</v>
      </c>
      <c r="Y157" s="307"/>
      <c r="Z157" s="307"/>
    </row>
    <row r="158" spans="1:53" x14ac:dyDescent="0.2">
      <c r="A158" s="313"/>
      <c r="B158" s="313"/>
      <c r="C158" s="313"/>
      <c r="D158" s="313"/>
      <c r="E158" s="313"/>
      <c r="F158" s="313"/>
      <c r="G158" s="313"/>
      <c r="H158" s="313"/>
      <c r="I158" s="313"/>
      <c r="J158" s="313"/>
      <c r="K158" s="313"/>
      <c r="L158" s="313"/>
      <c r="M158" s="316"/>
      <c r="N158" s="317" t="s">
        <v>66</v>
      </c>
      <c r="O158" s="318"/>
      <c r="P158" s="318"/>
      <c r="Q158" s="318"/>
      <c r="R158" s="318"/>
      <c r="S158" s="318"/>
      <c r="T158" s="319"/>
      <c r="U158" s="37" t="s">
        <v>65</v>
      </c>
      <c r="V158" s="306">
        <f>IFERROR(SUM(V155:V156),"0")</f>
        <v>0</v>
      </c>
      <c r="W158" s="306">
        <f>IFERROR(SUM(W155:W156),"0")</f>
        <v>0</v>
      </c>
      <c r="X158" s="37"/>
      <c r="Y158" s="307"/>
      <c r="Z158" s="307"/>
    </row>
    <row r="159" spans="1:53" ht="14.25" customHeight="1" x14ac:dyDescent="0.25">
      <c r="A159" s="312" t="s">
        <v>95</v>
      </c>
      <c r="B159" s="313"/>
      <c r="C159" s="313"/>
      <c r="D159" s="313"/>
      <c r="E159" s="313"/>
      <c r="F159" s="313"/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  <c r="T159" s="313"/>
      <c r="U159" s="313"/>
      <c r="V159" s="313"/>
      <c r="W159" s="313"/>
      <c r="X159" s="313"/>
      <c r="Y159" s="300"/>
      <c r="Z159" s="300"/>
    </row>
    <row r="160" spans="1:53" ht="16.5" customHeight="1" x14ac:dyDescent="0.25">
      <c r="A160" s="54" t="s">
        <v>269</v>
      </c>
      <c r="B160" s="54" t="s">
        <v>270</v>
      </c>
      <c r="C160" s="31">
        <v>4301020262</v>
      </c>
      <c r="D160" s="311">
        <v>4680115882935</v>
      </c>
      <c r="E160" s="310"/>
      <c r="F160" s="303">
        <v>1.35</v>
      </c>
      <c r="G160" s="32">
        <v>8</v>
      </c>
      <c r="H160" s="303">
        <v>10.8</v>
      </c>
      <c r="I160" s="303">
        <v>11.28</v>
      </c>
      <c r="J160" s="32">
        <v>56</v>
      </c>
      <c r="K160" s="32" t="s">
        <v>98</v>
      </c>
      <c r="L160" s="33" t="s">
        <v>132</v>
      </c>
      <c r="M160" s="32">
        <v>50</v>
      </c>
      <c r="N160" s="608" t="s">
        <v>271</v>
      </c>
      <c r="O160" s="309"/>
      <c r="P160" s="309"/>
      <c r="Q160" s="309"/>
      <c r="R160" s="310"/>
      <c r="S160" s="34"/>
      <c r="T160" s="34"/>
      <c r="U160" s="35" t="s">
        <v>65</v>
      </c>
      <c r="V160" s="304">
        <v>0</v>
      </c>
      <c r="W160" s="305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272</v>
      </c>
      <c r="B161" s="54" t="s">
        <v>273</v>
      </c>
      <c r="C161" s="31">
        <v>4301020220</v>
      </c>
      <c r="D161" s="311">
        <v>4680115880764</v>
      </c>
      <c r="E161" s="310"/>
      <c r="F161" s="303">
        <v>0.35</v>
      </c>
      <c r="G161" s="32">
        <v>6</v>
      </c>
      <c r="H161" s="303">
        <v>2.1</v>
      </c>
      <c r="I161" s="303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09"/>
      <c r="P161" s="309"/>
      <c r="Q161" s="309"/>
      <c r="R161" s="310"/>
      <c r="S161" s="34"/>
      <c r="T161" s="34"/>
      <c r="U161" s="35" t="s">
        <v>65</v>
      </c>
      <c r="V161" s="304">
        <v>0</v>
      </c>
      <c r="W161" s="305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5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6"/>
      <c r="N162" s="317" t="s">
        <v>66</v>
      </c>
      <c r="O162" s="318"/>
      <c r="P162" s="318"/>
      <c r="Q162" s="318"/>
      <c r="R162" s="318"/>
      <c r="S162" s="318"/>
      <c r="T162" s="319"/>
      <c r="U162" s="37" t="s">
        <v>67</v>
      </c>
      <c r="V162" s="306">
        <f>IFERROR(V160/H160,"0")+IFERROR(V161/H161,"0")</f>
        <v>0</v>
      </c>
      <c r="W162" s="306">
        <f>IFERROR(W160/H160,"0")+IFERROR(W161/H161,"0")</f>
        <v>0</v>
      </c>
      <c r="X162" s="306">
        <f>IFERROR(IF(X160="",0,X160),"0")+IFERROR(IF(X161="",0,X161),"0")</f>
        <v>0</v>
      </c>
      <c r="Y162" s="307"/>
      <c r="Z162" s="307"/>
    </row>
    <row r="163" spans="1:53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6"/>
      <c r="N163" s="317" t="s">
        <v>66</v>
      </c>
      <c r="O163" s="318"/>
      <c r="P163" s="318"/>
      <c r="Q163" s="318"/>
      <c r="R163" s="318"/>
      <c r="S163" s="318"/>
      <c r="T163" s="319"/>
      <c r="U163" s="37" t="s">
        <v>65</v>
      </c>
      <c r="V163" s="306">
        <f>IFERROR(SUM(V160:V161),"0")</f>
        <v>0</v>
      </c>
      <c r="W163" s="306">
        <f>IFERROR(SUM(W160:W161),"0")</f>
        <v>0</v>
      </c>
      <c r="X163" s="37"/>
      <c r="Y163" s="307"/>
      <c r="Z163" s="307"/>
    </row>
    <row r="164" spans="1:53" ht="14.25" customHeight="1" x14ac:dyDescent="0.25">
      <c r="A164" s="312" t="s">
        <v>60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13"/>
      <c r="Y164" s="300"/>
      <c r="Z164" s="300"/>
    </row>
    <row r="165" spans="1:53" ht="27" customHeight="1" x14ac:dyDescent="0.25">
      <c r="A165" s="54" t="s">
        <v>274</v>
      </c>
      <c r="B165" s="54" t="s">
        <v>275</v>
      </c>
      <c r="C165" s="31">
        <v>4301031224</v>
      </c>
      <c r="D165" s="311">
        <v>4680115882683</v>
      </c>
      <c r="E165" s="310"/>
      <c r="F165" s="303">
        <v>0.9</v>
      </c>
      <c r="G165" s="32">
        <v>6</v>
      </c>
      <c r="H165" s="303">
        <v>5.4</v>
      </c>
      <c r="I165" s="30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09"/>
      <c r="P165" s="309"/>
      <c r="Q165" s="309"/>
      <c r="R165" s="310"/>
      <c r="S165" s="34"/>
      <c r="T165" s="34"/>
      <c r="U165" s="35" t="s">
        <v>65</v>
      </c>
      <c r="V165" s="304">
        <v>45</v>
      </c>
      <c r="W165" s="305">
        <f>IFERROR(IF(V165="",0,CEILING((V165/$H165),1)*$H165),"")</f>
        <v>48.6</v>
      </c>
      <c r="X165" s="36">
        <f>IFERROR(IF(W165=0,"",ROUNDUP(W165/H165,0)*0.00937),"")</f>
        <v>8.4330000000000002E-2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276</v>
      </c>
      <c r="B166" s="54" t="s">
        <v>277</v>
      </c>
      <c r="C166" s="31">
        <v>4301031230</v>
      </c>
      <c r="D166" s="311">
        <v>4680115882690</v>
      </c>
      <c r="E166" s="310"/>
      <c r="F166" s="303">
        <v>0.9</v>
      </c>
      <c r="G166" s="32">
        <v>6</v>
      </c>
      <c r="H166" s="303">
        <v>5.4</v>
      </c>
      <c r="I166" s="303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09"/>
      <c r="P166" s="309"/>
      <c r="Q166" s="309"/>
      <c r="R166" s="310"/>
      <c r="S166" s="34"/>
      <c r="T166" s="34"/>
      <c r="U166" s="35" t="s">
        <v>65</v>
      </c>
      <c r="V166" s="304">
        <v>15</v>
      </c>
      <c r="W166" s="305">
        <f>IFERROR(IF(V166="",0,CEILING((V166/$H166),1)*$H166),"")</f>
        <v>16.200000000000003</v>
      </c>
      <c r="X166" s="36">
        <f>IFERROR(IF(W166=0,"",ROUNDUP(W166/H166,0)*0.00937),"")</f>
        <v>2.811E-2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278</v>
      </c>
      <c r="B167" s="54" t="s">
        <v>279</v>
      </c>
      <c r="C167" s="31">
        <v>4301031220</v>
      </c>
      <c r="D167" s="311">
        <v>4680115882669</v>
      </c>
      <c r="E167" s="310"/>
      <c r="F167" s="303">
        <v>0.9</v>
      </c>
      <c r="G167" s="32">
        <v>6</v>
      </c>
      <c r="H167" s="303">
        <v>5.4</v>
      </c>
      <c r="I167" s="303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09"/>
      <c r="P167" s="309"/>
      <c r="Q167" s="309"/>
      <c r="R167" s="310"/>
      <c r="S167" s="34"/>
      <c r="T167" s="34"/>
      <c r="U167" s="35" t="s">
        <v>65</v>
      </c>
      <c r="V167" s="304">
        <v>0</v>
      </c>
      <c r="W167" s="305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280</v>
      </c>
      <c r="B168" s="54" t="s">
        <v>281</v>
      </c>
      <c r="C168" s="31">
        <v>4301031221</v>
      </c>
      <c r="D168" s="311">
        <v>4680115882676</v>
      </c>
      <c r="E168" s="310"/>
      <c r="F168" s="303">
        <v>0.9</v>
      </c>
      <c r="G168" s="32">
        <v>6</v>
      </c>
      <c r="H168" s="303">
        <v>5.4</v>
      </c>
      <c r="I168" s="30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09"/>
      <c r="P168" s="309"/>
      <c r="Q168" s="309"/>
      <c r="R168" s="310"/>
      <c r="S168" s="34"/>
      <c r="T168" s="34"/>
      <c r="U168" s="35" t="s">
        <v>65</v>
      </c>
      <c r="V168" s="304">
        <v>0</v>
      </c>
      <c r="W168" s="305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5"/>
      <c r="B169" s="313"/>
      <c r="C169" s="313"/>
      <c r="D169" s="313"/>
      <c r="E169" s="313"/>
      <c r="F169" s="313"/>
      <c r="G169" s="313"/>
      <c r="H169" s="313"/>
      <c r="I169" s="313"/>
      <c r="J169" s="313"/>
      <c r="K169" s="313"/>
      <c r="L169" s="313"/>
      <c r="M169" s="316"/>
      <c r="N169" s="317" t="s">
        <v>66</v>
      </c>
      <c r="O169" s="318"/>
      <c r="P169" s="318"/>
      <c r="Q169" s="318"/>
      <c r="R169" s="318"/>
      <c r="S169" s="318"/>
      <c r="T169" s="319"/>
      <c r="U169" s="37" t="s">
        <v>67</v>
      </c>
      <c r="V169" s="306">
        <f>IFERROR(V165/H165,"0")+IFERROR(V166/H166,"0")+IFERROR(V167/H167,"0")+IFERROR(V168/H168,"0")</f>
        <v>11.111111111111111</v>
      </c>
      <c r="W169" s="306">
        <f>IFERROR(W165/H165,"0")+IFERROR(W166/H166,"0")+IFERROR(W167/H167,"0")+IFERROR(W168/H168,"0")</f>
        <v>12</v>
      </c>
      <c r="X169" s="306">
        <f>IFERROR(IF(X165="",0,X165),"0")+IFERROR(IF(X166="",0,X166),"0")+IFERROR(IF(X167="",0,X167),"0")+IFERROR(IF(X168="",0,X168),"0")</f>
        <v>0.11244</v>
      </c>
      <c r="Y169" s="307"/>
      <c r="Z169" s="307"/>
    </row>
    <row r="170" spans="1:53" x14ac:dyDescent="0.2">
      <c r="A170" s="313"/>
      <c r="B170" s="313"/>
      <c r="C170" s="313"/>
      <c r="D170" s="313"/>
      <c r="E170" s="313"/>
      <c r="F170" s="313"/>
      <c r="G170" s="313"/>
      <c r="H170" s="313"/>
      <c r="I170" s="313"/>
      <c r="J170" s="313"/>
      <c r="K170" s="313"/>
      <c r="L170" s="313"/>
      <c r="M170" s="316"/>
      <c r="N170" s="317" t="s">
        <v>66</v>
      </c>
      <c r="O170" s="318"/>
      <c r="P170" s="318"/>
      <c r="Q170" s="318"/>
      <c r="R170" s="318"/>
      <c r="S170" s="318"/>
      <c r="T170" s="319"/>
      <c r="U170" s="37" t="s">
        <v>65</v>
      </c>
      <c r="V170" s="306">
        <f>IFERROR(SUM(V165:V168),"0")</f>
        <v>60</v>
      </c>
      <c r="W170" s="306">
        <f>IFERROR(SUM(W165:W168),"0")</f>
        <v>64.800000000000011</v>
      </c>
      <c r="X170" s="37"/>
      <c r="Y170" s="307"/>
      <c r="Z170" s="307"/>
    </row>
    <row r="171" spans="1:53" ht="14.25" customHeight="1" x14ac:dyDescent="0.25">
      <c r="A171" s="312" t="s">
        <v>68</v>
      </c>
      <c r="B171" s="313"/>
      <c r="C171" s="313"/>
      <c r="D171" s="313"/>
      <c r="E171" s="313"/>
      <c r="F171" s="313"/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  <c r="T171" s="313"/>
      <c r="U171" s="313"/>
      <c r="V171" s="313"/>
      <c r="W171" s="313"/>
      <c r="X171" s="313"/>
      <c r="Y171" s="300"/>
      <c r="Z171" s="300"/>
    </row>
    <row r="172" spans="1:53" ht="27" customHeight="1" x14ac:dyDescent="0.25">
      <c r="A172" s="54" t="s">
        <v>282</v>
      </c>
      <c r="B172" s="54" t="s">
        <v>283</v>
      </c>
      <c r="C172" s="31">
        <v>4301051409</v>
      </c>
      <c r="D172" s="311">
        <v>4680115881556</v>
      </c>
      <c r="E172" s="310"/>
      <c r="F172" s="303">
        <v>1</v>
      </c>
      <c r="G172" s="32">
        <v>4</v>
      </c>
      <c r="H172" s="303">
        <v>4</v>
      </c>
      <c r="I172" s="303">
        <v>4.4080000000000004</v>
      </c>
      <c r="J172" s="32">
        <v>104</v>
      </c>
      <c r="K172" s="32" t="s">
        <v>98</v>
      </c>
      <c r="L172" s="33" t="s">
        <v>132</v>
      </c>
      <c r="M172" s="32">
        <v>45</v>
      </c>
      <c r="N172" s="32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09"/>
      <c r="P172" s="309"/>
      <c r="Q172" s="309"/>
      <c r="R172" s="310"/>
      <c r="S172" s="34"/>
      <c r="T172" s="34"/>
      <c r="U172" s="35" t="s">
        <v>65</v>
      </c>
      <c r="V172" s="304">
        <v>0</v>
      </c>
      <c r="W172" s="305">
        <f t="shared" ref="W172:W187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284</v>
      </c>
      <c r="B173" s="54" t="s">
        <v>285</v>
      </c>
      <c r="C173" s="31">
        <v>4301051538</v>
      </c>
      <c r="D173" s="311">
        <v>4680115880573</v>
      </c>
      <c r="E173" s="310"/>
      <c r="F173" s="303">
        <v>1.45</v>
      </c>
      <c r="G173" s="32">
        <v>6</v>
      </c>
      <c r="H173" s="303">
        <v>8.6999999999999993</v>
      </c>
      <c r="I173" s="303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7" t="s">
        <v>286</v>
      </c>
      <c r="O173" s="309"/>
      <c r="P173" s="309"/>
      <c r="Q173" s="309"/>
      <c r="R173" s="310"/>
      <c r="S173" s="34"/>
      <c r="T173" s="34"/>
      <c r="U173" s="35" t="s">
        <v>65</v>
      </c>
      <c r="V173" s="304">
        <v>0</v>
      </c>
      <c r="W173" s="305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287</v>
      </c>
      <c r="B174" s="54" t="s">
        <v>288</v>
      </c>
      <c r="C174" s="31">
        <v>4301051408</v>
      </c>
      <c r="D174" s="311">
        <v>4680115881594</v>
      </c>
      <c r="E174" s="310"/>
      <c r="F174" s="303">
        <v>1.35</v>
      </c>
      <c r="G174" s="32">
        <v>6</v>
      </c>
      <c r="H174" s="303">
        <v>8.1</v>
      </c>
      <c r="I174" s="303">
        <v>8.6639999999999997</v>
      </c>
      <c r="J174" s="32">
        <v>56</v>
      </c>
      <c r="K174" s="32" t="s">
        <v>98</v>
      </c>
      <c r="L174" s="33" t="s">
        <v>132</v>
      </c>
      <c r="M174" s="32">
        <v>40</v>
      </c>
      <c r="N174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09"/>
      <c r="P174" s="309"/>
      <c r="Q174" s="309"/>
      <c r="R174" s="310"/>
      <c r="S174" s="34"/>
      <c r="T174" s="34"/>
      <c r="U174" s="35" t="s">
        <v>65</v>
      </c>
      <c r="V174" s="304">
        <v>0</v>
      </c>
      <c r="W174" s="305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289</v>
      </c>
      <c r="B175" s="54" t="s">
        <v>290</v>
      </c>
      <c r="C175" s="31">
        <v>4301051505</v>
      </c>
      <c r="D175" s="311">
        <v>4680115881587</v>
      </c>
      <c r="E175" s="310"/>
      <c r="F175" s="303">
        <v>1</v>
      </c>
      <c r="G175" s="32">
        <v>4</v>
      </c>
      <c r="H175" s="303">
        <v>4</v>
      </c>
      <c r="I175" s="303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38" t="s">
        <v>291</v>
      </c>
      <c r="O175" s="309"/>
      <c r="P175" s="309"/>
      <c r="Q175" s="309"/>
      <c r="R175" s="310"/>
      <c r="S175" s="34"/>
      <c r="T175" s="34"/>
      <c r="U175" s="35" t="s">
        <v>65</v>
      </c>
      <c r="V175" s="304">
        <v>0</v>
      </c>
      <c r="W175" s="305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292</v>
      </c>
      <c r="B176" s="54" t="s">
        <v>293</v>
      </c>
      <c r="C176" s="31">
        <v>4301051380</v>
      </c>
      <c r="D176" s="311">
        <v>4680115880962</v>
      </c>
      <c r="E176" s="310"/>
      <c r="F176" s="303">
        <v>1.3</v>
      </c>
      <c r="G176" s="32">
        <v>6</v>
      </c>
      <c r="H176" s="303">
        <v>7.8</v>
      </c>
      <c r="I176" s="303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09"/>
      <c r="P176" s="309"/>
      <c r="Q176" s="309"/>
      <c r="R176" s="310"/>
      <c r="S176" s="34"/>
      <c r="T176" s="34"/>
      <c r="U176" s="35" t="s">
        <v>65</v>
      </c>
      <c r="V176" s="304">
        <v>0</v>
      </c>
      <c r="W176" s="305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294</v>
      </c>
      <c r="B177" s="54" t="s">
        <v>295</v>
      </c>
      <c r="C177" s="31">
        <v>4301051411</v>
      </c>
      <c r="D177" s="311">
        <v>4680115881617</v>
      </c>
      <c r="E177" s="310"/>
      <c r="F177" s="303">
        <v>1.35</v>
      </c>
      <c r="G177" s="32">
        <v>6</v>
      </c>
      <c r="H177" s="303">
        <v>8.1</v>
      </c>
      <c r="I177" s="303">
        <v>8.6460000000000008</v>
      </c>
      <c r="J177" s="32">
        <v>56</v>
      </c>
      <c r="K177" s="32" t="s">
        <v>98</v>
      </c>
      <c r="L177" s="33" t="s">
        <v>132</v>
      </c>
      <c r="M177" s="32">
        <v>40</v>
      </c>
      <c r="N177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09"/>
      <c r="P177" s="309"/>
      <c r="Q177" s="309"/>
      <c r="R177" s="310"/>
      <c r="S177" s="34"/>
      <c r="T177" s="34"/>
      <c r="U177" s="35" t="s">
        <v>65</v>
      </c>
      <c r="V177" s="304">
        <v>0</v>
      </c>
      <c r="W177" s="30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4301051487</v>
      </c>
      <c r="D178" s="311">
        <v>4680115881228</v>
      </c>
      <c r="E178" s="310"/>
      <c r="F178" s="303">
        <v>0.4</v>
      </c>
      <c r="G178" s="32">
        <v>6</v>
      </c>
      <c r="H178" s="303">
        <v>2.4</v>
      </c>
      <c r="I178" s="303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9" t="s">
        <v>298</v>
      </c>
      <c r="O178" s="309"/>
      <c r="P178" s="309"/>
      <c r="Q178" s="309"/>
      <c r="R178" s="310"/>
      <c r="S178" s="34"/>
      <c r="T178" s="34"/>
      <c r="U178" s="35" t="s">
        <v>65</v>
      </c>
      <c r="V178" s="304">
        <v>0</v>
      </c>
      <c r="W178" s="305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299</v>
      </c>
      <c r="B179" s="54" t="s">
        <v>300</v>
      </c>
      <c r="C179" s="31">
        <v>4301051506</v>
      </c>
      <c r="D179" s="311">
        <v>4680115881037</v>
      </c>
      <c r="E179" s="310"/>
      <c r="F179" s="303">
        <v>0.84</v>
      </c>
      <c r="G179" s="32">
        <v>4</v>
      </c>
      <c r="H179" s="303">
        <v>3.36</v>
      </c>
      <c r="I179" s="303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7" t="s">
        <v>301</v>
      </c>
      <c r="O179" s="309"/>
      <c r="P179" s="309"/>
      <c r="Q179" s="309"/>
      <c r="R179" s="310"/>
      <c r="S179" s="34"/>
      <c r="T179" s="34"/>
      <c r="U179" s="35" t="s">
        <v>65</v>
      </c>
      <c r="V179" s="304">
        <v>0</v>
      </c>
      <c r="W179" s="305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302</v>
      </c>
      <c r="B180" s="54" t="s">
        <v>303</v>
      </c>
      <c r="C180" s="31">
        <v>4301051384</v>
      </c>
      <c r="D180" s="311">
        <v>4680115881211</v>
      </c>
      <c r="E180" s="310"/>
      <c r="F180" s="303">
        <v>0.4</v>
      </c>
      <c r="G180" s="32">
        <v>6</v>
      </c>
      <c r="H180" s="303">
        <v>2.4</v>
      </c>
      <c r="I180" s="303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09"/>
      <c r="P180" s="309"/>
      <c r="Q180" s="309"/>
      <c r="R180" s="310"/>
      <c r="S180" s="34"/>
      <c r="T180" s="34"/>
      <c r="U180" s="35" t="s">
        <v>65</v>
      </c>
      <c r="V180" s="304">
        <v>0</v>
      </c>
      <c r="W180" s="305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304</v>
      </c>
      <c r="B181" s="54" t="s">
        <v>305</v>
      </c>
      <c r="C181" s="31">
        <v>4301051378</v>
      </c>
      <c r="D181" s="311">
        <v>4680115881020</v>
      </c>
      <c r="E181" s="310"/>
      <c r="F181" s="303">
        <v>0.84</v>
      </c>
      <c r="G181" s="32">
        <v>4</v>
      </c>
      <c r="H181" s="303">
        <v>3.36</v>
      </c>
      <c r="I181" s="303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09"/>
      <c r="P181" s="309"/>
      <c r="Q181" s="309"/>
      <c r="R181" s="310"/>
      <c r="S181" s="34"/>
      <c r="T181" s="34"/>
      <c r="U181" s="35" t="s">
        <v>65</v>
      </c>
      <c r="V181" s="304">
        <v>0</v>
      </c>
      <c r="W181" s="305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4301051407</v>
      </c>
      <c r="D182" s="311">
        <v>4680115882195</v>
      </c>
      <c r="E182" s="310"/>
      <c r="F182" s="303">
        <v>0.4</v>
      </c>
      <c r="G182" s="32">
        <v>6</v>
      </c>
      <c r="H182" s="303">
        <v>2.4</v>
      </c>
      <c r="I182" s="303">
        <v>2.69</v>
      </c>
      <c r="J182" s="32">
        <v>156</v>
      </c>
      <c r="K182" s="32" t="s">
        <v>63</v>
      </c>
      <c r="L182" s="33" t="s">
        <v>132</v>
      </c>
      <c r="M182" s="32">
        <v>40</v>
      </c>
      <c r="N182" s="6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09"/>
      <c r="P182" s="309"/>
      <c r="Q182" s="309"/>
      <c r="R182" s="310"/>
      <c r="S182" s="34"/>
      <c r="T182" s="34"/>
      <c r="U182" s="35" t="s">
        <v>65</v>
      </c>
      <c r="V182" s="304">
        <v>0</v>
      </c>
      <c r="W182" s="305">
        <f t="shared" si="8"/>
        <v>0</v>
      </c>
      <c r="X182" s="36" t="str">
        <f t="shared" ref="X182:X187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4301051468</v>
      </c>
      <c r="D183" s="311">
        <v>4680115880092</v>
      </c>
      <c r="E183" s="310"/>
      <c r="F183" s="303">
        <v>0.4</v>
      </c>
      <c r="G183" s="32">
        <v>6</v>
      </c>
      <c r="H183" s="303">
        <v>2.4</v>
      </c>
      <c r="I183" s="303">
        <v>2.6720000000000002</v>
      </c>
      <c r="J183" s="32">
        <v>156</v>
      </c>
      <c r="K183" s="32" t="s">
        <v>63</v>
      </c>
      <c r="L183" s="33" t="s">
        <v>132</v>
      </c>
      <c r="M183" s="32">
        <v>45</v>
      </c>
      <c r="N183" s="56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09"/>
      <c r="P183" s="309"/>
      <c r="Q183" s="309"/>
      <c r="R183" s="310"/>
      <c r="S183" s="34"/>
      <c r="T183" s="34"/>
      <c r="U183" s="35" t="s">
        <v>65</v>
      </c>
      <c r="V183" s="304">
        <v>16</v>
      </c>
      <c r="W183" s="305">
        <f t="shared" si="8"/>
        <v>16.8</v>
      </c>
      <c r="X183" s="36">
        <f t="shared" si="9"/>
        <v>5.271E-2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4301051469</v>
      </c>
      <c r="D184" s="311">
        <v>4680115880221</v>
      </c>
      <c r="E184" s="310"/>
      <c r="F184" s="303">
        <v>0.4</v>
      </c>
      <c r="G184" s="32">
        <v>6</v>
      </c>
      <c r="H184" s="303">
        <v>2.4</v>
      </c>
      <c r="I184" s="303">
        <v>2.6720000000000002</v>
      </c>
      <c r="J184" s="32">
        <v>156</v>
      </c>
      <c r="K184" s="32" t="s">
        <v>63</v>
      </c>
      <c r="L184" s="33" t="s">
        <v>132</v>
      </c>
      <c r="M184" s="32">
        <v>45</v>
      </c>
      <c r="N184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09"/>
      <c r="P184" s="309"/>
      <c r="Q184" s="309"/>
      <c r="R184" s="310"/>
      <c r="S184" s="34"/>
      <c r="T184" s="34"/>
      <c r="U184" s="35" t="s">
        <v>65</v>
      </c>
      <c r="V184" s="304">
        <v>0</v>
      </c>
      <c r="W184" s="305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312</v>
      </c>
      <c r="B185" s="54" t="s">
        <v>313</v>
      </c>
      <c r="C185" s="31">
        <v>4301051523</v>
      </c>
      <c r="D185" s="311">
        <v>4680115882942</v>
      </c>
      <c r="E185" s="310"/>
      <c r="F185" s="303">
        <v>0.3</v>
      </c>
      <c r="G185" s="32">
        <v>6</v>
      </c>
      <c r="H185" s="303">
        <v>1.8</v>
      </c>
      <c r="I185" s="303">
        <v>2.0720000000000001</v>
      </c>
      <c r="J185" s="32">
        <v>156</v>
      </c>
      <c r="K185" s="32" t="s">
        <v>63</v>
      </c>
      <c r="L185" s="33" t="s">
        <v>64</v>
      </c>
      <c r="M185" s="32">
        <v>40</v>
      </c>
      <c r="N185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09"/>
      <c r="P185" s="309"/>
      <c r="Q185" s="309"/>
      <c r="R185" s="310"/>
      <c r="S185" s="34"/>
      <c r="T185" s="34"/>
      <c r="U185" s="35" t="s">
        <v>65</v>
      </c>
      <c r="V185" s="304">
        <v>0</v>
      </c>
      <c r="W185" s="305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314</v>
      </c>
      <c r="B186" s="54" t="s">
        <v>315</v>
      </c>
      <c r="C186" s="31">
        <v>4301051326</v>
      </c>
      <c r="D186" s="311">
        <v>4680115880504</v>
      </c>
      <c r="E186" s="310"/>
      <c r="F186" s="303">
        <v>0.4</v>
      </c>
      <c r="G186" s="32">
        <v>6</v>
      </c>
      <c r="H186" s="303">
        <v>2.4</v>
      </c>
      <c r="I186" s="303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09"/>
      <c r="P186" s="309"/>
      <c r="Q186" s="309"/>
      <c r="R186" s="310"/>
      <c r="S186" s="34"/>
      <c r="T186" s="34"/>
      <c r="U186" s="35" t="s">
        <v>65</v>
      </c>
      <c r="V186" s="304">
        <v>0</v>
      </c>
      <c r="W186" s="30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4301051410</v>
      </c>
      <c r="D187" s="311">
        <v>4680115882164</v>
      </c>
      <c r="E187" s="310"/>
      <c r="F187" s="303">
        <v>0.4</v>
      </c>
      <c r="G187" s="32">
        <v>6</v>
      </c>
      <c r="H187" s="303">
        <v>2.4</v>
      </c>
      <c r="I187" s="303">
        <v>2.6779999999999999</v>
      </c>
      <c r="J187" s="32">
        <v>156</v>
      </c>
      <c r="K187" s="32" t="s">
        <v>63</v>
      </c>
      <c r="L187" s="33" t="s">
        <v>132</v>
      </c>
      <c r="M187" s="32">
        <v>40</v>
      </c>
      <c r="N187" s="5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09"/>
      <c r="P187" s="309"/>
      <c r="Q187" s="309"/>
      <c r="R187" s="310"/>
      <c r="S187" s="34"/>
      <c r="T187" s="34"/>
      <c r="U187" s="35" t="s">
        <v>65</v>
      </c>
      <c r="V187" s="304">
        <v>0</v>
      </c>
      <c r="W187" s="305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x14ac:dyDescent="0.2">
      <c r="A188" s="315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6"/>
      <c r="N188" s="317" t="s">
        <v>66</v>
      </c>
      <c r="O188" s="318"/>
      <c r="P188" s="318"/>
      <c r="Q188" s="318"/>
      <c r="R188" s="318"/>
      <c r="S188" s="318"/>
      <c r="T188" s="319"/>
      <c r="U188" s="37" t="s">
        <v>67</v>
      </c>
      <c r="V188" s="30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6.666666666666667</v>
      </c>
      <c r="W188" s="30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7.0000000000000009</v>
      </c>
      <c r="X188" s="30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5.271E-2</v>
      </c>
      <c r="Y188" s="307"/>
      <c r="Z188" s="307"/>
    </row>
    <row r="189" spans="1:53" x14ac:dyDescent="0.2">
      <c r="A189" s="313"/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6"/>
      <c r="N189" s="317" t="s">
        <v>66</v>
      </c>
      <c r="O189" s="318"/>
      <c r="P189" s="318"/>
      <c r="Q189" s="318"/>
      <c r="R189" s="318"/>
      <c r="S189" s="318"/>
      <c r="T189" s="319"/>
      <c r="U189" s="37" t="s">
        <v>65</v>
      </c>
      <c r="V189" s="306">
        <f>IFERROR(SUM(V172:V187),"0")</f>
        <v>16</v>
      </c>
      <c r="W189" s="306">
        <f>IFERROR(SUM(W172:W187),"0")</f>
        <v>16.8</v>
      </c>
      <c r="X189" s="37"/>
      <c r="Y189" s="307"/>
      <c r="Z189" s="307"/>
    </row>
    <row r="190" spans="1:53" ht="14.25" customHeight="1" x14ac:dyDescent="0.25">
      <c r="A190" s="312" t="s">
        <v>219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13"/>
      <c r="Y190" s="300"/>
      <c r="Z190" s="300"/>
    </row>
    <row r="191" spans="1:53" ht="16.5" customHeight="1" x14ac:dyDescent="0.25">
      <c r="A191" s="54" t="s">
        <v>318</v>
      </c>
      <c r="B191" s="54" t="s">
        <v>319</v>
      </c>
      <c r="C191" s="31">
        <v>4301060338</v>
      </c>
      <c r="D191" s="311">
        <v>4680115880801</v>
      </c>
      <c r="E191" s="310"/>
      <c r="F191" s="303">
        <v>0.4</v>
      </c>
      <c r="G191" s="32">
        <v>6</v>
      </c>
      <c r="H191" s="303">
        <v>2.4</v>
      </c>
      <c r="I191" s="30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09"/>
      <c r="P191" s="309"/>
      <c r="Q191" s="309"/>
      <c r="R191" s="310"/>
      <c r="S191" s="34"/>
      <c r="T191" s="34"/>
      <c r="U191" s="35" t="s">
        <v>65</v>
      </c>
      <c r="V191" s="304">
        <v>0</v>
      </c>
      <c r="W191" s="305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320</v>
      </c>
      <c r="B192" s="54" t="s">
        <v>321</v>
      </c>
      <c r="C192" s="31">
        <v>4301060339</v>
      </c>
      <c r="D192" s="311">
        <v>4680115880818</v>
      </c>
      <c r="E192" s="310"/>
      <c r="F192" s="303">
        <v>0.4</v>
      </c>
      <c r="G192" s="32">
        <v>6</v>
      </c>
      <c r="H192" s="303">
        <v>2.4</v>
      </c>
      <c r="I192" s="303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09"/>
      <c r="P192" s="309"/>
      <c r="Q192" s="309"/>
      <c r="R192" s="310"/>
      <c r="S192" s="34"/>
      <c r="T192" s="34"/>
      <c r="U192" s="35" t="s">
        <v>65</v>
      </c>
      <c r="V192" s="304">
        <v>46</v>
      </c>
      <c r="W192" s="305">
        <f>IFERROR(IF(V192="",0,CEILING((V192/$H192),1)*$H192),"")</f>
        <v>48</v>
      </c>
      <c r="X192" s="36">
        <f>IFERROR(IF(W192=0,"",ROUNDUP(W192/H192,0)*0.00753),"")</f>
        <v>0.15060000000000001</v>
      </c>
      <c r="Y192" s="56"/>
      <c r="Z192" s="57"/>
      <c r="AD192" s="58"/>
      <c r="BA192" s="163" t="s">
        <v>1</v>
      </c>
    </row>
    <row r="193" spans="1:53" x14ac:dyDescent="0.2">
      <c r="A193" s="315"/>
      <c r="B193" s="313"/>
      <c r="C193" s="313"/>
      <c r="D193" s="313"/>
      <c r="E193" s="313"/>
      <c r="F193" s="313"/>
      <c r="G193" s="313"/>
      <c r="H193" s="313"/>
      <c r="I193" s="313"/>
      <c r="J193" s="313"/>
      <c r="K193" s="313"/>
      <c r="L193" s="313"/>
      <c r="M193" s="316"/>
      <c r="N193" s="317" t="s">
        <v>66</v>
      </c>
      <c r="O193" s="318"/>
      <c r="P193" s="318"/>
      <c r="Q193" s="318"/>
      <c r="R193" s="318"/>
      <c r="S193" s="318"/>
      <c r="T193" s="319"/>
      <c r="U193" s="37" t="s">
        <v>67</v>
      </c>
      <c r="V193" s="306">
        <f>IFERROR(V191/H191,"0")+IFERROR(V192/H192,"0")</f>
        <v>19.166666666666668</v>
      </c>
      <c r="W193" s="306">
        <f>IFERROR(W191/H191,"0")+IFERROR(W192/H192,"0")</f>
        <v>20</v>
      </c>
      <c r="X193" s="306">
        <f>IFERROR(IF(X191="",0,X191),"0")+IFERROR(IF(X192="",0,X192),"0")</f>
        <v>0.15060000000000001</v>
      </c>
      <c r="Y193" s="307"/>
      <c r="Z193" s="307"/>
    </row>
    <row r="194" spans="1:53" x14ac:dyDescent="0.2">
      <c r="A194" s="313"/>
      <c r="B194" s="313"/>
      <c r="C194" s="313"/>
      <c r="D194" s="313"/>
      <c r="E194" s="313"/>
      <c r="F194" s="313"/>
      <c r="G194" s="313"/>
      <c r="H194" s="313"/>
      <c r="I194" s="313"/>
      <c r="J194" s="313"/>
      <c r="K194" s="313"/>
      <c r="L194" s="313"/>
      <c r="M194" s="316"/>
      <c r="N194" s="317" t="s">
        <v>66</v>
      </c>
      <c r="O194" s="318"/>
      <c r="P194" s="318"/>
      <c r="Q194" s="318"/>
      <c r="R194" s="318"/>
      <c r="S194" s="318"/>
      <c r="T194" s="319"/>
      <c r="U194" s="37" t="s">
        <v>65</v>
      </c>
      <c r="V194" s="306">
        <f>IFERROR(SUM(V191:V192),"0")</f>
        <v>46</v>
      </c>
      <c r="W194" s="306">
        <f>IFERROR(SUM(W191:W192),"0")</f>
        <v>48</v>
      </c>
      <c r="X194" s="37"/>
      <c r="Y194" s="307"/>
      <c r="Z194" s="307"/>
    </row>
    <row r="195" spans="1:53" ht="16.5" customHeight="1" x14ac:dyDescent="0.25">
      <c r="A195" s="327" t="s">
        <v>322</v>
      </c>
      <c r="B195" s="313"/>
      <c r="C195" s="313"/>
      <c r="D195" s="313"/>
      <c r="E195" s="313"/>
      <c r="F195" s="313"/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  <c r="T195" s="313"/>
      <c r="U195" s="313"/>
      <c r="V195" s="313"/>
      <c r="W195" s="313"/>
      <c r="X195" s="313"/>
      <c r="Y195" s="299"/>
      <c r="Z195" s="299"/>
    </row>
    <row r="196" spans="1:53" ht="14.25" customHeight="1" x14ac:dyDescent="0.25">
      <c r="A196" s="312" t="s">
        <v>103</v>
      </c>
      <c r="B196" s="313"/>
      <c r="C196" s="313"/>
      <c r="D196" s="313"/>
      <c r="E196" s="313"/>
      <c r="F196" s="313"/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  <c r="T196" s="313"/>
      <c r="U196" s="313"/>
      <c r="V196" s="313"/>
      <c r="W196" s="313"/>
      <c r="X196" s="313"/>
      <c r="Y196" s="300"/>
      <c r="Z196" s="300"/>
    </row>
    <row r="197" spans="1:53" ht="27" customHeight="1" x14ac:dyDescent="0.25">
      <c r="A197" s="54" t="s">
        <v>323</v>
      </c>
      <c r="B197" s="54" t="s">
        <v>324</v>
      </c>
      <c r="C197" s="31">
        <v>4301011346</v>
      </c>
      <c r="D197" s="311">
        <v>4607091387445</v>
      </c>
      <c r="E197" s="310"/>
      <c r="F197" s="303">
        <v>0.9</v>
      </c>
      <c r="G197" s="32">
        <v>10</v>
      </c>
      <c r="H197" s="303">
        <v>9</v>
      </c>
      <c r="I197" s="303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3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09"/>
      <c r="P197" s="309"/>
      <c r="Q197" s="309"/>
      <c r="R197" s="310"/>
      <c r="S197" s="34"/>
      <c r="T197" s="34"/>
      <c r="U197" s="35" t="s">
        <v>65</v>
      </c>
      <c r="V197" s="304">
        <v>0</v>
      </c>
      <c r="W197" s="305">
        <f t="shared" ref="W197:W211" si="10">IFERROR(IF(V197="",0,CEILING((V197/$H197),1)*$H197),"")</f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4301011362</v>
      </c>
      <c r="D198" s="311">
        <v>4607091386004</v>
      </c>
      <c r="E198" s="310"/>
      <c r="F198" s="303">
        <v>1.35</v>
      </c>
      <c r="G198" s="32">
        <v>8</v>
      </c>
      <c r="H198" s="303">
        <v>10.8</v>
      </c>
      <c r="I198" s="303">
        <v>11.28</v>
      </c>
      <c r="J198" s="32">
        <v>48</v>
      </c>
      <c r="K198" s="32" t="s">
        <v>98</v>
      </c>
      <c r="L198" s="33" t="s">
        <v>106</v>
      </c>
      <c r="M198" s="32">
        <v>55</v>
      </c>
      <c r="N198" s="5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9"/>
      <c r="P198" s="309"/>
      <c r="Q198" s="309"/>
      <c r="R198" s="310"/>
      <c r="S198" s="34"/>
      <c r="T198" s="34"/>
      <c r="U198" s="35" t="s">
        <v>65</v>
      </c>
      <c r="V198" s="304">
        <v>0</v>
      </c>
      <c r="W198" s="305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4301011308</v>
      </c>
      <c r="D199" s="311">
        <v>4607091386004</v>
      </c>
      <c r="E199" s="310"/>
      <c r="F199" s="303">
        <v>1.35</v>
      </c>
      <c r="G199" s="32">
        <v>8</v>
      </c>
      <c r="H199" s="303">
        <v>10.8</v>
      </c>
      <c r="I199" s="303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09"/>
      <c r="P199" s="309"/>
      <c r="Q199" s="309"/>
      <c r="R199" s="310"/>
      <c r="S199" s="34"/>
      <c r="T199" s="34"/>
      <c r="U199" s="35" t="s">
        <v>65</v>
      </c>
      <c r="V199" s="304">
        <v>0</v>
      </c>
      <c r="W199" s="305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4301011347</v>
      </c>
      <c r="D200" s="311">
        <v>4607091386073</v>
      </c>
      <c r="E200" s="310"/>
      <c r="F200" s="303">
        <v>0.9</v>
      </c>
      <c r="G200" s="32">
        <v>10</v>
      </c>
      <c r="H200" s="303">
        <v>9</v>
      </c>
      <c r="I200" s="303">
        <v>9.6300000000000008</v>
      </c>
      <c r="J200" s="32">
        <v>56</v>
      </c>
      <c r="K200" s="32" t="s">
        <v>98</v>
      </c>
      <c r="L200" s="33" t="s">
        <v>99</v>
      </c>
      <c r="M200" s="32">
        <v>31</v>
      </c>
      <c r="N200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09"/>
      <c r="P200" s="309"/>
      <c r="Q200" s="309"/>
      <c r="R200" s="310"/>
      <c r="S200" s="34"/>
      <c r="T200" s="34"/>
      <c r="U200" s="35" t="s">
        <v>65</v>
      </c>
      <c r="V200" s="304">
        <v>0</v>
      </c>
      <c r="W200" s="305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4301011395</v>
      </c>
      <c r="D201" s="311">
        <v>4607091387322</v>
      </c>
      <c r="E201" s="310"/>
      <c r="F201" s="303">
        <v>1.35</v>
      </c>
      <c r="G201" s="32">
        <v>8</v>
      </c>
      <c r="H201" s="303">
        <v>10.8</v>
      </c>
      <c r="I201" s="303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5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9"/>
      <c r="P201" s="309"/>
      <c r="Q201" s="309"/>
      <c r="R201" s="310"/>
      <c r="S201" s="34"/>
      <c r="T201" s="34"/>
      <c r="U201" s="35" t="s">
        <v>65</v>
      </c>
      <c r="V201" s="304">
        <v>0</v>
      </c>
      <c r="W201" s="305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330</v>
      </c>
      <c r="B202" s="54" t="s">
        <v>332</v>
      </c>
      <c r="C202" s="31">
        <v>4301010928</v>
      </c>
      <c r="D202" s="311">
        <v>4607091387322</v>
      </c>
      <c r="E202" s="310"/>
      <c r="F202" s="303">
        <v>1.35</v>
      </c>
      <c r="G202" s="32">
        <v>8</v>
      </c>
      <c r="H202" s="303">
        <v>10.8</v>
      </c>
      <c r="I202" s="303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09"/>
      <c r="P202" s="309"/>
      <c r="Q202" s="309"/>
      <c r="R202" s="310"/>
      <c r="S202" s="34"/>
      <c r="T202" s="34"/>
      <c r="U202" s="35" t="s">
        <v>65</v>
      </c>
      <c r="V202" s="304">
        <v>0</v>
      </c>
      <c r="W202" s="305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4301011311</v>
      </c>
      <c r="D203" s="311">
        <v>4607091387377</v>
      </c>
      <c r="E203" s="310"/>
      <c r="F203" s="303">
        <v>1.35</v>
      </c>
      <c r="G203" s="32">
        <v>8</v>
      </c>
      <c r="H203" s="303">
        <v>10.8</v>
      </c>
      <c r="I203" s="30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09"/>
      <c r="P203" s="309"/>
      <c r="Q203" s="309"/>
      <c r="R203" s="310"/>
      <c r="S203" s="34"/>
      <c r="T203" s="34"/>
      <c r="U203" s="35" t="s">
        <v>65</v>
      </c>
      <c r="V203" s="304">
        <v>0</v>
      </c>
      <c r="W203" s="30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335</v>
      </c>
      <c r="B204" s="54" t="s">
        <v>336</v>
      </c>
      <c r="C204" s="31">
        <v>4301010945</v>
      </c>
      <c r="D204" s="311">
        <v>4607091387353</v>
      </c>
      <c r="E204" s="310"/>
      <c r="F204" s="303">
        <v>1.35</v>
      </c>
      <c r="G204" s="32">
        <v>8</v>
      </c>
      <c r="H204" s="303">
        <v>10.8</v>
      </c>
      <c r="I204" s="303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09"/>
      <c r="P204" s="309"/>
      <c r="Q204" s="309"/>
      <c r="R204" s="310"/>
      <c r="S204" s="34"/>
      <c r="T204" s="34"/>
      <c r="U204" s="35" t="s">
        <v>65</v>
      </c>
      <c r="V204" s="304">
        <v>0</v>
      </c>
      <c r="W204" s="305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337</v>
      </c>
      <c r="B205" s="54" t="s">
        <v>338</v>
      </c>
      <c r="C205" s="31">
        <v>4301011328</v>
      </c>
      <c r="D205" s="311">
        <v>4607091386011</v>
      </c>
      <c r="E205" s="310"/>
      <c r="F205" s="303">
        <v>0.5</v>
      </c>
      <c r="G205" s="32">
        <v>10</v>
      </c>
      <c r="H205" s="303">
        <v>5</v>
      </c>
      <c r="I205" s="303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09"/>
      <c r="P205" s="309"/>
      <c r="Q205" s="309"/>
      <c r="R205" s="310"/>
      <c r="S205" s="34"/>
      <c r="T205" s="34"/>
      <c r="U205" s="35" t="s">
        <v>65</v>
      </c>
      <c r="V205" s="304">
        <v>0</v>
      </c>
      <c r="W205" s="305">
        <f t="shared" si="10"/>
        <v>0</v>
      </c>
      <c r="X205" s="36" t="str">
        <f t="shared" ref="X205:X211" si="11"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339</v>
      </c>
      <c r="B206" s="54" t="s">
        <v>340</v>
      </c>
      <c r="C206" s="31">
        <v>4301011329</v>
      </c>
      <c r="D206" s="311">
        <v>4607091387308</v>
      </c>
      <c r="E206" s="310"/>
      <c r="F206" s="303">
        <v>0.5</v>
      </c>
      <c r="G206" s="32">
        <v>10</v>
      </c>
      <c r="H206" s="303">
        <v>5</v>
      </c>
      <c r="I206" s="303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09"/>
      <c r="P206" s="309"/>
      <c r="Q206" s="309"/>
      <c r="R206" s="310"/>
      <c r="S206" s="34"/>
      <c r="T206" s="34"/>
      <c r="U206" s="35" t="s">
        <v>65</v>
      </c>
      <c r="V206" s="304">
        <v>0</v>
      </c>
      <c r="W206" s="305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341</v>
      </c>
      <c r="B207" s="54" t="s">
        <v>342</v>
      </c>
      <c r="C207" s="31">
        <v>4301011049</v>
      </c>
      <c r="D207" s="311">
        <v>4607091387339</v>
      </c>
      <c r="E207" s="310"/>
      <c r="F207" s="303">
        <v>0.5</v>
      </c>
      <c r="G207" s="32">
        <v>10</v>
      </c>
      <c r="H207" s="303">
        <v>5</v>
      </c>
      <c r="I207" s="303">
        <v>5.24</v>
      </c>
      <c r="J207" s="32">
        <v>120</v>
      </c>
      <c r="K207" s="32" t="s">
        <v>63</v>
      </c>
      <c r="L207" s="33" t="s">
        <v>99</v>
      </c>
      <c r="M207" s="32">
        <v>55</v>
      </c>
      <c r="N207" s="36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09"/>
      <c r="P207" s="309"/>
      <c r="Q207" s="309"/>
      <c r="R207" s="310"/>
      <c r="S207" s="34"/>
      <c r="T207" s="34"/>
      <c r="U207" s="35" t="s">
        <v>65</v>
      </c>
      <c r="V207" s="304">
        <v>0</v>
      </c>
      <c r="W207" s="305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343</v>
      </c>
      <c r="B208" s="54" t="s">
        <v>344</v>
      </c>
      <c r="C208" s="31">
        <v>4301011433</v>
      </c>
      <c r="D208" s="311">
        <v>4680115882638</v>
      </c>
      <c r="E208" s="310"/>
      <c r="F208" s="303">
        <v>0.4</v>
      </c>
      <c r="G208" s="32">
        <v>10</v>
      </c>
      <c r="H208" s="303">
        <v>4</v>
      </c>
      <c r="I208" s="303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09"/>
      <c r="P208" s="309"/>
      <c r="Q208" s="309"/>
      <c r="R208" s="310"/>
      <c r="S208" s="34"/>
      <c r="T208" s="34"/>
      <c r="U208" s="35" t="s">
        <v>65</v>
      </c>
      <c r="V208" s="304">
        <v>0</v>
      </c>
      <c r="W208" s="305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345</v>
      </c>
      <c r="B209" s="54" t="s">
        <v>346</v>
      </c>
      <c r="C209" s="31">
        <v>4301011573</v>
      </c>
      <c r="D209" s="311">
        <v>4680115881938</v>
      </c>
      <c r="E209" s="310"/>
      <c r="F209" s="303">
        <v>0.4</v>
      </c>
      <c r="G209" s="32">
        <v>10</v>
      </c>
      <c r="H209" s="303">
        <v>4</v>
      </c>
      <c r="I209" s="303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09"/>
      <c r="P209" s="309"/>
      <c r="Q209" s="309"/>
      <c r="R209" s="310"/>
      <c r="S209" s="34"/>
      <c r="T209" s="34"/>
      <c r="U209" s="35" t="s">
        <v>65</v>
      </c>
      <c r="V209" s="304">
        <v>0</v>
      </c>
      <c r="W209" s="305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347</v>
      </c>
      <c r="B210" s="54" t="s">
        <v>348</v>
      </c>
      <c r="C210" s="31">
        <v>4301010944</v>
      </c>
      <c r="D210" s="311">
        <v>4607091387346</v>
      </c>
      <c r="E210" s="310"/>
      <c r="F210" s="303">
        <v>0.4</v>
      </c>
      <c r="G210" s="32">
        <v>10</v>
      </c>
      <c r="H210" s="303">
        <v>4</v>
      </c>
      <c r="I210" s="303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09"/>
      <c r="P210" s="309"/>
      <c r="Q210" s="309"/>
      <c r="R210" s="310"/>
      <c r="S210" s="34"/>
      <c r="T210" s="34"/>
      <c r="U210" s="35" t="s">
        <v>65</v>
      </c>
      <c r="V210" s="304">
        <v>0</v>
      </c>
      <c r="W210" s="30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4301011353</v>
      </c>
      <c r="D211" s="311">
        <v>4607091389807</v>
      </c>
      <c r="E211" s="310"/>
      <c r="F211" s="303">
        <v>0.4</v>
      </c>
      <c r="G211" s="32">
        <v>10</v>
      </c>
      <c r="H211" s="303">
        <v>4</v>
      </c>
      <c r="I211" s="303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09"/>
      <c r="P211" s="309"/>
      <c r="Q211" s="309"/>
      <c r="R211" s="310"/>
      <c r="S211" s="34"/>
      <c r="T211" s="34"/>
      <c r="U211" s="35" t="s">
        <v>65</v>
      </c>
      <c r="V211" s="304">
        <v>0</v>
      </c>
      <c r="W211" s="305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x14ac:dyDescent="0.2">
      <c r="A212" s="315"/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6"/>
      <c r="N212" s="317" t="s">
        <v>66</v>
      </c>
      <c r="O212" s="318"/>
      <c r="P212" s="318"/>
      <c r="Q212" s="318"/>
      <c r="R212" s="318"/>
      <c r="S212" s="318"/>
      <c r="T212" s="319"/>
      <c r="U212" s="37" t="s">
        <v>67</v>
      </c>
      <c r="V212" s="306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06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306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307"/>
      <c r="Z212" s="307"/>
    </row>
    <row r="213" spans="1:53" x14ac:dyDescent="0.2">
      <c r="A213" s="313"/>
      <c r="B213" s="313"/>
      <c r="C213" s="313"/>
      <c r="D213" s="313"/>
      <c r="E213" s="313"/>
      <c r="F213" s="313"/>
      <c r="G213" s="313"/>
      <c r="H213" s="313"/>
      <c r="I213" s="313"/>
      <c r="J213" s="313"/>
      <c r="K213" s="313"/>
      <c r="L213" s="313"/>
      <c r="M213" s="316"/>
      <c r="N213" s="317" t="s">
        <v>66</v>
      </c>
      <c r="O213" s="318"/>
      <c r="P213" s="318"/>
      <c r="Q213" s="318"/>
      <c r="R213" s="318"/>
      <c r="S213" s="318"/>
      <c r="T213" s="319"/>
      <c r="U213" s="37" t="s">
        <v>65</v>
      </c>
      <c r="V213" s="306">
        <f>IFERROR(SUM(V197:V211),"0")</f>
        <v>0</v>
      </c>
      <c r="W213" s="306">
        <f>IFERROR(SUM(W197:W211),"0")</f>
        <v>0</v>
      </c>
      <c r="X213" s="37"/>
      <c r="Y213" s="307"/>
      <c r="Z213" s="307"/>
    </row>
    <row r="214" spans="1:53" ht="14.25" customHeight="1" x14ac:dyDescent="0.25">
      <c r="A214" s="312" t="s">
        <v>95</v>
      </c>
      <c r="B214" s="313"/>
      <c r="C214" s="313"/>
      <c r="D214" s="313"/>
      <c r="E214" s="313"/>
      <c r="F214" s="313"/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  <c r="T214" s="313"/>
      <c r="U214" s="313"/>
      <c r="V214" s="313"/>
      <c r="W214" s="313"/>
      <c r="X214" s="313"/>
      <c r="Y214" s="300"/>
      <c r="Z214" s="300"/>
    </row>
    <row r="215" spans="1:53" ht="27" customHeight="1" x14ac:dyDescent="0.25">
      <c r="A215" s="54" t="s">
        <v>351</v>
      </c>
      <c r="B215" s="54" t="s">
        <v>352</v>
      </c>
      <c r="C215" s="31">
        <v>4301020254</v>
      </c>
      <c r="D215" s="311">
        <v>4680115881914</v>
      </c>
      <c r="E215" s="310"/>
      <c r="F215" s="303">
        <v>0.4</v>
      </c>
      <c r="G215" s="32">
        <v>10</v>
      </c>
      <c r="H215" s="303">
        <v>4</v>
      </c>
      <c r="I215" s="303">
        <v>4.24</v>
      </c>
      <c r="J215" s="32">
        <v>120</v>
      </c>
      <c r="K215" s="32" t="s">
        <v>63</v>
      </c>
      <c r="L215" s="33" t="s">
        <v>99</v>
      </c>
      <c r="M215" s="32">
        <v>90</v>
      </c>
      <c r="N215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09"/>
      <c r="P215" s="309"/>
      <c r="Q215" s="309"/>
      <c r="R215" s="310"/>
      <c r="S215" s="34"/>
      <c r="T215" s="34"/>
      <c r="U215" s="35" t="s">
        <v>65</v>
      </c>
      <c r="V215" s="304">
        <v>0</v>
      </c>
      <c r="W215" s="305">
        <f>IFERROR(IF(V215="",0,CEILING((V215/$H215),1)*$H215),"")</f>
        <v>0</v>
      </c>
      <c r="X215" s="36" t="str">
        <f>IFERROR(IF(W215=0,"",ROUNDUP(W215/H215,0)*0.00937),"")</f>
        <v/>
      </c>
      <c r="Y215" s="56"/>
      <c r="Z215" s="57"/>
      <c r="AD215" s="58"/>
      <c r="BA215" s="179" t="s">
        <v>1</v>
      </c>
    </row>
    <row r="216" spans="1:53" x14ac:dyDescent="0.2">
      <c r="A216" s="315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13"/>
      <c r="M216" s="316"/>
      <c r="N216" s="317" t="s">
        <v>66</v>
      </c>
      <c r="O216" s="318"/>
      <c r="P216" s="318"/>
      <c r="Q216" s="318"/>
      <c r="R216" s="318"/>
      <c r="S216" s="318"/>
      <c r="T216" s="319"/>
      <c r="U216" s="37" t="s">
        <v>67</v>
      </c>
      <c r="V216" s="306">
        <f>IFERROR(V215/H215,"0")</f>
        <v>0</v>
      </c>
      <c r="W216" s="306">
        <f>IFERROR(W215/H215,"0")</f>
        <v>0</v>
      </c>
      <c r="X216" s="306">
        <f>IFERROR(IF(X215="",0,X215),"0")</f>
        <v>0</v>
      </c>
      <c r="Y216" s="307"/>
      <c r="Z216" s="307"/>
    </row>
    <row r="217" spans="1:53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6"/>
      <c r="N217" s="317" t="s">
        <v>66</v>
      </c>
      <c r="O217" s="318"/>
      <c r="P217" s="318"/>
      <c r="Q217" s="318"/>
      <c r="R217" s="318"/>
      <c r="S217" s="318"/>
      <c r="T217" s="319"/>
      <c r="U217" s="37" t="s">
        <v>65</v>
      </c>
      <c r="V217" s="306">
        <f>IFERROR(SUM(V215:V215),"0")</f>
        <v>0</v>
      </c>
      <c r="W217" s="306">
        <f>IFERROR(SUM(W215:W215),"0")</f>
        <v>0</v>
      </c>
      <c r="X217" s="37"/>
      <c r="Y217" s="307"/>
      <c r="Z217" s="307"/>
    </row>
    <row r="218" spans="1:53" ht="14.25" customHeight="1" x14ac:dyDescent="0.25">
      <c r="A218" s="312" t="s">
        <v>60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13"/>
      <c r="Y218" s="300"/>
      <c r="Z218" s="300"/>
    </row>
    <row r="219" spans="1:53" ht="27" customHeight="1" x14ac:dyDescent="0.25">
      <c r="A219" s="54" t="s">
        <v>353</v>
      </c>
      <c r="B219" s="54" t="s">
        <v>354</v>
      </c>
      <c r="C219" s="31">
        <v>4301030878</v>
      </c>
      <c r="D219" s="311">
        <v>4607091387193</v>
      </c>
      <c r="E219" s="310"/>
      <c r="F219" s="303">
        <v>0.7</v>
      </c>
      <c r="G219" s="32">
        <v>6</v>
      </c>
      <c r="H219" s="303">
        <v>4.2</v>
      </c>
      <c r="I219" s="303">
        <v>4.46</v>
      </c>
      <c r="J219" s="32">
        <v>156</v>
      </c>
      <c r="K219" s="32" t="s">
        <v>63</v>
      </c>
      <c r="L219" s="33" t="s">
        <v>64</v>
      </c>
      <c r="M219" s="32">
        <v>35</v>
      </c>
      <c r="N219" s="4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09"/>
      <c r="P219" s="309"/>
      <c r="Q219" s="309"/>
      <c r="R219" s="310"/>
      <c r="S219" s="34"/>
      <c r="T219" s="34"/>
      <c r="U219" s="35" t="s">
        <v>65</v>
      </c>
      <c r="V219" s="304">
        <v>130</v>
      </c>
      <c r="W219" s="305">
        <f>IFERROR(IF(V219="",0,CEILING((V219/$H219),1)*$H219),"")</f>
        <v>130.20000000000002</v>
      </c>
      <c r="X219" s="36">
        <f>IFERROR(IF(W219=0,"",ROUNDUP(W219/H219,0)*0.00753),"")</f>
        <v>0.23343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355</v>
      </c>
      <c r="B220" s="54" t="s">
        <v>356</v>
      </c>
      <c r="C220" s="31">
        <v>4301031153</v>
      </c>
      <c r="D220" s="311">
        <v>4607091387230</v>
      </c>
      <c r="E220" s="310"/>
      <c r="F220" s="303">
        <v>0.7</v>
      </c>
      <c r="G220" s="32">
        <v>6</v>
      </c>
      <c r="H220" s="303">
        <v>4.2</v>
      </c>
      <c r="I220" s="303">
        <v>4.46</v>
      </c>
      <c r="J220" s="32">
        <v>156</v>
      </c>
      <c r="K220" s="32" t="s">
        <v>63</v>
      </c>
      <c r="L220" s="33" t="s">
        <v>64</v>
      </c>
      <c r="M220" s="32">
        <v>40</v>
      </c>
      <c r="N220" s="3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09"/>
      <c r="P220" s="309"/>
      <c r="Q220" s="309"/>
      <c r="R220" s="310"/>
      <c r="S220" s="34"/>
      <c r="T220" s="34"/>
      <c r="U220" s="35" t="s">
        <v>65</v>
      </c>
      <c r="V220" s="304">
        <v>0</v>
      </c>
      <c r="W220" s="305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357</v>
      </c>
      <c r="B221" s="54" t="s">
        <v>358</v>
      </c>
      <c r="C221" s="31">
        <v>4301031152</v>
      </c>
      <c r="D221" s="311">
        <v>4607091387285</v>
      </c>
      <c r="E221" s="310"/>
      <c r="F221" s="303">
        <v>0.35</v>
      </c>
      <c r="G221" s="32">
        <v>6</v>
      </c>
      <c r="H221" s="303">
        <v>2.1</v>
      </c>
      <c r="I221" s="303">
        <v>2.23</v>
      </c>
      <c r="J221" s="32">
        <v>234</v>
      </c>
      <c r="K221" s="32" t="s">
        <v>167</v>
      </c>
      <c r="L221" s="33" t="s">
        <v>64</v>
      </c>
      <c r="M221" s="32">
        <v>40</v>
      </c>
      <c r="N221" s="4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09"/>
      <c r="P221" s="309"/>
      <c r="Q221" s="309"/>
      <c r="R221" s="310"/>
      <c r="S221" s="34"/>
      <c r="T221" s="34"/>
      <c r="U221" s="35" t="s">
        <v>65</v>
      </c>
      <c r="V221" s="304">
        <v>0</v>
      </c>
      <c r="W221" s="305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359</v>
      </c>
      <c r="B222" s="54" t="s">
        <v>360</v>
      </c>
      <c r="C222" s="31">
        <v>4301031151</v>
      </c>
      <c r="D222" s="311">
        <v>4607091389845</v>
      </c>
      <c r="E222" s="310"/>
      <c r="F222" s="303">
        <v>0.35</v>
      </c>
      <c r="G222" s="32">
        <v>6</v>
      </c>
      <c r="H222" s="303">
        <v>2.1</v>
      </c>
      <c r="I222" s="303">
        <v>2.2000000000000002</v>
      </c>
      <c r="J222" s="32">
        <v>234</v>
      </c>
      <c r="K222" s="32" t="s">
        <v>167</v>
      </c>
      <c r="L222" s="33" t="s">
        <v>64</v>
      </c>
      <c r="M222" s="32">
        <v>40</v>
      </c>
      <c r="N222" s="3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09"/>
      <c r="P222" s="309"/>
      <c r="Q222" s="309"/>
      <c r="R222" s="310"/>
      <c r="S222" s="34"/>
      <c r="T222" s="34"/>
      <c r="U222" s="35" t="s">
        <v>65</v>
      </c>
      <c r="V222" s="304">
        <v>0</v>
      </c>
      <c r="W222" s="305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x14ac:dyDescent="0.2">
      <c r="A223" s="315"/>
      <c r="B223" s="313"/>
      <c r="C223" s="313"/>
      <c r="D223" s="313"/>
      <c r="E223" s="313"/>
      <c r="F223" s="313"/>
      <c r="G223" s="313"/>
      <c r="H223" s="313"/>
      <c r="I223" s="313"/>
      <c r="J223" s="313"/>
      <c r="K223" s="313"/>
      <c r="L223" s="313"/>
      <c r="M223" s="316"/>
      <c r="N223" s="317" t="s">
        <v>66</v>
      </c>
      <c r="O223" s="318"/>
      <c r="P223" s="318"/>
      <c r="Q223" s="318"/>
      <c r="R223" s="318"/>
      <c r="S223" s="318"/>
      <c r="T223" s="319"/>
      <c r="U223" s="37" t="s">
        <v>67</v>
      </c>
      <c r="V223" s="306">
        <f>IFERROR(V219/H219,"0")+IFERROR(V220/H220,"0")+IFERROR(V221/H221,"0")+IFERROR(V222/H222,"0")</f>
        <v>30.952380952380953</v>
      </c>
      <c r="W223" s="306">
        <f>IFERROR(W219/H219,"0")+IFERROR(W220/H220,"0")+IFERROR(W221/H221,"0")+IFERROR(W222/H222,"0")</f>
        <v>31.000000000000004</v>
      </c>
      <c r="X223" s="306">
        <f>IFERROR(IF(X219="",0,X219),"0")+IFERROR(IF(X220="",0,X220),"0")+IFERROR(IF(X221="",0,X221),"0")+IFERROR(IF(X222="",0,X222),"0")</f>
        <v>0.23343</v>
      </c>
      <c r="Y223" s="307"/>
      <c r="Z223" s="307"/>
    </row>
    <row r="224" spans="1:53" x14ac:dyDescent="0.2">
      <c r="A224" s="313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13"/>
      <c r="M224" s="316"/>
      <c r="N224" s="317" t="s">
        <v>66</v>
      </c>
      <c r="O224" s="318"/>
      <c r="P224" s="318"/>
      <c r="Q224" s="318"/>
      <c r="R224" s="318"/>
      <c r="S224" s="318"/>
      <c r="T224" s="319"/>
      <c r="U224" s="37" t="s">
        <v>65</v>
      </c>
      <c r="V224" s="306">
        <f>IFERROR(SUM(V219:V222),"0")</f>
        <v>130</v>
      </c>
      <c r="W224" s="306">
        <f>IFERROR(SUM(W219:W222),"0")</f>
        <v>130.20000000000002</v>
      </c>
      <c r="X224" s="37"/>
      <c r="Y224" s="307"/>
      <c r="Z224" s="307"/>
    </row>
    <row r="225" spans="1:53" ht="14.25" customHeight="1" x14ac:dyDescent="0.25">
      <c r="A225" s="312" t="s">
        <v>68</v>
      </c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  <c r="T225" s="313"/>
      <c r="U225" s="313"/>
      <c r="V225" s="313"/>
      <c r="W225" s="313"/>
      <c r="X225" s="313"/>
      <c r="Y225" s="300"/>
      <c r="Z225" s="300"/>
    </row>
    <row r="226" spans="1:53" ht="16.5" customHeight="1" x14ac:dyDescent="0.25">
      <c r="A226" s="54" t="s">
        <v>361</v>
      </c>
      <c r="B226" s="54" t="s">
        <v>362</v>
      </c>
      <c r="C226" s="31">
        <v>4301051100</v>
      </c>
      <c r="D226" s="311">
        <v>4607091387766</v>
      </c>
      <c r="E226" s="310"/>
      <c r="F226" s="303">
        <v>1.35</v>
      </c>
      <c r="G226" s="32">
        <v>6</v>
      </c>
      <c r="H226" s="303">
        <v>8.1</v>
      </c>
      <c r="I226" s="303">
        <v>8.6579999999999995</v>
      </c>
      <c r="J226" s="32">
        <v>56</v>
      </c>
      <c r="K226" s="32" t="s">
        <v>98</v>
      </c>
      <c r="L226" s="33" t="s">
        <v>132</v>
      </c>
      <c r="M226" s="32">
        <v>40</v>
      </c>
      <c r="N226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09"/>
      <c r="P226" s="309"/>
      <c r="Q226" s="309"/>
      <c r="R226" s="310"/>
      <c r="S226" s="34"/>
      <c r="T226" s="34"/>
      <c r="U226" s="35" t="s">
        <v>65</v>
      </c>
      <c r="V226" s="304">
        <v>0</v>
      </c>
      <c r="W226" s="305">
        <f t="shared" ref="W226:W232" si="12">IFERROR(IF(V226="",0,CEILING((V226/$H226),1)*$H226),"")</f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363</v>
      </c>
      <c r="B227" s="54" t="s">
        <v>364</v>
      </c>
      <c r="C227" s="31">
        <v>4301051116</v>
      </c>
      <c r="D227" s="311">
        <v>4607091387957</v>
      </c>
      <c r="E227" s="310"/>
      <c r="F227" s="303">
        <v>1.3</v>
      </c>
      <c r="G227" s="32">
        <v>6</v>
      </c>
      <c r="H227" s="303">
        <v>7.8</v>
      </c>
      <c r="I227" s="303">
        <v>8.3640000000000008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09"/>
      <c r="P227" s="309"/>
      <c r="Q227" s="309"/>
      <c r="R227" s="310"/>
      <c r="S227" s="34"/>
      <c r="T227" s="34"/>
      <c r="U227" s="35" t="s">
        <v>65</v>
      </c>
      <c r="V227" s="304">
        <v>0</v>
      </c>
      <c r="W227" s="305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365</v>
      </c>
      <c r="B228" s="54" t="s">
        <v>366</v>
      </c>
      <c r="C228" s="31">
        <v>4301051115</v>
      </c>
      <c r="D228" s="311">
        <v>4607091387964</v>
      </c>
      <c r="E228" s="310"/>
      <c r="F228" s="303">
        <v>1.35</v>
      </c>
      <c r="G228" s="32">
        <v>6</v>
      </c>
      <c r="H228" s="303">
        <v>8.1</v>
      </c>
      <c r="I228" s="303">
        <v>8.6460000000000008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09"/>
      <c r="P228" s="309"/>
      <c r="Q228" s="309"/>
      <c r="R228" s="310"/>
      <c r="S228" s="34"/>
      <c r="T228" s="34"/>
      <c r="U228" s="35" t="s">
        <v>65</v>
      </c>
      <c r="V228" s="304">
        <v>0</v>
      </c>
      <c r="W228" s="305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16.5" customHeight="1" x14ac:dyDescent="0.25">
      <c r="A229" s="54" t="s">
        <v>367</v>
      </c>
      <c r="B229" s="54" t="s">
        <v>368</v>
      </c>
      <c r="C229" s="31">
        <v>4301051134</v>
      </c>
      <c r="D229" s="311">
        <v>4607091381672</v>
      </c>
      <c r="E229" s="310"/>
      <c r="F229" s="303">
        <v>0.6</v>
      </c>
      <c r="G229" s="32">
        <v>6</v>
      </c>
      <c r="H229" s="303">
        <v>3.6</v>
      </c>
      <c r="I229" s="303">
        <v>3.8759999999999999</v>
      </c>
      <c r="J229" s="32">
        <v>120</v>
      </c>
      <c r="K229" s="32" t="s">
        <v>63</v>
      </c>
      <c r="L229" s="33" t="s">
        <v>64</v>
      </c>
      <c r="M229" s="32">
        <v>40</v>
      </c>
      <c r="N229" s="4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09"/>
      <c r="P229" s="309"/>
      <c r="Q229" s="309"/>
      <c r="R229" s="310"/>
      <c r="S229" s="34"/>
      <c r="T229" s="34"/>
      <c r="U229" s="35" t="s">
        <v>65</v>
      </c>
      <c r="V229" s="304">
        <v>0</v>
      </c>
      <c r="W229" s="305">
        <f t="shared" si="12"/>
        <v>0</v>
      </c>
      <c r="X229" s="36" t="str">
        <f>IFERROR(IF(W229=0,"",ROUNDUP(W229/H229,0)*0.00937),"")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369</v>
      </c>
      <c r="B230" s="54" t="s">
        <v>370</v>
      </c>
      <c r="C230" s="31">
        <v>4301051130</v>
      </c>
      <c r="D230" s="311">
        <v>4607091387537</v>
      </c>
      <c r="E230" s="310"/>
      <c r="F230" s="303">
        <v>0.45</v>
      </c>
      <c r="G230" s="32">
        <v>6</v>
      </c>
      <c r="H230" s="303">
        <v>2.7</v>
      </c>
      <c r="I230" s="303">
        <v>2.99</v>
      </c>
      <c r="J230" s="32">
        <v>156</v>
      </c>
      <c r="K230" s="32" t="s">
        <v>63</v>
      </c>
      <c r="L230" s="33" t="s">
        <v>64</v>
      </c>
      <c r="M230" s="32">
        <v>40</v>
      </c>
      <c r="N230" s="5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09"/>
      <c r="P230" s="309"/>
      <c r="Q230" s="309"/>
      <c r="R230" s="310"/>
      <c r="S230" s="34"/>
      <c r="T230" s="34"/>
      <c r="U230" s="35" t="s">
        <v>65</v>
      </c>
      <c r="V230" s="304">
        <v>0</v>
      </c>
      <c r="W230" s="305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4301051132</v>
      </c>
      <c r="D231" s="311">
        <v>4607091387513</v>
      </c>
      <c r="E231" s="310"/>
      <c r="F231" s="303">
        <v>0.45</v>
      </c>
      <c r="G231" s="32">
        <v>6</v>
      </c>
      <c r="H231" s="303">
        <v>2.7</v>
      </c>
      <c r="I231" s="303">
        <v>2.9780000000000002</v>
      </c>
      <c r="J231" s="32">
        <v>156</v>
      </c>
      <c r="K231" s="32" t="s">
        <v>63</v>
      </c>
      <c r="L231" s="33" t="s">
        <v>64</v>
      </c>
      <c r="M231" s="32">
        <v>40</v>
      </c>
      <c r="N231" s="4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09"/>
      <c r="P231" s="309"/>
      <c r="Q231" s="309"/>
      <c r="R231" s="310"/>
      <c r="S231" s="34"/>
      <c r="T231" s="34"/>
      <c r="U231" s="35" t="s">
        <v>65</v>
      </c>
      <c r="V231" s="304">
        <v>0</v>
      </c>
      <c r="W231" s="305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373</v>
      </c>
      <c r="B232" s="54" t="s">
        <v>374</v>
      </c>
      <c r="C232" s="31">
        <v>4301051277</v>
      </c>
      <c r="D232" s="311">
        <v>4680115880511</v>
      </c>
      <c r="E232" s="310"/>
      <c r="F232" s="303">
        <v>0.33</v>
      </c>
      <c r="G232" s="32">
        <v>6</v>
      </c>
      <c r="H232" s="303">
        <v>1.98</v>
      </c>
      <c r="I232" s="303">
        <v>2.1800000000000002</v>
      </c>
      <c r="J232" s="32">
        <v>156</v>
      </c>
      <c r="K232" s="32" t="s">
        <v>63</v>
      </c>
      <c r="L232" s="33" t="s">
        <v>132</v>
      </c>
      <c r="M232" s="32">
        <v>40</v>
      </c>
      <c r="N232" s="48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09"/>
      <c r="P232" s="309"/>
      <c r="Q232" s="309"/>
      <c r="R232" s="310"/>
      <c r="S232" s="34"/>
      <c r="T232" s="34"/>
      <c r="U232" s="35" t="s">
        <v>65</v>
      </c>
      <c r="V232" s="304">
        <v>0</v>
      </c>
      <c r="W232" s="305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x14ac:dyDescent="0.2">
      <c r="A233" s="315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6"/>
      <c r="N233" s="317" t="s">
        <v>66</v>
      </c>
      <c r="O233" s="318"/>
      <c r="P233" s="318"/>
      <c r="Q233" s="318"/>
      <c r="R233" s="318"/>
      <c r="S233" s="318"/>
      <c r="T233" s="319"/>
      <c r="U233" s="37" t="s">
        <v>67</v>
      </c>
      <c r="V233" s="306">
        <f>IFERROR(V226/H226,"0")+IFERROR(V227/H227,"0")+IFERROR(V228/H228,"0")+IFERROR(V229/H229,"0")+IFERROR(V230/H230,"0")+IFERROR(V231/H231,"0")+IFERROR(V232/H232,"0")</f>
        <v>0</v>
      </c>
      <c r="W233" s="306">
        <f>IFERROR(W226/H226,"0")+IFERROR(W227/H227,"0")+IFERROR(W228/H228,"0")+IFERROR(W229/H229,"0")+IFERROR(W230/H230,"0")+IFERROR(W231/H231,"0")+IFERROR(W232/H232,"0")</f>
        <v>0</v>
      </c>
      <c r="X233" s="306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307"/>
      <c r="Z233" s="307"/>
    </row>
    <row r="234" spans="1:53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6"/>
      <c r="N234" s="317" t="s">
        <v>66</v>
      </c>
      <c r="O234" s="318"/>
      <c r="P234" s="318"/>
      <c r="Q234" s="318"/>
      <c r="R234" s="318"/>
      <c r="S234" s="318"/>
      <c r="T234" s="319"/>
      <c r="U234" s="37" t="s">
        <v>65</v>
      </c>
      <c r="V234" s="306">
        <f>IFERROR(SUM(V226:V232),"0")</f>
        <v>0</v>
      </c>
      <c r="W234" s="306">
        <f>IFERROR(SUM(W226:W232),"0")</f>
        <v>0</v>
      </c>
      <c r="X234" s="37"/>
      <c r="Y234" s="307"/>
      <c r="Z234" s="307"/>
    </row>
    <row r="235" spans="1:53" ht="14.25" customHeight="1" x14ac:dyDescent="0.25">
      <c r="A235" s="312" t="s">
        <v>219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13"/>
      <c r="Y235" s="300"/>
      <c r="Z235" s="300"/>
    </row>
    <row r="236" spans="1:53" ht="16.5" customHeight="1" x14ac:dyDescent="0.25">
      <c r="A236" s="54" t="s">
        <v>375</v>
      </c>
      <c r="B236" s="54" t="s">
        <v>376</v>
      </c>
      <c r="C236" s="31">
        <v>4301060326</v>
      </c>
      <c r="D236" s="311">
        <v>4607091380880</v>
      </c>
      <c r="E236" s="310"/>
      <c r="F236" s="303">
        <v>1.4</v>
      </c>
      <c r="G236" s="32">
        <v>6</v>
      </c>
      <c r="H236" s="303">
        <v>8.4</v>
      </c>
      <c r="I236" s="303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3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09"/>
      <c r="P236" s="309"/>
      <c r="Q236" s="309"/>
      <c r="R236" s="310"/>
      <c r="S236" s="34"/>
      <c r="T236" s="34"/>
      <c r="U236" s="35" t="s">
        <v>65</v>
      </c>
      <c r="V236" s="304">
        <v>40</v>
      </c>
      <c r="W236" s="305">
        <f>IFERROR(IF(V236="",0,CEILING((V236/$H236),1)*$H236),"")</f>
        <v>42</v>
      </c>
      <c r="X236" s="36">
        <f>IFERROR(IF(W236=0,"",ROUNDUP(W236/H236,0)*0.02175),"")</f>
        <v>0.10874999999999999</v>
      </c>
      <c r="Y236" s="56"/>
      <c r="Z236" s="57"/>
      <c r="AD236" s="58"/>
      <c r="BA236" s="191" t="s">
        <v>1</v>
      </c>
    </row>
    <row r="237" spans="1:53" ht="27" customHeight="1" x14ac:dyDescent="0.25">
      <c r="A237" s="54" t="s">
        <v>377</v>
      </c>
      <c r="B237" s="54" t="s">
        <v>378</v>
      </c>
      <c r="C237" s="31">
        <v>4301060308</v>
      </c>
      <c r="D237" s="311">
        <v>4607091384482</v>
      </c>
      <c r="E237" s="310"/>
      <c r="F237" s="303">
        <v>1.3</v>
      </c>
      <c r="G237" s="32">
        <v>6</v>
      </c>
      <c r="H237" s="303">
        <v>7.8</v>
      </c>
      <c r="I237" s="303">
        <v>8.3640000000000008</v>
      </c>
      <c r="J237" s="32">
        <v>56</v>
      </c>
      <c r="K237" s="32" t="s">
        <v>98</v>
      </c>
      <c r="L237" s="33" t="s">
        <v>64</v>
      </c>
      <c r="M237" s="32">
        <v>30</v>
      </c>
      <c r="N237" s="57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09"/>
      <c r="P237" s="309"/>
      <c r="Q237" s="309"/>
      <c r="R237" s="310"/>
      <c r="S237" s="34"/>
      <c r="T237" s="34"/>
      <c r="U237" s="35" t="s">
        <v>65</v>
      </c>
      <c r="V237" s="304">
        <v>0</v>
      </c>
      <c r="W237" s="305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16.5" customHeight="1" x14ac:dyDescent="0.25">
      <c r="A238" s="54" t="s">
        <v>379</v>
      </c>
      <c r="B238" s="54" t="s">
        <v>380</v>
      </c>
      <c r="C238" s="31">
        <v>4301060325</v>
      </c>
      <c r="D238" s="311">
        <v>4607091380897</v>
      </c>
      <c r="E238" s="310"/>
      <c r="F238" s="303">
        <v>1.4</v>
      </c>
      <c r="G238" s="32">
        <v>6</v>
      </c>
      <c r="H238" s="303">
        <v>8.4</v>
      </c>
      <c r="I238" s="303">
        <v>8.9640000000000004</v>
      </c>
      <c r="J238" s="32">
        <v>56</v>
      </c>
      <c r="K238" s="32" t="s">
        <v>98</v>
      </c>
      <c r="L238" s="33" t="s">
        <v>64</v>
      </c>
      <c r="M238" s="32">
        <v>30</v>
      </c>
      <c r="N238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09"/>
      <c r="P238" s="309"/>
      <c r="Q238" s="309"/>
      <c r="R238" s="310"/>
      <c r="S238" s="34"/>
      <c r="T238" s="34"/>
      <c r="U238" s="35" t="s">
        <v>65</v>
      </c>
      <c r="V238" s="304">
        <v>0</v>
      </c>
      <c r="W238" s="305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x14ac:dyDescent="0.2">
      <c r="A239" s="315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6"/>
      <c r="N239" s="317" t="s">
        <v>66</v>
      </c>
      <c r="O239" s="318"/>
      <c r="P239" s="318"/>
      <c r="Q239" s="318"/>
      <c r="R239" s="318"/>
      <c r="S239" s="318"/>
      <c r="T239" s="319"/>
      <c r="U239" s="37" t="s">
        <v>67</v>
      </c>
      <c r="V239" s="306">
        <f>IFERROR(V236/H236,"0")+IFERROR(V237/H237,"0")+IFERROR(V238/H238,"0")</f>
        <v>4.7619047619047619</v>
      </c>
      <c r="W239" s="306">
        <f>IFERROR(W236/H236,"0")+IFERROR(W237/H237,"0")+IFERROR(W238/H238,"0")</f>
        <v>5</v>
      </c>
      <c r="X239" s="306">
        <f>IFERROR(IF(X236="",0,X236),"0")+IFERROR(IF(X237="",0,X237),"0")+IFERROR(IF(X238="",0,X238),"0")</f>
        <v>0.10874999999999999</v>
      </c>
      <c r="Y239" s="307"/>
      <c r="Z239" s="307"/>
    </row>
    <row r="240" spans="1:53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6"/>
      <c r="N240" s="317" t="s">
        <v>66</v>
      </c>
      <c r="O240" s="318"/>
      <c r="P240" s="318"/>
      <c r="Q240" s="318"/>
      <c r="R240" s="318"/>
      <c r="S240" s="318"/>
      <c r="T240" s="319"/>
      <c r="U240" s="37" t="s">
        <v>65</v>
      </c>
      <c r="V240" s="306">
        <f>IFERROR(SUM(V236:V238),"0")</f>
        <v>40</v>
      </c>
      <c r="W240" s="306">
        <f>IFERROR(SUM(W236:W238),"0")</f>
        <v>42</v>
      </c>
      <c r="X240" s="37"/>
      <c r="Y240" s="307"/>
      <c r="Z240" s="307"/>
    </row>
    <row r="241" spans="1:53" ht="14.25" customHeight="1" x14ac:dyDescent="0.25">
      <c r="A241" s="312" t="s">
        <v>81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13"/>
      <c r="Y241" s="300"/>
      <c r="Z241" s="300"/>
    </row>
    <row r="242" spans="1:53" ht="16.5" customHeight="1" x14ac:dyDescent="0.25">
      <c r="A242" s="54" t="s">
        <v>381</v>
      </c>
      <c r="B242" s="54" t="s">
        <v>382</v>
      </c>
      <c r="C242" s="31">
        <v>4301030232</v>
      </c>
      <c r="D242" s="311">
        <v>4607091388374</v>
      </c>
      <c r="E242" s="310"/>
      <c r="F242" s="303">
        <v>0.38</v>
      </c>
      <c r="G242" s="32">
        <v>8</v>
      </c>
      <c r="H242" s="303">
        <v>3.04</v>
      </c>
      <c r="I242" s="303">
        <v>3.28</v>
      </c>
      <c r="J242" s="32">
        <v>156</v>
      </c>
      <c r="K242" s="32" t="s">
        <v>63</v>
      </c>
      <c r="L242" s="33" t="s">
        <v>84</v>
      </c>
      <c r="M242" s="32">
        <v>180</v>
      </c>
      <c r="N242" s="468" t="s">
        <v>383</v>
      </c>
      <c r="O242" s="309"/>
      <c r="P242" s="309"/>
      <c r="Q242" s="309"/>
      <c r="R242" s="310"/>
      <c r="S242" s="34"/>
      <c r="T242" s="34"/>
      <c r="U242" s="35" t="s">
        <v>65</v>
      </c>
      <c r="V242" s="304">
        <v>0</v>
      </c>
      <c r="W242" s="305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384</v>
      </c>
      <c r="B243" s="54" t="s">
        <v>385</v>
      </c>
      <c r="C243" s="31">
        <v>4301030235</v>
      </c>
      <c r="D243" s="311">
        <v>4607091388381</v>
      </c>
      <c r="E243" s="310"/>
      <c r="F243" s="303">
        <v>0.38</v>
      </c>
      <c r="G243" s="32">
        <v>8</v>
      </c>
      <c r="H243" s="303">
        <v>3.04</v>
      </c>
      <c r="I243" s="303">
        <v>3.32</v>
      </c>
      <c r="J243" s="32">
        <v>156</v>
      </c>
      <c r="K243" s="32" t="s">
        <v>63</v>
      </c>
      <c r="L243" s="33" t="s">
        <v>84</v>
      </c>
      <c r="M243" s="32">
        <v>180</v>
      </c>
      <c r="N243" s="427" t="s">
        <v>386</v>
      </c>
      <c r="O243" s="309"/>
      <c r="P243" s="309"/>
      <c r="Q243" s="309"/>
      <c r="R243" s="310"/>
      <c r="S243" s="34"/>
      <c r="T243" s="34"/>
      <c r="U243" s="35" t="s">
        <v>65</v>
      </c>
      <c r="V243" s="304">
        <v>0</v>
      </c>
      <c r="W243" s="305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387</v>
      </c>
      <c r="B244" s="54" t="s">
        <v>388</v>
      </c>
      <c r="C244" s="31">
        <v>4301030233</v>
      </c>
      <c r="D244" s="311">
        <v>4607091388404</v>
      </c>
      <c r="E244" s="310"/>
      <c r="F244" s="303">
        <v>0.17</v>
      </c>
      <c r="G244" s="32">
        <v>15</v>
      </c>
      <c r="H244" s="303">
        <v>2.5499999999999998</v>
      </c>
      <c r="I244" s="303">
        <v>2.9</v>
      </c>
      <c r="J244" s="32">
        <v>156</v>
      </c>
      <c r="K244" s="32" t="s">
        <v>63</v>
      </c>
      <c r="L244" s="33" t="s">
        <v>84</v>
      </c>
      <c r="M244" s="32">
        <v>180</v>
      </c>
      <c r="N244" s="4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09"/>
      <c r="P244" s="309"/>
      <c r="Q244" s="309"/>
      <c r="R244" s="310"/>
      <c r="S244" s="34"/>
      <c r="T244" s="34"/>
      <c r="U244" s="35" t="s">
        <v>65</v>
      </c>
      <c r="V244" s="304">
        <v>0</v>
      </c>
      <c r="W244" s="305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x14ac:dyDescent="0.2">
      <c r="A245" s="315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6"/>
      <c r="N245" s="317" t="s">
        <v>66</v>
      </c>
      <c r="O245" s="318"/>
      <c r="P245" s="318"/>
      <c r="Q245" s="318"/>
      <c r="R245" s="318"/>
      <c r="S245" s="318"/>
      <c r="T245" s="319"/>
      <c r="U245" s="37" t="s">
        <v>67</v>
      </c>
      <c r="V245" s="306">
        <f>IFERROR(V242/H242,"0")+IFERROR(V243/H243,"0")+IFERROR(V244/H244,"0")</f>
        <v>0</v>
      </c>
      <c r="W245" s="306">
        <f>IFERROR(W242/H242,"0")+IFERROR(W243/H243,"0")+IFERROR(W244/H244,"0")</f>
        <v>0</v>
      </c>
      <c r="X245" s="306">
        <f>IFERROR(IF(X242="",0,X242),"0")+IFERROR(IF(X243="",0,X243),"0")+IFERROR(IF(X244="",0,X244),"0")</f>
        <v>0</v>
      </c>
      <c r="Y245" s="307"/>
      <c r="Z245" s="307"/>
    </row>
    <row r="246" spans="1:53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6"/>
      <c r="N246" s="317" t="s">
        <v>66</v>
      </c>
      <c r="O246" s="318"/>
      <c r="P246" s="318"/>
      <c r="Q246" s="318"/>
      <c r="R246" s="318"/>
      <c r="S246" s="318"/>
      <c r="T246" s="319"/>
      <c r="U246" s="37" t="s">
        <v>65</v>
      </c>
      <c r="V246" s="306">
        <f>IFERROR(SUM(V242:V244),"0")</f>
        <v>0</v>
      </c>
      <c r="W246" s="306">
        <f>IFERROR(SUM(W242:W244),"0")</f>
        <v>0</v>
      </c>
      <c r="X246" s="37"/>
      <c r="Y246" s="307"/>
      <c r="Z246" s="307"/>
    </row>
    <row r="247" spans="1:53" ht="14.25" customHeight="1" x14ac:dyDescent="0.25">
      <c r="A247" s="312" t="s">
        <v>389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13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1">
        <v>4680115881808</v>
      </c>
      <c r="E248" s="310"/>
      <c r="F248" s="303">
        <v>0.1</v>
      </c>
      <c r="G248" s="32">
        <v>20</v>
      </c>
      <c r="H248" s="303">
        <v>2</v>
      </c>
      <c r="I248" s="303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09"/>
      <c r="P248" s="309"/>
      <c r="Q248" s="309"/>
      <c r="R248" s="310"/>
      <c r="S248" s="34"/>
      <c r="T248" s="34"/>
      <c r="U248" s="35" t="s">
        <v>65</v>
      </c>
      <c r="V248" s="304">
        <v>0</v>
      </c>
      <c r="W248" s="305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1">
        <v>4680115881822</v>
      </c>
      <c r="E249" s="310"/>
      <c r="F249" s="303">
        <v>0.1</v>
      </c>
      <c r="G249" s="32">
        <v>20</v>
      </c>
      <c r="H249" s="303">
        <v>2</v>
      </c>
      <c r="I249" s="303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09"/>
      <c r="P249" s="309"/>
      <c r="Q249" s="309"/>
      <c r="R249" s="310"/>
      <c r="S249" s="34"/>
      <c r="T249" s="34"/>
      <c r="U249" s="35" t="s">
        <v>65</v>
      </c>
      <c r="V249" s="304">
        <v>0</v>
      </c>
      <c r="W249" s="305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1">
        <v>4680115880016</v>
      </c>
      <c r="E250" s="310"/>
      <c r="F250" s="303">
        <v>0.1</v>
      </c>
      <c r="G250" s="32">
        <v>20</v>
      </c>
      <c r="H250" s="303">
        <v>2</v>
      </c>
      <c r="I250" s="303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09"/>
      <c r="P250" s="309"/>
      <c r="Q250" s="309"/>
      <c r="R250" s="310"/>
      <c r="S250" s="34"/>
      <c r="T250" s="34"/>
      <c r="U250" s="35" t="s">
        <v>65</v>
      </c>
      <c r="V250" s="304">
        <v>0</v>
      </c>
      <c r="W250" s="305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5"/>
      <c r="B251" s="313"/>
      <c r="C251" s="313"/>
      <c r="D251" s="313"/>
      <c r="E251" s="313"/>
      <c r="F251" s="313"/>
      <c r="G251" s="313"/>
      <c r="H251" s="313"/>
      <c r="I251" s="313"/>
      <c r="J251" s="313"/>
      <c r="K251" s="313"/>
      <c r="L251" s="313"/>
      <c r="M251" s="316"/>
      <c r="N251" s="317" t="s">
        <v>66</v>
      </c>
      <c r="O251" s="318"/>
      <c r="P251" s="318"/>
      <c r="Q251" s="318"/>
      <c r="R251" s="318"/>
      <c r="S251" s="318"/>
      <c r="T251" s="319"/>
      <c r="U251" s="37" t="s">
        <v>67</v>
      </c>
      <c r="V251" s="306">
        <f>IFERROR(V248/H248,"0")+IFERROR(V249/H249,"0")+IFERROR(V250/H250,"0")</f>
        <v>0</v>
      </c>
      <c r="W251" s="306">
        <f>IFERROR(W248/H248,"0")+IFERROR(W249/H249,"0")+IFERROR(W250/H250,"0")</f>
        <v>0</v>
      </c>
      <c r="X251" s="306">
        <f>IFERROR(IF(X248="",0,X248),"0")+IFERROR(IF(X249="",0,X249),"0")+IFERROR(IF(X250="",0,X250),"0")</f>
        <v>0</v>
      </c>
      <c r="Y251" s="307"/>
      <c r="Z251" s="307"/>
    </row>
    <row r="252" spans="1:53" x14ac:dyDescent="0.2">
      <c r="A252" s="313"/>
      <c r="B252" s="313"/>
      <c r="C252" s="313"/>
      <c r="D252" s="313"/>
      <c r="E252" s="313"/>
      <c r="F252" s="313"/>
      <c r="G252" s="313"/>
      <c r="H252" s="313"/>
      <c r="I252" s="313"/>
      <c r="J252" s="313"/>
      <c r="K252" s="313"/>
      <c r="L252" s="313"/>
      <c r="M252" s="316"/>
      <c r="N252" s="317" t="s">
        <v>66</v>
      </c>
      <c r="O252" s="318"/>
      <c r="P252" s="318"/>
      <c r="Q252" s="318"/>
      <c r="R252" s="318"/>
      <c r="S252" s="318"/>
      <c r="T252" s="319"/>
      <c r="U252" s="37" t="s">
        <v>65</v>
      </c>
      <c r="V252" s="306">
        <f>IFERROR(SUM(V248:V250),"0")</f>
        <v>0</v>
      </c>
      <c r="W252" s="306">
        <f>IFERROR(SUM(W248:W250),"0")</f>
        <v>0</v>
      </c>
      <c r="X252" s="37"/>
      <c r="Y252" s="307"/>
      <c r="Z252" s="307"/>
    </row>
    <row r="253" spans="1:53" ht="16.5" customHeight="1" x14ac:dyDescent="0.25">
      <c r="A253" s="327" t="s">
        <v>398</v>
      </c>
      <c r="B253" s="313"/>
      <c r="C253" s="313"/>
      <c r="D253" s="313"/>
      <c r="E253" s="313"/>
      <c r="F253" s="313"/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  <c r="T253" s="313"/>
      <c r="U253" s="313"/>
      <c r="V253" s="313"/>
      <c r="W253" s="313"/>
      <c r="X253" s="313"/>
      <c r="Y253" s="299"/>
      <c r="Z253" s="299"/>
    </row>
    <row r="254" spans="1:53" ht="14.25" customHeight="1" x14ac:dyDescent="0.25">
      <c r="A254" s="312" t="s">
        <v>103</v>
      </c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  <c r="T254" s="313"/>
      <c r="U254" s="313"/>
      <c r="V254" s="313"/>
      <c r="W254" s="313"/>
      <c r="X254" s="313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1">
        <v>4607091387421</v>
      </c>
      <c r="E255" s="310"/>
      <c r="F255" s="303">
        <v>1.35</v>
      </c>
      <c r="G255" s="32">
        <v>8</v>
      </c>
      <c r="H255" s="303">
        <v>10.8</v>
      </c>
      <c r="I255" s="303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9"/>
      <c r="P255" s="309"/>
      <c r="Q255" s="309"/>
      <c r="R255" s="310"/>
      <c r="S255" s="34"/>
      <c r="T255" s="34"/>
      <c r="U255" s="35" t="s">
        <v>65</v>
      </c>
      <c r="V255" s="304">
        <v>0</v>
      </c>
      <c r="W255" s="305">
        <f t="shared" ref="W255:W261" si="13"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1">
        <v>4607091387421</v>
      </c>
      <c r="E256" s="310"/>
      <c r="F256" s="303">
        <v>1.35</v>
      </c>
      <c r="G256" s="32">
        <v>8</v>
      </c>
      <c r="H256" s="303">
        <v>10.8</v>
      </c>
      <c r="I256" s="303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09"/>
      <c r="P256" s="309"/>
      <c r="Q256" s="309"/>
      <c r="R256" s="310"/>
      <c r="S256" s="34"/>
      <c r="T256" s="34"/>
      <c r="U256" s="35" t="s">
        <v>65</v>
      </c>
      <c r="V256" s="304">
        <v>0</v>
      </c>
      <c r="W256" s="305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4301011619</v>
      </c>
      <c r="D257" s="311">
        <v>4607091387452</v>
      </c>
      <c r="E257" s="310"/>
      <c r="F257" s="303">
        <v>1.45</v>
      </c>
      <c r="G257" s="32">
        <v>8</v>
      </c>
      <c r="H257" s="303">
        <v>11.6</v>
      </c>
      <c r="I257" s="303">
        <v>12.08</v>
      </c>
      <c r="J257" s="32">
        <v>56</v>
      </c>
      <c r="K257" s="32" t="s">
        <v>98</v>
      </c>
      <c r="L257" s="33" t="s">
        <v>99</v>
      </c>
      <c r="M257" s="32">
        <v>55</v>
      </c>
      <c r="N257" s="336" t="s">
        <v>404</v>
      </c>
      <c r="O257" s="309"/>
      <c r="P257" s="309"/>
      <c r="Q257" s="309"/>
      <c r="R257" s="310"/>
      <c r="S257" s="34"/>
      <c r="T257" s="34"/>
      <c r="U257" s="35" t="s">
        <v>65</v>
      </c>
      <c r="V257" s="304">
        <v>0</v>
      </c>
      <c r="W257" s="305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405</v>
      </c>
      <c r="C258" s="31">
        <v>4301011396</v>
      </c>
      <c r="D258" s="311">
        <v>4607091387452</v>
      </c>
      <c r="E258" s="310"/>
      <c r="F258" s="303">
        <v>1.35</v>
      </c>
      <c r="G258" s="32">
        <v>8</v>
      </c>
      <c r="H258" s="303">
        <v>10.8</v>
      </c>
      <c r="I258" s="303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5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09"/>
      <c r="P258" s="309"/>
      <c r="Q258" s="309"/>
      <c r="R258" s="310"/>
      <c r="S258" s="34"/>
      <c r="T258" s="34"/>
      <c r="U258" s="35" t="s">
        <v>65</v>
      </c>
      <c r="V258" s="304">
        <v>0</v>
      </c>
      <c r="W258" s="305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1">
        <v>4607091385984</v>
      </c>
      <c r="E259" s="310"/>
      <c r="F259" s="303">
        <v>1.35</v>
      </c>
      <c r="G259" s="32">
        <v>8</v>
      </c>
      <c r="H259" s="303">
        <v>10.8</v>
      </c>
      <c r="I259" s="303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09"/>
      <c r="P259" s="309"/>
      <c r="Q259" s="309"/>
      <c r="R259" s="310"/>
      <c r="S259" s="34"/>
      <c r="T259" s="34"/>
      <c r="U259" s="35" t="s">
        <v>65</v>
      </c>
      <c r="V259" s="304">
        <v>0</v>
      </c>
      <c r="W259" s="305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1">
        <v>4607091387438</v>
      </c>
      <c r="E260" s="310"/>
      <c r="F260" s="303">
        <v>0.5</v>
      </c>
      <c r="G260" s="32">
        <v>10</v>
      </c>
      <c r="H260" s="303">
        <v>5</v>
      </c>
      <c r="I260" s="303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09"/>
      <c r="P260" s="309"/>
      <c r="Q260" s="309"/>
      <c r="R260" s="310"/>
      <c r="S260" s="34"/>
      <c r="T260" s="34"/>
      <c r="U260" s="35" t="s">
        <v>65</v>
      </c>
      <c r="V260" s="304">
        <v>0</v>
      </c>
      <c r="W260" s="305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1">
        <v>4607091387469</v>
      </c>
      <c r="E261" s="310"/>
      <c r="F261" s="303">
        <v>0.5</v>
      </c>
      <c r="G261" s="32">
        <v>10</v>
      </c>
      <c r="H261" s="303">
        <v>5</v>
      </c>
      <c r="I261" s="303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1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09"/>
      <c r="P261" s="309"/>
      <c r="Q261" s="309"/>
      <c r="R261" s="310"/>
      <c r="S261" s="34"/>
      <c r="T261" s="34"/>
      <c r="U261" s="35" t="s">
        <v>65</v>
      </c>
      <c r="V261" s="304">
        <v>0</v>
      </c>
      <c r="W261" s="305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5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6"/>
      <c r="N262" s="317" t="s">
        <v>66</v>
      </c>
      <c r="O262" s="318"/>
      <c r="P262" s="318"/>
      <c r="Q262" s="318"/>
      <c r="R262" s="318"/>
      <c r="S262" s="318"/>
      <c r="T262" s="319"/>
      <c r="U262" s="37" t="s">
        <v>67</v>
      </c>
      <c r="V262" s="306">
        <f>IFERROR(V255/H255,"0")+IFERROR(V256/H256,"0")+IFERROR(V257/H257,"0")+IFERROR(V258/H258,"0")+IFERROR(V259/H259,"0")+IFERROR(V260/H260,"0")+IFERROR(V261/H261,"0")</f>
        <v>0</v>
      </c>
      <c r="W262" s="306">
        <f>IFERROR(W255/H255,"0")+IFERROR(W256/H256,"0")+IFERROR(W257/H257,"0")+IFERROR(W258/H258,"0")+IFERROR(W259/H259,"0")+IFERROR(W260/H260,"0")+IFERROR(W261/H261,"0")</f>
        <v>0</v>
      </c>
      <c r="X262" s="306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7"/>
      <c r="Z262" s="307"/>
    </row>
    <row r="263" spans="1:53" x14ac:dyDescent="0.2">
      <c r="A263" s="313"/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6"/>
      <c r="N263" s="317" t="s">
        <v>66</v>
      </c>
      <c r="O263" s="318"/>
      <c r="P263" s="318"/>
      <c r="Q263" s="318"/>
      <c r="R263" s="318"/>
      <c r="S263" s="318"/>
      <c r="T263" s="319"/>
      <c r="U263" s="37" t="s">
        <v>65</v>
      </c>
      <c r="V263" s="306">
        <f>IFERROR(SUM(V255:V261),"0")</f>
        <v>0</v>
      </c>
      <c r="W263" s="306">
        <f>IFERROR(SUM(W255:W261),"0")</f>
        <v>0</v>
      </c>
      <c r="X263" s="37"/>
      <c r="Y263" s="307"/>
      <c r="Z263" s="307"/>
    </row>
    <row r="264" spans="1:53" ht="14.25" customHeight="1" x14ac:dyDescent="0.25">
      <c r="A264" s="312" t="s">
        <v>60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13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1">
        <v>4607091387292</v>
      </c>
      <c r="E265" s="310"/>
      <c r="F265" s="303">
        <v>0.73</v>
      </c>
      <c r="G265" s="32">
        <v>6</v>
      </c>
      <c r="H265" s="303">
        <v>4.38</v>
      </c>
      <c r="I265" s="303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09"/>
      <c r="P265" s="309"/>
      <c r="Q265" s="309"/>
      <c r="R265" s="310"/>
      <c r="S265" s="34"/>
      <c r="T265" s="34"/>
      <c r="U265" s="35" t="s">
        <v>65</v>
      </c>
      <c r="V265" s="304">
        <v>0</v>
      </c>
      <c r="W265" s="305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1">
        <v>4607091387315</v>
      </c>
      <c r="E266" s="310"/>
      <c r="F266" s="303">
        <v>0.7</v>
      </c>
      <c r="G266" s="32">
        <v>4</v>
      </c>
      <c r="H266" s="303">
        <v>2.8</v>
      </c>
      <c r="I266" s="303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09"/>
      <c r="P266" s="309"/>
      <c r="Q266" s="309"/>
      <c r="R266" s="310"/>
      <c r="S266" s="34"/>
      <c r="T266" s="34"/>
      <c r="U266" s="35" t="s">
        <v>65</v>
      </c>
      <c r="V266" s="304">
        <v>0</v>
      </c>
      <c r="W266" s="305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5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6"/>
      <c r="N267" s="317" t="s">
        <v>66</v>
      </c>
      <c r="O267" s="318"/>
      <c r="P267" s="318"/>
      <c r="Q267" s="318"/>
      <c r="R267" s="318"/>
      <c r="S267" s="318"/>
      <c r="T267" s="319"/>
      <c r="U267" s="37" t="s">
        <v>67</v>
      </c>
      <c r="V267" s="306">
        <f>IFERROR(V265/H265,"0")+IFERROR(V266/H266,"0")</f>
        <v>0</v>
      </c>
      <c r="W267" s="306">
        <f>IFERROR(W265/H265,"0")+IFERROR(W266/H266,"0")</f>
        <v>0</v>
      </c>
      <c r="X267" s="306">
        <f>IFERROR(IF(X265="",0,X265),"0")+IFERROR(IF(X266="",0,X266),"0")</f>
        <v>0</v>
      </c>
      <c r="Y267" s="307"/>
      <c r="Z267" s="307"/>
    </row>
    <row r="268" spans="1:53" x14ac:dyDescent="0.2">
      <c r="A268" s="313"/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6"/>
      <c r="N268" s="317" t="s">
        <v>66</v>
      </c>
      <c r="O268" s="318"/>
      <c r="P268" s="318"/>
      <c r="Q268" s="318"/>
      <c r="R268" s="318"/>
      <c r="S268" s="318"/>
      <c r="T268" s="319"/>
      <c r="U268" s="37" t="s">
        <v>65</v>
      </c>
      <c r="V268" s="306">
        <f>IFERROR(SUM(V265:V266),"0")</f>
        <v>0</v>
      </c>
      <c r="W268" s="306">
        <f>IFERROR(SUM(W265:W266),"0")</f>
        <v>0</v>
      </c>
      <c r="X268" s="37"/>
      <c r="Y268" s="307"/>
      <c r="Z268" s="307"/>
    </row>
    <row r="269" spans="1:53" ht="16.5" customHeight="1" x14ac:dyDescent="0.25">
      <c r="A269" s="327" t="s">
        <v>416</v>
      </c>
      <c r="B269" s="313"/>
      <c r="C269" s="313"/>
      <c r="D269" s="313"/>
      <c r="E269" s="313"/>
      <c r="F269" s="313"/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  <c r="T269" s="313"/>
      <c r="U269" s="313"/>
      <c r="V269" s="313"/>
      <c r="W269" s="313"/>
      <c r="X269" s="313"/>
      <c r="Y269" s="299"/>
      <c r="Z269" s="299"/>
    </row>
    <row r="270" spans="1:53" ht="14.25" customHeight="1" x14ac:dyDescent="0.25">
      <c r="A270" s="312" t="s">
        <v>60</v>
      </c>
      <c r="B270" s="313"/>
      <c r="C270" s="313"/>
      <c r="D270" s="313"/>
      <c r="E270" s="313"/>
      <c r="F270" s="313"/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  <c r="T270" s="313"/>
      <c r="U270" s="313"/>
      <c r="V270" s="313"/>
      <c r="W270" s="313"/>
      <c r="X270" s="313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1">
        <v>4607091383836</v>
      </c>
      <c r="E271" s="310"/>
      <c r="F271" s="303">
        <v>0.3</v>
      </c>
      <c r="G271" s="32">
        <v>6</v>
      </c>
      <c r="H271" s="303">
        <v>1.8</v>
      </c>
      <c r="I271" s="303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09"/>
      <c r="P271" s="309"/>
      <c r="Q271" s="309"/>
      <c r="R271" s="310"/>
      <c r="S271" s="34"/>
      <c r="T271" s="34"/>
      <c r="U271" s="35" t="s">
        <v>65</v>
      </c>
      <c r="V271" s="304">
        <v>10.5</v>
      </c>
      <c r="W271" s="305">
        <f>IFERROR(IF(V271="",0,CEILING((V271/$H271),1)*$H271),"")</f>
        <v>10.8</v>
      </c>
      <c r="X271" s="36">
        <f>IFERROR(IF(W271=0,"",ROUNDUP(W271/H271,0)*0.00753),"")</f>
        <v>4.5179999999999998E-2</v>
      </c>
      <c r="Y271" s="56"/>
      <c r="Z271" s="57"/>
      <c r="AD271" s="58"/>
      <c r="BA271" s="209" t="s">
        <v>1</v>
      </c>
    </row>
    <row r="272" spans="1:53" x14ac:dyDescent="0.2">
      <c r="A272" s="315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13"/>
      <c r="M272" s="316"/>
      <c r="N272" s="317" t="s">
        <v>66</v>
      </c>
      <c r="O272" s="318"/>
      <c r="P272" s="318"/>
      <c r="Q272" s="318"/>
      <c r="R272" s="318"/>
      <c r="S272" s="318"/>
      <c r="T272" s="319"/>
      <c r="U272" s="37" t="s">
        <v>67</v>
      </c>
      <c r="V272" s="306">
        <f>IFERROR(V271/H271,"0")</f>
        <v>5.833333333333333</v>
      </c>
      <c r="W272" s="306">
        <f>IFERROR(W271/H271,"0")</f>
        <v>6</v>
      </c>
      <c r="X272" s="306">
        <f>IFERROR(IF(X271="",0,X271),"0")</f>
        <v>4.5179999999999998E-2</v>
      </c>
      <c r="Y272" s="307"/>
      <c r="Z272" s="307"/>
    </row>
    <row r="273" spans="1:53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6"/>
      <c r="N273" s="317" t="s">
        <v>66</v>
      </c>
      <c r="O273" s="318"/>
      <c r="P273" s="318"/>
      <c r="Q273" s="318"/>
      <c r="R273" s="318"/>
      <c r="S273" s="318"/>
      <c r="T273" s="319"/>
      <c r="U273" s="37" t="s">
        <v>65</v>
      </c>
      <c r="V273" s="306">
        <f>IFERROR(SUM(V271:V271),"0")</f>
        <v>10.5</v>
      </c>
      <c r="W273" s="306">
        <f>IFERROR(SUM(W271:W271),"0")</f>
        <v>10.8</v>
      </c>
      <c r="X273" s="37"/>
      <c r="Y273" s="307"/>
      <c r="Z273" s="307"/>
    </row>
    <row r="274" spans="1:53" ht="14.25" customHeight="1" x14ac:dyDescent="0.25">
      <c r="A274" s="312" t="s">
        <v>68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13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1">
        <v>4607091387919</v>
      </c>
      <c r="E275" s="310"/>
      <c r="F275" s="303">
        <v>1.35</v>
      </c>
      <c r="G275" s="32">
        <v>6</v>
      </c>
      <c r="H275" s="303">
        <v>8.1</v>
      </c>
      <c r="I275" s="303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09"/>
      <c r="P275" s="309"/>
      <c r="Q275" s="309"/>
      <c r="R275" s="310"/>
      <c r="S275" s="34"/>
      <c r="T275" s="34"/>
      <c r="U275" s="35" t="s">
        <v>65</v>
      </c>
      <c r="V275" s="304">
        <v>0</v>
      </c>
      <c r="W275" s="305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1">
        <v>4607091383942</v>
      </c>
      <c r="E276" s="310"/>
      <c r="F276" s="303">
        <v>0.42</v>
      </c>
      <c r="G276" s="32">
        <v>6</v>
      </c>
      <c r="H276" s="303">
        <v>2.52</v>
      </c>
      <c r="I276" s="303">
        <v>2.7919999999999998</v>
      </c>
      <c r="J276" s="32">
        <v>156</v>
      </c>
      <c r="K276" s="32" t="s">
        <v>63</v>
      </c>
      <c r="L276" s="33" t="s">
        <v>132</v>
      </c>
      <c r="M276" s="32">
        <v>45</v>
      </c>
      <c r="N276" s="57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09"/>
      <c r="P276" s="309"/>
      <c r="Q276" s="309"/>
      <c r="R276" s="310"/>
      <c r="S276" s="34"/>
      <c r="T276" s="34"/>
      <c r="U276" s="35" t="s">
        <v>65</v>
      </c>
      <c r="V276" s="304">
        <v>0</v>
      </c>
      <c r="W276" s="305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1">
        <v>4607091383959</v>
      </c>
      <c r="E277" s="310"/>
      <c r="F277" s="303">
        <v>0.42</v>
      </c>
      <c r="G277" s="32">
        <v>6</v>
      </c>
      <c r="H277" s="303">
        <v>2.52</v>
      </c>
      <c r="I277" s="303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76" t="s">
        <v>425</v>
      </c>
      <c r="O277" s="309"/>
      <c r="P277" s="309"/>
      <c r="Q277" s="309"/>
      <c r="R277" s="310"/>
      <c r="S277" s="34"/>
      <c r="T277" s="34"/>
      <c r="U277" s="35" t="s">
        <v>65</v>
      </c>
      <c r="V277" s="304">
        <v>33.6</v>
      </c>
      <c r="W277" s="305">
        <f>IFERROR(IF(V277="",0,CEILING((V277/$H277),1)*$H277),"")</f>
        <v>35.28</v>
      </c>
      <c r="X277" s="36">
        <f>IFERROR(IF(W277=0,"",ROUNDUP(W277/H277,0)*0.00753),"")</f>
        <v>0.10542</v>
      </c>
      <c r="Y277" s="56"/>
      <c r="Z277" s="57"/>
      <c r="AD277" s="58"/>
      <c r="BA277" s="212" t="s">
        <v>1</v>
      </c>
    </row>
    <row r="278" spans="1:53" x14ac:dyDescent="0.2">
      <c r="A278" s="315"/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6"/>
      <c r="N278" s="317" t="s">
        <v>66</v>
      </c>
      <c r="O278" s="318"/>
      <c r="P278" s="318"/>
      <c r="Q278" s="318"/>
      <c r="R278" s="318"/>
      <c r="S278" s="318"/>
      <c r="T278" s="319"/>
      <c r="U278" s="37" t="s">
        <v>67</v>
      </c>
      <c r="V278" s="306">
        <f>IFERROR(V275/H275,"0")+IFERROR(V276/H276,"0")+IFERROR(V277/H277,"0")</f>
        <v>13.333333333333334</v>
      </c>
      <c r="W278" s="306">
        <f>IFERROR(W275/H275,"0")+IFERROR(W276/H276,"0")+IFERROR(W277/H277,"0")</f>
        <v>14</v>
      </c>
      <c r="X278" s="306">
        <f>IFERROR(IF(X275="",0,X275),"0")+IFERROR(IF(X276="",0,X276),"0")+IFERROR(IF(X277="",0,X277),"0")</f>
        <v>0.10542</v>
      </c>
      <c r="Y278" s="307"/>
      <c r="Z278" s="307"/>
    </row>
    <row r="279" spans="1:53" x14ac:dyDescent="0.2">
      <c r="A279" s="313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13"/>
      <c r="M279" s="316"/>
      <c r="N279" s="317" t="s">
        <v>66</v>
      </c>
      <c r="O279" s="318"/>
      <c r="P279" s="318"/>
      <c r="Q279" s="318"/>
      <c r="R279" s="318"/>
      <c r="S279" s="318"/>
      <c r="T279" s="319"/>
      <c r="U279" s="37" t="s">
        <v>65</v>
      </c>
      <c r="V279" s="306">
        <f>IFERROR(SUM(V275:V277),"0")</f>
        <v>33.6</v>
      </c>
      <c r="W279" s="306">
        <f>IFERROR(SUM(W275:W277),"0")</f>
        <v>35.28</v>
      </c>
      <c r="X279" s="37"/>
      <c r="Y279" s="307"/>
      <c r="Z279" s="307"/>
    </row>
    <row r="280" spans="1:53" ht="14.25" customHeight="1" x14ac:dyDescent="0.25">
      <c r="A280" s="312" t="s">
        <v>219</v>
      </c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  <c r="T280" s="313"/>
      <c r="U280" s="313"/>
      <c r="V280" s="313"/>
      <c r="W280" s="313"/>
      <c r="X280" s="313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1">
        <v>4607091388831</v>
      </c>
      <c r="E281" s="310"/>
      <c r="F281" s="303">
        <v>0.38</v>
      </c>
      <c r="G281" s="32">
        <v>6</v>
      </c>
      <c r="H281" s="303">
        <v>2.2799999999999998</v>
      </c>
      <c r="I281" s="303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09"/>
      <c r="P281" s="309"/>
      <c r="Q281" s="309"/>
      <c r="R281" s="310"/>
      <c r="S281" s="34"/>
      <c r="T281" s="34"/>
      <c r="U281" s="35" t="s">
        <v>65</v>
      </c>
      <c r="V281" s="304">
        <v>0</v>
      </c>
      <c r="W281" s="305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15"/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6"/>
      <c r="N282" s="317" t="s">
        <v>66</v>
      </c>
      <c r="O282" s="318"/>
      <c r="P282" s="318"/>
      <c r="Q282" s="318"/>
      <c r="R282" s="318"/>
      <c r="S282" s="318"/>
      <c r="T282" s="319"/>
      <c r="U282" s="37" t="s">
        <v>67</v>
      </c>
      <c r="V282" s="306">
        <f>IFERROR(V281/H281,"0")</f>
        <v>0</v>
      </c>
      <c r="W282" s="306">
        <f>IFERROR(W281/H281,"0")</f>
        <v>0</v>
      </c>
      <c r="X282" s="306">
        <f>IFERROR(IF(X281="",0,X281),"0")</f>
        <v>0</v>
      </c>
      <c r="Y282" s="307"/>
      <c r="Z282" s="307"/>
    </row>
    <row r="283" spans="1:53" x14ac:dyDescent="0.2">
      <c r="A283" s="313"/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6"/>
      <c r="N283" s="317" t="s">
        <v>66</v>
      </c>
      <c r="O283" s="318"/>
      <c r="P283" s="318"/>
      <c r="Q283" s="318"/>
      <c r="R283" s="318"/>
      <c r="S283" s="318"/>
      <c r="T283" s="319"/>
      <c r="U283" s="37" t="s">
        <v>65</v>
      </c>
      <c r="V283" s="306">
        <f>IFERROR(SUM(V281:V281),"0")</f>
        <v>0</v>
      </c>
      <c r="W283" s="306">
        <f>IFERROR(SUM(W281:W281),"0")</f>
        <v>0</v>
      </c>
      <c r="X283" s="37"/>
      <c r="Y283" s="307"/>
      <c r="Z283" s="307"/>
    </row>
    <row r="284" spans="1:53" ht="14.25" customHeight="1" x14ac:dyDescent="0.25">
      <c r="A284" s="312" t="s">
        <v>81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13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1">
        <v>4607091383102</v>
      </c>
      <c r="E285" s="310"/>
      <c r="F285" s="303">
        <v>0.17</v>
      </c>
      <c r="G285" s="32">
        <v>15</v>
      </c>
      <c r="H285" s="303">
        <v>2.5499999999999998</v>
      </c>
      <c r="I285" s="303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09"/>
      <c r="P285" s="309"/>
      <c r="Q285" s="309"/>
      <c r="R285" s="310"/>
      <c r="S285" s="34"/>
      <c r="T285" s="34"/>
      <c r="U285" s="35" t="s">
        <v>65</v>
      </c>
      <c r="V285" s="304">
        <v>0</v>
      </c>
      <c r="W285" s="30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5"/>
      <c r="B286" s="313"/>
      <c r="C286" s="313"/>
      <c r="D286" s="313"/>
      <c r="E286" s="313"/>
      <c r="F286" s="313"/>
      <c r="G286" s="313"/>
      <c r="H286" s="313"/>
      <c r="I286" s="313"/>
      <c r="J286" s="313"/>
      <c r="K286" s="313"/>
      <c r="L286" s="313"/>
      <c r="M286" s="316"/>
      <c r="N286" s="317" t="s">
        <v>66</v>
      </c>
      <c r="O286" s="318"/>
      <c r="P286" s="318"/>
      <c r="Q286" s="318"/>
      <c r="R286" s="318"/>
      <c r="S286" s="318"/>
      <c r="T286" s="319"/>
      <c r="U286" s="37" t="s">
        <v>67</v>
      </c>
      <c r="V286" s="306">
        <f>IFERROR(V285/H285,"0")</f>
        <v>0</v>
      </c>
      <c r="W286" s="306">
        <f>IFERROR(W285/H285,"0")</f>
        <v>0</v>
      </c>
      <c r="X286" s="306">
        <f>IFERROR(IF(X285="",0,X285),"0")</f>
        <v>0</v>
      </c>
      <c r="Y286" s="307"/>
      <c r="Z286" s="307"/>
    </row>
    <row r="287" spans="1:53" x14ac:dyDescent="0.2">
      <c r="A287" s="313"/>
      <c r="B287" s="313"/>
      <c r="C287" s="313"/>
      <c r="D287" s="313"/>
      <c r="E287" s="313"/>
      <c r="F287" s="313"/>
      <c r="G287" s="313"/>
      <c r="H287" s="313"/>
      <c r="I287" s="313"/>
      <c r="J287" s="313"/>
      <c r="K287" s="313"/>
      <c r="L287" s="313"/>
      <c r="M287" s="316"/>
      <c r="N287" s="317" t="s">
        <v>66</v>
      </c>
      <c r="O287" s="318"/>
      <c r="P287" s="318"/>
      <c r="Q287" s="318"/>
      <c r="R287" s="318"/>
      <c r="S287" s="318"/>
      <c r="T287" s="319"/>
      <c r="U287" s="37" t="s">
        <v>65</v>
      </c>
      <c r="V287" s="306">
        <f>IFERROR(SUM(V285:V285),"0")</f>
        <v>0</v>
      </c>
      <c r="W287" s="306">
        <f>IFERROR(SUM(W285:W285),"0")</f>
        <v>0</v>
      </c>
      <c r="X287" s="37"/>
      <c r="Y287" s="307"/>
      <c r="Z287" s="307"/>
    </row>
    <row r="288" spans="1:53" ht="27.75" customHeight="1" x14ac:dyDescent="0.2">
      <c r="A288" s="320" t="s">
        <v>430</v>
      </c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1"/>
      <c r="N288" s="321"/>
      <c r="O288" s="321"/>
      <c r="P288" s="321"/>
      <c r="Q288" s="321"/>
      <c r="R288" s="321"/>
      <c r="S288" s="321"/>
      <c r="T288" s="321"/>
      <c r="U288" s="321"/>
      <c r="V288" s="321"/>
      <c r="W288" s="321"/>
      <c r="X288" s="321"/>
      <c r="Y288" s="48"/>
      <c r="Z288" s="48"/>
    </row>
    <row r="289" spans="1:53" ht="16.5" customHeight="1" x14ac:dyDescent="0.25">
      <c r="A289" s="327" t="s">
        <v>431</v>
      </c>
      <c r="B289" s="313"/>
      <c r="C289" s="313"/>
      <c r="D289" s="313"/>
      <c r="E289" s="313"/>
      <c r="F289" s="313"/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  <c r="T289" s="313"/>
      <c r="U289" s="313"/>
      <c r="V289" s="313"/>
      <c r="W289" s="313"/>
      <c r="X289" s="313"/>
      <c r="Y289" s="299"/>
      <c r="Z289" s="299"/>
    </row>
    <row r="290" spans="1:53" ht="14.25" customHeight="1" x14ac:dyDescent="0.25">
      <c r="A290" s="312" t="s">
        <v>103</v>
      </c>
      <c r="B290" s="313"/>
      <c r="C290" s="313"/>
      <c r="D290" s="313"/>
      <c r="E290" s="313"/>
      <c r="F290" s="313"/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  <c r="T290" s="313"/>
      <c r="U290" s="313"/>
      <c r="V290" s="313"/>
      <c r="W290" s="313"/>
      <c r="X290" s="313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1">
        <v>4607091383997</v>
      </c>
      <c r="E291" s="310"/>
      <c r="F291" s="303">
        <v>2.5</v>
      </c>
      <c r="G291" s="32">
        <v>6</v>
      </c>
      <c r="H291" s="303">
        <v>15</v>
      </c>
      <c r="I291" s="303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9"/>
      <c r="P291" s="309"/>
      <c r="Q291" s="309"/>
      <c r="R291" s="310"/>
      <c r="S291" s="34"/>
      <c r="T291" s="34"/>
      <c r="U291" s="35" t="s">
        <v>65</v>
      </c>
      <c r="V291" s="304">
        <v>800</v>
      </c>
      <c r="W291" s="305">
        <f t="shared" ref="W291:W298" si="14">IFERROR(IF(V291="",0,CEILING((V291/$H291),1)*$H291),"")</f>
        <v>810</v>
      </c>
      <c r="X291" s="36">
        <f>IFERROR(IF(W291=0,"",ROUNDUP(W291/H291,0)*0.02175),"")</f>
        <v>1.1744999999999999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1">
        <v>4607091383997</v>
      </c>
      <c r="E292" s="310"/>
      <c r="F292" s="303">
        <v>2.5</v>
      </c>
      <c r="G292" s="32">
        <v>6</v>
      </c>
      <c r="H292" s="303">
        <v>15</v>
      </c>
      <c r="I292" s="303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09"/>
      <c r="P292" s="309"/>
      <c r="Q292" s="309"/>
      <c r="R292" s="310"/>
      <c r="S292" s="34"/>
      <c r="T292" s="34"/>
      <c r="U292" s="35" t="s">
        <v>65</v>
      </c>
      <c r="V292" s="304">
        <v>0</v>
      </c>
      <c r="W292" s="305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1">
        <v>4607091384130</v>
      </c>
      <c r="E293" s="310"/>
      <c r="F293" s="303">
        <v>2.5</v>
      </c>
      <c r="G293" s="32">
        <v>6</v>
      </c>
      <c r="H293" s="303">
        <v>15</v>
      </c>
      <c r="I293" s="303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9"/>
      <c r="P293" s="309"/>
      <c r="Q293" s="309"/>
      <c r="R293" s="310"/>
      <c r="S293" s="34"/>
      <c r="T293" s="34"/>
      <c r="U293" s="35" t="s">
        <v>65</v>
      </c>
      <c r="V293" s="304">
        <v>600</v>
      </c>
      <c r="W293" s="305">
        <f t="shared" si="14"/>
        <v>600</v>
      </c>
      <c r="X293" s="36">
        <f>IFERROR(IF(W293=0,"",ROUNDUP(W293/H293,0)*0.02175),"")</f>
        <v>0.86999999999999988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1">
        <v>4607091384130</v>
      </c>
      <c r="E294" s="310"/>
      <c r="F294" s="303">
        <v>2.5</v>
      </c>
      <c r="G294" s="32">
        <v>6</v>
      </c>
      <c r="H294" s="303">
        <v>15</v>
      </c>
      <c r="I294" s="303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09"/>
      <c r="P294" s="309"/>
      <c r="Q294" s="309"/>
      <c r="R294" s="310"/>
      <c r="S294" s="34"/>
      <c r="T294" s="34"/>
      <c r="U294" s="35" t="s">
        <v>65</v>
      </c>
      <c r="V294" s="304">
        <v>0</v>
      </c>
      <c r="W294" s="305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1">
        <v>4607091384147</v>
      </c>
      <c r="E295" s="310"/>
      <c r="F295" s="303">
        <v>2.5</v>
      </c>
      <c r="G295" s="32">
        <v>6</v>
      </c>
      <c r="H295" s="303">
        <v>15</v>
      </c>
      <c r="I295" s="30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09"/>
      <c r="P295" s="309"/>
      <c r="Q295" s="309"/>
      <c r="R295" s="310"/>
      <c r="S295" s="34"/>
      <c r="T295" s="34"/>
      <c r="U295" s="35" t="s">
        <v>65</v>
      </c>
      <c r="V295" s="304">
        <v>200</v>
      </c>
      <c r="W295" s="305">
        <f t="shared" si="14"/>
        <v>210</v>
      </c>
      <c r="X295" s="36">
        <f>IFERROR(IF(W295=0,"",ROUNDUP(W295/H295,0)*0.02175),"")</f>
        <v>0.30449999999999999</v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1">
        <v>4607091384147</v>
      </c>
      <c r="E296" s="310"/>
      <c r="F296" s="303">
        <v>2.5</v>
      </c>
      <c r="G296" s="32">
        <v>6</v>
      </c>
      <c r="H296" s="303">
        <v>15</v>
      </c>
      <c r="I296" s="303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91" t="s">
        <v>441</v>
      </c>
      <c r="O296" s="309"/>
      <c r="P296" s="309"/>
      <c r="Q296" s="309"/>
      <c r="R296" s="310"/>
      <c r="S296" s="34"/>
      <c r="T296" s="34"/>
      <c r="U296" s="35" t="s">
        <v>65</v>
      </c>
      <c r="V296" s="304">
        <v>0</v>
      </c>
      <c r="W296" s="30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1">
        <v>4607091384154</v>
      </c>
      <c r="E297" s="310"/>
      <c r="F297" s="303">
        <v>0.5</v>
      </c>
      <c r="G297" s="32">
        <v>10</v>
      </c>
      <c r="H297" s="303">
        <v>5</v>
      </c>
      <c r="I297" s="303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09"/>
      <c r="P297" s="309"/>
      <c r="Q297" s="309"/>
      <c r="R297" s="310"/>
      <c r="S297" s="34"/>
      <c r="T297" s="34"/>
      <c r="U297" s="35" t="s">
        <v>65</v>
      </c>
      <c r="V297" s="304">
        <v>0</v>
      </c>
      <c r="W297" s="305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1">
        <v>4607091384161</v>
      </c>
      <c r="E298" s="310"/>
      <c r="F298" s="303">
        <v>0.5</v>
      </c>
      <c r="G298" s="32">
        <v>10</v>
      </c>
      <c r="H298" s="303">
        <v>5</v>
      </c>
      <c r="I298" s="303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09"/>
      <c r="P298" s="309"/>
      <c r="Q298" s="309"/>
      <c r="R298" s="310"/>
      <c r="S298" s="34"/>
      <c r="T298" s="34"/>
      <c r="U298" s="35" t="s">
        <v>65</v>
      </c>
      <c r="V298" s="304">
        <v>0</v>
      </c>
      <c r="W298" s="305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15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6"/>
      <c r="N299" s="317" t="s">
        <v>66</v>
      </c>
      <c r="O299" s="318"/>
      <c r="P299" s="318"/>
      <c r="Q299" s="318"/>
      <c r="R299" s="318"/>
      <c r="S299" s="318"/>
      <c r="T299" s="319"/>
      <c r="U299" s="37" t="s">
        <v>67</v>
      </c>
      <c r="V299" s="306">
        <f>IFERROR(V291/H291,"0")+IFERROR(V292/H292,"0")+IFERROR(V293/H293,"0")+IFERROR(V294/H294,"0")+IFERROR(V295/H295,"0")+IFERROR(V296/H296,"0")+IFERROR(V297/H297,"0")+IFERROR(V298/H298,"0")</f>
        <v>106.66666666666667</v>
      </c>
      <c r="W299" s="306">
        <f>IFERROR(W291/H291,"0")+IFERROR(W292/H292,"0")+IFERROR(W293/H293,"0")+IFERROR(W294/H294,"0")+IFERROR(W295/H295,"0")+IFERROR(W296/H296,"0")+IFERROR(W297/H297,"0")+IFERROR(W298/H298,"0")</f>
        <v>108</v>
      </c>
      <c r="X299" s="30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2.3489999999999998</v>
      </c>
      <c r="Y299" s="307"/>
      <c r="Z299" s="307"/>
    </row>
    <row r="300" spans="1:53" x14ac:dyDescent="0.2">
      <c r="A300" s="313"/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6"/>
      <c r="N300" s="317" t="s">
        <v>66</v>
      </c>
      <c r="O300" s="318"/>
      <c r="P300" s="318"/>
      <c r="Q300" s="318"/>
      <c r="R300" s="318"/>
      <c r="S300" s="318"/>
      <c r="T300" s="319"/>
      <c r="U300" s="37" t="s">
        <v>65</v>
      </c>
      <c r="V300" s="306">
        <f>IFERROR(SUM(V291:V298),"0")</f>
        <v>1600</v>
      </c>
      <c r="W300" s="306">
        <f>IFERROR(SUM(W291:W298),"0")</f>
        <v>1620</v>
      </c>
      <c r="X300" s="37"/>
      <c r="Y300" s="307"/>
      <c r="Z300" s="307"/>
    </row>
    <row r="301" spans="1:53" ht="14.25" customHeight="1" x14ac:dyDescent="0.25">
      <c r="A301" s="312" t="s">
        <v>95</v>
      </c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  <c r="T301" s="313"/>
      <c r="U301" s="313"/>
      <c r="V301" s="313"/>
      <c r="W301" s="313"/>
      <c r="X301" s="313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1">
        <v>4607091383980</v>
      </c>
      <c r="E302" s="310"/>
      <c r="F302" s="303">
        <v>2.5</v>
      </c>
      <c r="G302" s="32">
        <v>6</v>
      </c>
      <c r="H302" s="303">
        <v>15</v>
      </c>
      <c r="I302" s="303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09"/>
      <c r="P302" s="309"/>
      <c r="Q302" s="309"/>
      <c r="R302" s="310"/>
      <c r="S302" s="34"/>
      <c r="T302" s="34"/>
      <c r="U302" s="35" t="s">
        <v>65</v>
      </c>
      <c r="V302" s="304">
        <v>500</v>
      </c>
      <c r="W302" s="305">
        <f>IFERROR(IF(V302="",0,CEILING((V302/$H302),1)*$H302),"")</f>
        <v>510</v>
      </c>
      <c r="X302" s="36">
        <f>IFERROR(IF(W302=0,"",ROUNDUP(W302/H302,0)*0.02175),"")</f>
        <v>0.73949999999999994</v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1">
        <v>4607091384178</v>
      </c>
      <c r="E303" s="310"/>
      <c r="F303" s="303">
        <v>0.4</v>
      </c>
      <c r="G303" s="32">
        <v>10</v>
      </c>
      <c r="H303" s="303">
        <v>4</v>
      </c>
      <c r="I303" s="303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09"/>
      <c r="P303" s="309"/>
      <c r="Q303" s="309"/>
      <c r="R303" s="310"/>
      <c r="S303" s="34"/>
      <c r="T303" s="34"/>
      <c r="U303" s="35" t="s">
        <v>65</v>
      </c>
      <c r="V303" s="304">
        <v>0</v>
      </c>
      <c r="W303" s="305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15"/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6"/>
      <c r="N304" s="317" t="s">
        <v>66</v>
      </c>
      <c r="O304" s="318"/>
      <c r="P304" s="318"/>
      <c r="Q304" s="318"/>
      <c r="R304" s="318"/>
      <c r="S304" s="318"/>
      <c r="T304" s="319"/>
      <c r="U304" s="37" t="s">
        <v>67</v>
      </c>
      <c r="V304" s="306">
        <f>IFERROR(V302/H302,"0")+IFERROR(V303/H303,"0")</f>
        <v>33.333333333333336</v>
      </c>
      <c r="W304" s="306">
        <f>IFERROR(W302/H302,"0")+IFERROR(W303/H303,"0")</f>
        <v>34</v>
      </c>
      <c r="X304" s="306">
        <f>IFERROR(IF(X302="",0,X302),"0")+IFERROR(IF(X303="",0,X303),"0")</f>
        <v>0.73949999999999994</v>
      </c>
      <c r="Y304" s="307"/>
      <c r="Z304" s="307"/>
    </row>
    <row r="305" spans="1:53" x14ac:dyDescent="0.2">
      <c r="A305" s="313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13"/>
      <c r="M305" s="316"/>
      <c r="N305" s="317" t="s">
        <v>66</v>
      </c>
      <c r="O305" s="318"/>
      <c r="P305" s="318"/>
      <c r="Q305" s="318"/>
      <c r="R305" s="318"/>
      <c r="S305" s="318"/>
      <c r="T305" s="319"/>
      <c r="U305" s="37" t="s">
        <v>65</v>
      </c>
      <c r="V305" s="306">
        <f>IFERROR(SUM(V302:V303),"0")</f>
        <v>500</v>
      </c>
      <c r="W305" s="306">
        <f>IFERROR(SUM(W302:W303),"0")</f>
        <v>510</v>
      </c>
      <c r="X305" s="37"/>
      <c r="Y305" s="307"/>
      <c r="Z305" s="307"/>
    </row>
    <row r="306" spans="1:53" ht="14.25" customHeight="1" x14ac:dyDescent="0.25">
      <c r="A306" s="312" t="s">
        <v>68</v>
      </c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  <c r="T306" s="313"/>
      <c r="U306" s="313"/>
      <c r="V306" s="313"/>
      <c r="W306" s="313"/>
      <c r="X306" s="313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1">
        <v>4607091384260</v>
      </c>
      <c r="E307" s="310"/>
      <c r="F307" s="303">
        <v>1.3</v>
      </c>
      <c r="G307" s="32">
        <v>6</v>
      </c>
      <c r="H307" s="303">
        <v>7.8</v>
      </c>
      <c r="I307" s="303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09"/>
      <c r="P307" s="309"/>
      <c r="Q307" s="309"/>
      <c r="R307" s="310"/>
      <c r="S307" s="34"/>
      <c r="T307" s="34"/>
      <c r="U307" s="35" t="s">
        <v>65</v>
      </c>
      <c r="V307" s="304">
        <v>40</v>
      </c>
      <c r="W307" s="305">
        <f>IFERROR(IF(V307="",0,CEILING((V307/$H307),1)*$H307),"")</f>
        <v>46.8</v>
      </c>
      <c r="X307" s="36">
        <f>IFERROR(IF(W307=0,"",ROUNDUP(W307/H307,0)*0.02175),"")</f>
        <v>0.1305</v>
      </c>
      <c r="Y307" s="56"/>
      <c r="Z307" s="57"/>
      <c r="AD307" s="58"/>
      <c r="BA307" s="225" t="s">
        <v>1</v>
      </c>
    </row>
    <row r="308" spans="1:53" x14ac:dyDescent="0.2">
      <c r="A308" s="315"/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6"/>
      <c r="N308" s="317" t="s">
        <v>66</v>
      </c>
      <c r="O308" s="318"/>
      <c r="P308" s="318"/>
      <c r="Q308" s="318"/>
      <c r="R308" s="318"/>
      <c r="S308" s="318"/>
      <c r="T308" s="319"/>
      <c r="U308" s="37" t="s">
        <v>67</v>
      </c>
      <c r="V308" s="306">
        <f>IFERROR(V307/H307,"0")</f>
        <v>5.1282051282051286</v>
      </c>
      <c r="W308" s="306">
        <f>IFERROR(W307/H307,"0")</f>
        <v>6</v>
      </c>
      <c r="X308" s="306">
        <f>IFERROR(IF(X307="",0,X307),"0")</f>
        <v>0.1305</v>
      </c>
      <c r="Y308" s="307"/>
      <c r="Z308" s="307"/>
    </row>
    <row r="309" spans="1:53" x14ac:dyDescent="0.2">
      <c r="A309" s="313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6"/>
      <c r="N309" s="317" t="s">
        <v>66</v>
      </c>
      <c r="O309" s="318"/>
      <c r="P309" s="318"/>
      <c r="Q309" s="318"/>
      <c r="R309" s="318"/>
      <c r="S309" s="318"/>
      <c r="T309" s="319"/>
      <c r="U309" s="37" t="s">
        <v>65</v>
      </c>
      <c r="V309" s="306">
        <f>IFERROR(SUM(V307:V307),"0")</f>
        <v>40</v>
      </c>
      <c r="W309" s="306">
        <f>IFERROR(SUM(W307:W307),"0")</f>
        <v>46.8</v>
      </c>
      <c r="X309" s="37"/>
      <c r="Y309" s="307"/>
      <c r="Z309" s="307"/>
    </row>
    <row r="310" spans="1:53" ht="14.25" customHeight="1" x14ac:dyDescent="0.25">
      <c r="A310" s="312" t="s">
        <v>219</v>
      </c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  <c r="T310" s="313"/>
      <c r="U310" s="313"/>
      <c r="V310" s="313"/>
      <c r="W310" s="313"/>
      <c r="X310" s="313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1">
        <v>4607091384673</v>
      </c>
      <c r="E311" s="310"/>
      <c r="F311" s="303">
        <v>1.3</v>
      </c>
      <c r="G311" s="32">
        <v>6</v>
      </c>
      <c r="H311" s="303">
        <v>7.8</v>
      </c>
      <c r="I311" s="303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09"/>
      <c r="P311" s="309"/>
      <c r="Q311" s="309"/>
      <c r="R311" s="310"/>
      <c r="S311" s="34"/>
      <c r="T311" s="34"/>
      <c r="U311" s="35" t="s">
        <v>65</v>
      </c>
      <c r="V311" s="304">
        <v>50</v>
      </c>
      <c r="W311" s="305">
        <f>IFERROR(IF(V311="",0,CEILING((V311/$H311),1)*$H311),"")</f>
        <v>54.6</v>
      </c>
      <c r="X311" s="36">
        <f>IFERROR(IF(W311=0,"",ROUNDUP(W311/H311,0)*0.02175),"")</f>
        <v>0.15225</v>
      </c>
      <c r="Y311" s="56"/>
      <c r="Z311" s="57"/>
      <c r="AD311" s="58"/>
      <c r="BA311" s="226" t="s">
        <v>1</v>
      </c>
    </row>
    <row r="312" spans="1:53" x14ac:dyDescent="0.2">
      <c r="A312" s="315"/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6"/>
      <c r="N312" s="317" t="s">
        <v>66</v>
      </c>
      <c r="O312" s="318"/>
      <c r="P312" s="318"/>
      <c r="Q312" s="318"/>
      <c r="R312" s="318"/>
      <c r="S312" s="318"/>
      <c r="T312" s="319"/>
      <c r="U312" s="37" t="s">
        <v>67</v>
      </c>
      <c r="V312" s="306">
        <f>IFERROR(V311/H311,"0")</f>
        <v>6.4102564102564106</v>
      </c>
      <c r="W312" s="306">
        <f>IFERROR(W311/H311,"0")</f>
        <v>7</v>
      </c>
      <c r="X312" s="306">
        <f>IFERROR(IF(X311="",0,X311),"0")</f>
        <v>0.15225</v>
      </c>
      <c r="Y312" s="307"/>
      <c r="Z312" s="307"/>
    </row>
    <row r="313" spans="1:53" x14ac:dyDescent="0.2">
      <c r="A313" s="313"/>
      <c r="B313" s="313"/>
      <c r="C313" s="313"/>
      <c r="D313" s="313"/>
      <c r="E313" s="313"/>
      <c r="F313" s="313"/>
      <c r="G313" s="313"/>
      <c r="H313" s="313"/>
      <c r="I313" s="313"/>
      <c r="J313" s="313"/>
      <c r="K313" s="313"/>
      <c r="L313" s="313"/>
      <c r="M313" s="316"/>
      <c r="N313" s="317" t="s">
        <v>66</v>
      </c>
      <c r="O313" s="318"/>
      <c r="P313" s="318"/>
      <c r="Q313" s="318"/>
      <c r="R313" s="318"/>
      <c r="S313" s="318"/>
      <c r="T313" s="319"/>
      <c r="U313" s="37" t="s">
        <v>65</v>
      </c>
      <c r="V313" s="306">
        <f>IFERROR(SUM(V311:V311),"0")</f>
        <v>50</v>
      </c>
      <c r="W313" s="306">
        <f>IFERROR(SUM(W311:W311),"0")</f>
        <v>54.6</v>
      </c>
      <c r="X313" s="37"/>
      <c r="Y313" s="307"/>
      <c r="Z313" s="307"/>
    </row>
    <row r="314" spans="1:53" ht="16.5" customHeight="1" x14ac:dyDescent="0.25">
      <c r="A314" s="327" t="s">
        <v>454</v>
      </c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  <c r="T314" s="313"/>
      <c r="U314" s="313"/>
      <c r="V314" s="313"/>
      <c r="W314" s="313"/>
      <c r="X314" s="313"/>
      <c r="Y314" s="299"/>
      <c r="Z314" s="299"/>
    </row>
    <row r="315" spans="1:53" ht="14.25" customHeight="1" x14ac:dyDescent="0.25">
      <c r="A315" s="312" t="s">
        <v>103</v>
      </c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  <c r="T315" s="313"/>
      <c r="U315" s="313"/>
      <c r="V315" s="313"/>
      <c r="W315" s="313"/>
      <c r="X315" s="313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1">
        <v>4607091384185</v>
      </c>
      <c r="E316" s="310"/>
      <c r="F316" s="303">
        <v>0.8</v>
      </c>
      <c r="G316" s="32">
        <v>15</v>
      </c>
      <c r="H316" s="303">
        <v>12</v>
      </c>
      <c r="I316" s="303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09"/>
      <c r="P316" s="309"/>
      <c r="Q316" s="309"/>
      <c r="R316" s="310"/>
      <c r="S316" s="34"/>
      <c r="T316" s="34"/>
      <c r="U316" s="35" t="s">
        <v>65</v>
      </c>
      <c r="V316" s="304">
        <v>0</v>
      </c>
      <c r="W316" s="30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1">
        <v>4607091384192</v>
      </c>
      <c r="E317" s="310"/>
      <c r="F317" s="303">
        <v>1.8</v>
      </c>
      <c r="G317" s="32">
        <v>6</v>
      </c>
      <c r="H317" s="303">
        <v>10.8</v>
      </c>
      <c r="I317" s="303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09"/>
      <c r="P317" s="309"/>
      <c r="Q317" s="309"/>
      <c r="R317" s="310"/>
      <c r="S317" s="34"/>
      <c r="T317" s="34"/>
      <c r="U317" s="35" t="s">
        <v>65</v>
      </c>
      <c r="V317" s="304">
        <v>0</v>
      </c>
      <c r="W317" s="30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1">
        <v>4680115881907</v>
      </c>
      <c r="E318" s="310"/>
      <c r="F318" s="303">
        <v>1.8</v>
      </c>
      <c r="G318" s="32">
        <v>6</v>
      </c>
      <c r="H318" s="303">
        <v>10.8</v>
      </c>
      <c r="I318" s="303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09"/>
      <c r="P318" s="309"/>
      <c r="Q318" s="309"/>
      <c r="R318" s="310"/>
      <c r="S318" s="34"/>
      <c r="T318" s="34"/>
      <c r="U318" s="35" t="s">
        <v>65</v>
      </c>
      <c r="V318" s="304">
        <v>0</v>
      </c>
      <c r="W318" s="305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1">
        <v>4607091384680</v>
      </c>
      <c r="E319" s="310"/>
      <c r="F319" s="303">
        <v>0.4</v>
      </c>
      <c r="G319" s="32">
        <v>10</v>
      </c>
      <c r="H319" s="303">
        <v>4</v>
      </c>
      <c r="I319" s="303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09"/>
      <c r="P319" s="309"/>
      <c r="Q319" s="309"/>
      <c r="R319" s="310"/>
      <c r="S319" s="34"/>
      <c r="T319" s="34"/>
      <c r="U319" s="35" t="s">
        <v>65</v>
      </c>
      <c r="V319" s="304">
        <v>0</v>
      </c>
      <c r="W319" s="305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5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13"/>
      <c r="M320" s="316"/>
      <c r="N320" s="317" t="s">
        <v>66</v>
      </c>
      <c r="O320" s="318"/>
      <c r="P320" s="318"/>
      <c r="Q320" s="318"/>
      <c r="R320" s="318"/>
      <c r="S320" s="318"/>
      <c r="T320" s="319"/>
      <c r="U320" s="37" t="s">
        <v>67</v>
      </c>
      <c r="V320" s="306">
        <f>IFERROR(V316/H316,"0")+IFERROR(V317/H317,"0")+IFERROR(V318/H318,"0")+IFERROR(V319/H319,"0")</f>
        <v>0</v>
      </c>
      <c r="W320" s="306">
        <f>IFERROR(W316/H316,"0")+IFERROR(W317/H317,"0")+IFERROR(W318/H318,"0")+IFERROR(W319/H319,"0")</f>
        <v>0</v>
      </c>
      <c r="X320" s="306">
        <f>IFERROR(IF(X316="",0,X316),"0")+IFERROR(IF(X317="",0,X317),"0")+IFERROR(IF(X318="",0,X318),"0")+IFERROR(IF(X319="",0,X319),"0")</f>
        <v>0</v>
      </c>
      <c r="Y320" s="307"/>
      <c r="Z320" s="307"/>
    </row>
    <row r="321" spans="1:53" x14ac:dyDescent="0.2">
      <c r="A321" s="313"/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6"/>
      <c r="N321" s="317" t="s">
        <v>66</v>
      </c>
      <c r="O321" s="318"/>
      <c r="P321" s="318"/>
      <c r="Q321" s="318"/>
      <c r="R321" s="318"/>
      <c r="S321" s="318"/>
      <c r="T321" s="319"/>
      <c r="U321" s="37" t="s">
        <v>65</v>
      </c>
      <c r="V321" s="306">
        <f>IFERROR(SUM(V316:V319),"0")</f>
        <v>0</v>
      </c>
      <c r="W321" s="306">
        <f>IFERROR(SUM(W316:W319),"0")</f>
        <v>0</v>
      </c>
      <c r="X321" s="37"/>
      <c r="Y321" s="307"/>
      <c r="Z321" s="307"/>
    </row>
    <row r="322" spans="1:53" ht="14.25" customHeight="1" x14ac:dyDescent="0.25">
      <c r="A322" s="312" t="s">
        <v>60</v>
      </c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  <c r="T322" s="313"/>
      <c r="U322" s="313"/>
      <c r="V322" s="313"/>
      <c r="W322" s="313"/>
      <c r="X322" s="313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1">
        <v>4607091384802</v>
      </c>
      <c r="E323" s="310"/>
      <c r="F323" s="303">
        <v>0.73</v>
      </c>
      <c r="G323" s="32">
        <v>6</v>
      </c>
      <c r="H323" s="303">
        <v>4.38</v>
      </c>
      <c r="I323" s="303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09"/>
      <c r="P323" s="309"/>
      <c r="Q323" s="309"/>
      <c r="R323" s="310"/>
      <c r="S323" s="34"/>
      <c r="T323" s="34"/>
      <c r="U323" s="35" t="s">
        <v>65</v>
      </c>
      <c r="V323" s="304">
        <v>0</v>
      </c>
      <c r="W323" s="305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1">
        <v>4607091384826</v>
      </c>
      <c r="E324" s="310"/>
      <c r="F324" s="303">
        <v>0.35</v>
      </c>
      <c r="G324" s="32">
        <v>8</v>
      </c>
      <c r="H324" s="303">
        <v>2.8</v>
      </c>
      <c r="I324" s="303">
        <v>2.9</v>
      </c>
      <c r="J324" s="32">
        <v>234</v>
      </c>
      <c r="K324" s="32" t="s">
        <v>167</v>
      </c>
      <c r="L324" s="33" t="s">
        <v>64</v>
      </c>
      <c r="M324" s="32">
        <v>35</v>
      </c>
      <c r="N324" s="6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09"/>
      <c r="P324" s="309"/>
      <c r="Q324" s="309"/>
      <c r="R324" s="310"/>
      <c r="S324" s="34"/>
      <c r="T324" s="34"/>
      <c r="U324" s="35" t="s">
        <v>65</v>
      </c>
      <c r="V324" s="304">
        <v>0</v>
      </c>
      <c r="W324" s="305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5"/>
      <c r="B325" s="313"/>
      <c r="C325" s="313"/>
      <c r="D325" s="313"/>
      <c r="E325" s="313"/>
      <c r="F325" s="313"/>
      <c r="G325" s="313"/>
      <c r="H325" s="313"/>
      <c r="I325" s="313"/>
      <c r="J325" s="313"/>
      <c r="K325" s="313"/>
      <c r="L325" s="313"/>
      <c r="M325" s="316"/>
      <c r="N325" s="317" t="s">
        <v>66</v>
      </c>
      <c r="O325" s="318"/>
      <c r="P325" s="318"/>
      <c r="Q325" s="318"/>
      <c r="R325" s="318"/>
      <c r="S325" s="318"/>
      <c r="T325" s="319"/>
      <c r="U325" s="37" t="s">
        <v>67</v>
      </c>
      <c r="V325" s="306">
        <f>IFERROR(V323/H323,"0")+IFERROR(V324/H324,"0")</f>
        <v>0</v>
      </c>
      <c r="W325" s="306">
        <f>IFERROR(W323/H323,"0")+IFERROR(W324/H324,"0")</f>
        <v>0</v>
      </c>
      <c r="X325" s="306">
        <f>IFERROR(IF(X323="",0,X323),"0")+IFERROR(IF(X324="",0,X324),"0")</f>
        <v>0</v>
      </c>
      <c r="Y325" s="307"/>
      <c r="Z325" s="307"/>
    </row>
    <row r="326" spans="1:53" x14ac:dyDescent="0.2">
      <c r="A326" s="313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13"/>
      <c r="M326" s="316"/>
      <c r="N326" s="317" t="s">
        <v>66</v>
      </c>
      <c r="O326" s="318"/>
      <c r="P326" s="318"/>
      <c r="Q326" s="318"/>
      <c r="R326" s="318"/>
      <c r="S326" s="318"/>
      <c r="T326" s="319"/>
      <c r="U326" s="37" t="s">
        <v>65</v>
      </c>
      <c r="V326" s="306">
        <f>IFERROR(SUM(V323:V324),"0")</f>
        <v>0</v>
      </c>
      <c r="W326" s="306">
        <f>IFERROR(SUM(W323:W324),"0")</f>
        <v>0</v>
      </c>
      <c r="X326" s="37"/>
      <c r="Y326" s="307"/>
      <c r="Z326" s="307"/>
    </row>
    <row r="327" spans="1:53" ht="14.25" customHeight="1" x14ac:dyDescent="0.25">
      <c r="A327" s="312" t="s">
        <v>68</v>
      </c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  <c r="T327" s="313"/>
      <c r="U327" s="313"/>
      <c r="V327" s="313"/>
      <c r="W327" s="313"/>
      <c r="X327" s="313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1">
        <v>4607091384246</v>
      </c>
      <c r="E328" s="310"/>
      <c r="F328" s="303">
        <v>1.3</v>
      </c>
      <c r="G328" s="32">
        <v>6</v>
      </c>
      <c r="H328" s="303">
        <v>7.8</v>
      </c>
      <c r="I328" s="303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09"/>
      <c r="P328" s="309"/>
      <c r="Q328" s="309"/>
      <c r="R328" s="310"/>
      <c r="S328" s="34"/>
      <c r="T328" s="34"/>
      <c r="U328" s="35" t="s">
        <v>65</v>
      </c>
      <c r="V328" s="304">
        <v>0</v>
      </c>
      <c r="W328" s="305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1">
        <v>4680115881976</v>
      </c>
      <c r="E329" s="310"/>
      <c r="F329" s="303">
        <v>1.3</v>
      </c>
      <c r="G329" s="32">
        <v>6</v>
      </c>
      <c r="H329" s="303">
        <v>7.8</v>
      </c>
      <c r="I329" s="303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09"/>
      <c r="P329" s="309"/>
      <c r="Q329" s="309"/>
      <c r="R329" s="310"/>
      <c r="S329" s="34"/>
      <c r="T329" s="34"/>
      <c r="U329" s="35" t="s">
        <v>65</v>
      </c>
      <c r="V329" s="304">
        <v>0</v>
      </c>
      <c r="W329" s="305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1">
        <v>4607091384253</v>
      </c>
      <c r="E330" s="310"/>
      <c r="F330" s="303">
        <v>0.4</v>
      </c>
      <c r="G330" s="32">
        <v>6</v>
      </c>
      <c r="H330" s="303">
        <v>2.4</v>
      </c>
      <c r="I330" s="303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09"/>
      <c r="P330" s="309"/>
      <c r="Q330" s="309"/>
      <c r="R330" s="310"/>
      <c r="S330" s="34"/>
      <c r="T330" s="34"/>
      <c r="U330" s="35" t="s">
        <v>65</v>
      </c>
      <c r="V330" s="304">
        <v>0</v>
      </c>
      <c r="W330" s="305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1">
        <v>4680115881969</v>
      </c>
      <c r="E331" s="310"/>
      <c r="F331" s="303">
        <v>0.4</v>
      </c>
      <c r="G331" s="32">
        <v>6</v>
      </c>
      <c r="H331" s="303">
        <v>2.4</v>
      </c>
      <c r="I331" s="303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09"/>
      <c r="P331" s="309"/>
      <c r="Q331" s="309"/>
      <c r="R331" s="310"/>
      <c r="S331" s="34"/>
      <c r="T331" s="34"/>
      <c r="U331" s="35" t="s">
        <v>65</v>
      </c>
      <c r="V331" s="304">
        <v>0</v>
      </c>
      <c r="W331" s="305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5"/>
      <c r="B332" s="313"/>
      <c r="C332" s="313"/>
      <c r="D332" s="313"/>
      <c r="E332" s="313"/>
      <c r="F332" s="313"/>
      <c r="G332" s="313"/>
      <c r="H332" s="313"/>
      <c r="I332" s="313"/>
      <c r="J332" s="313"/>
      <c r="K332" s="313"/>
      <c r="L332" s="313"/>
      <c r="M332" s="316"/>
      <c r="N332" s="317" t="s">
        <v>66</v>
      </c>
      <c r="O332" s="318"/>
      <c r="P332" s="318"/>
      <c r="Q332" s="318"/>
      <c r="R332" s="318"/>
      <c r="S332" s="318"/>
      <c r="T332" s="319"/>
      <c r="U332" s="37" t="s">
        <v>67</v>
      </c>
      <c r="V332" s="306">
        <f>IFERROR(V328/H328,"0")+IFERROR(V329/H329,"0")+IFERROR(V330/H330,"0")+IFERROR(V331/H331,"0")</f>
        <v>0</v>
      </c>
      <c r="W332" s="306">
        <f>IFERROR(W328/H328,"0")+IFERROR(W329/H329,"0")+IFERROR(W330/H330,"0")+IFERROR(W331/H331,"0")</f>
        <v>0</v>
      </c>
      <c r="X332" s="306">
        <f>IFERROR(IF(X328="",0,X328),"0")+IFERROR(IF(X329="",0,X329),"0")+IFERROR(IF(X330="",0,X330),"0")+IFERROR(IF(X331="",0,X331),"0")</f>
        <v>0</v>
      </c>
      <c r="Y332" s="307"/>
      <c r="Z332" s="307"/>
    </row>
    <row r="333" spans="1:53" x14ac:dyDescent="0.2">
      <c r="A333" s="313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6"/>
      <c r="N333" s="317" t="s">
        <v>66</v>
      </c>
      <c r="O333" s="318"/>
      <c r="P333" s="318"/>
      <c r="Q333" s="318"/>
      <c r="R333" s="318"/>
      <c r="S333" s="318"/>
      <c r="T333" s="319"/>
      <c r="U333" s="37" t="s">
        <v>65</v>
      </c>
      <c r="V333" s="306">
        <f>IFERROR(SUM(V328:V331),"0")</f>
        <v>0</v>
      </c>
      <c r="W333" s="306">
        <f>IFERROR(SUM(W328:W331),"0")</f>
        <v>0</v>
      </c>
      <c r="X333" s="37"/>
      <c r="Y333" s="307"/>
      <c r="Z333" s="307"/>
    </row>
    <row r="334" spans="1:53" ht="14.25" customHeight="1" x14ac:dyDescent="0.25">
      <c r="A334" s="312" t="s">
        <v>219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13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1">
        <v>4607091389357</v>
      </c>
      <c r="E335" s="310"/>
      <c r="F335" s="303">
        <v>1.3</v>
      </c>
      <c r="G335" s="32">
        <v>6</v>
      </c>
      <c r="H335" s="303">
        <v>7.8</v>
      </c>
      <c r="I335" s="30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09"/>
      <c r="P335" s="309"/>
      <c r="Q335" s="309"/>
      <c r="R335" s="310"/>
      <c r="S335" s="34"/>
      <c r="T335" s="34"/>
      <c r="U335" s="35" t="s">
        <v>65</v>
      </c>
      <c r="V335" s="304">
        <v>0</v>
      </c>
      <c r="W335" s="30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5"/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6"/>
      <c r="N336" s="317" t="s">
        <v>66</v>
      </c>
      <c r="O336" s="318"/>
      <c r="P336" s="318"/>
      <c r="Q336" s="318"/>
      <c r="R336" s="318"/>
      <c r="S336" s="318"/>
      <c r="T336" s="319"/>
      <c r="U336" s="37" t="s">
        <v>67</v>
      </c>
      <c r="V336" s="306">
        <f>IFERROR(V335/H335,"0")</f>
        <v>0</v>
      </c>
      <c r="W336" s="306">
        <f>IFERROR(W335/H335,"0")</f>
        <v>0</v>
      </c>
      <c r="X336" s="306">
        <f>IFERROR(IF(X335="",0,X335),"0")</f>
        <v>0</v>
      </c>
      <c r="Y336" s="307"/>
      <c r="Z336" s="307"/>
    </row>
    <row r="337" spans="1:53" x14ac:dyDescent="0.2">
      <c r="A337" s="313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6"/>
      <c r="N337" s="317" t="s">
        <v>66</v>
      </c>
      <c r="O337" s="318"/>
      <c r="P337" s="318"/>
      <c r="Q337" s="318"/>
      <c r="R337" s="318"/>
      <c r="S337" s="318"/>
      <c r="T337" s="319"/>
      <c r="U337" s="37" t="s">
        <v>65</v>
      </c>
      <c r="V337" s="306">
        <f>IFERROR(SUM(V335:V335),"0")</f>
        <v>0</v>
      </c>
      <c r="W337" s="306">
        <f>IFERROR(SUM(W335:W335),"0")</f>
        <v>0</v>
      </c>
      <c r="X337" s="37"/>
      <c r="Y337" s="307"/>
      <c r="Z337" s="307"/>
    </row>
    <row r="338" spans="1:53" ht="27.75" customHeight="1" x14ac:dyDescent="0.2">
      <c r="A338" s="320" t="s">
        <v>477</v>
      </c>
      <c r="B338" s="321"/>
      <c r="C338" s="321"/>
      <c r="D338" s="321"/>
      <c r="E338" s="321"/>
      <c r="F338" s="321"/>
      <c r="G338" s="321"/>
      <c r="H338" s="321"/>
      <c r="I338" s="321"/>
      <c r="J338" s="321"/>
      <c r="K338" s="321"/>
      <c r="L338" s="321"/>
      <c r="M338" s="321"/>
      <c r="N338" s="321"/>
      <c r="O338" s="321"/>
      <c r="P338" s="321"/>
      <c r="Q338" s="321"/>
      <c r="R338" s="321"/>
      <c r="S338" s="321"/>
      <c r="T338" s="321"/>
      <c r="U338" s="321"/>
      <c r="V338" s="321"/>
      <c r="W338" s="321"/>
      <c r="X338" s="321"/>
      <c r="Y338" s="48"/>
      <c r="Z338" s="48"/>
    </row>
    <row r="339" spans="1:53" ht="16.5" customHeight="1" x14ac:dyDescent="0.25">
      <c r="A339" s="327" t="s">
        <v>478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13"/>
      <c r="Y339" s="299"/>
      <c r="Z339" s="299"/>
    </row>
    <row r="340" spans="1:53" ht="14.25" customHeight="1" x14ac:dyDescent="0.25">
      <c r="A340" s="312" t="s">
        <v>103</v>
      </c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  <c r="T340" s="313"/>
      <c r="U340" s="313"/>
      <c r="V340" s="313"/>
      <c r="W340" s="313"/>
      <c r="X340" s="313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1">
        <v>4607091389708</v>
      </c>
      <c r="E341" s="310"/>
      <c r="F341" s="303">
        <v>0.45</v>
      </c>
      <c r="G341" s="32">
        <v>6</v>
      </c>
      <c r="H341" s="303">
        <v>2.7</v>
      </c>
      <c r="I341" s="303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09"/>
      <c r="P341" s="309"/>
      <c r="Q341" s="309"/>
      <c r="R341" s="310"/>
      <c r="S341" s="34"/>
      <c r="T341" s="34"/>
      <c r="U341" s="35" t="s">
        <v>65</v>
      </c>
      <c r="V341" s="304">
        <v>0</v>
      </c>
      <c r="W341" s="30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1">
        <v>4607091389692</v>
      </c>
      <c r="E342" s="310"/>
      <c r="F342" s="303">
        <v>0.45</v>
      </c>
      <c r="G342" s="32">
        <v>6</v>
      </c>
      <c r="H342" s="303">
        <v>2.7</v>
      </c>
      <c r="I342" s="303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09"/>
      <c r="P342" s="309"/>
      <c r="Q342" s="309"/>
      <c r="R342" s="310"/>
      <c r="S342" s="34"/>
      <c r="T342" s="34"/>
      <c r="U342" s="35" t="s">
        <v>65</v>
      </c>
      <c r="V342" s="304">
        <v>0</v>
      </c>
      <c r="W342" s="305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15"/>
      <c r="B343" s="313"/>
      <c r="C343" s="313"/>
      <c r="D343" s="313"/>
      <c r="E343" s="313"/>
      <c r="F343" s="313"/>
      <c r="G343" s="313"/>
      <c r="H343" s="313"/>
      <c r="I343" s="313"/>
      <c r="J343" s="313"/>
      <c r="K343" s="313"/>
      <c r="L343" s="313"/>
      <c r="M343" s="316"/>
      <c r="N343" s="317" t="s">
        <v>66</v>
      </c>
      <c r="O343" s="318"/>
      <c r="P343" s="318"/>
      <c r="Q343" s="318"/>
      <c r="R343" s="318"/>
      <c r="S343" s="318"/>
      <c r="T343" s="319"/>
      <c r="U343" s="37" t="s">
        <v>67</v>
      </c>
      <c r="V343" s="306">
        <f>IFERROR(V341/H341,"0")+IFERROR(V342/H342,"0")</f>
        <v>0</v>
      </c>
      <c r="W343" s="306">
        <f>IFERROR(W341/H341,"0")+IFERROR(W342/H342,"0")</f>
        <v>0</v>
      </c>
      <c r="X343" s="306">
        <f>IFERROR(IF(X341="",0,X341),"0")+IFERROR(IF(X342="",0,X342),"0")</f>
        <v>0</v>
      </c>
      <c r="Y343" s="307"/>
      <c r="Z343" s="307"/>
    </row>
    <row r="344" spans="1:53" x14ac:dyDescent="0.2">
      <c r="A344" s="313"/>
      <c r="B344" s="313"/>
      <c r="C344" s="313"/>
      <c r="D344" s="313"/>
      <c r="E344" s="313"/>
      <c r="F344" s="313"/>
      <c r="G344" s="313"/>
      <c r="H344" s="313"/>
      <c r="I344" s="313"/>
      <c r="J344" s="313"/>
      <c r="K344" s="313"/>
      <c r="L344" s="313"/>
      <c r="M344" s="316"/>
      <c r="N344" s="317" t="s">
        <v>66</v>
      </c>
      <c r="O344" s="318"/>
      <c r="P344" s="318"/>
      <c r="Q344" s="318"/>
      <c r="R344" s="318"/>
      <c r="S344" s="318"/>
      <c r="T344" s="319"/>
      <c r="U344" s="37" t="s">
        <v>65</v>
      </c>
      <c r="V344" s="306">
        <f>IFERROR(SUM(V341:V342),"0")</f>
        <v>0</v>
      </c>
      <c r="W344" s="306">
        <f>IFERROR(SUM(W341:W342),"0")</f>
        <v>0</v>
      </c>
      <c r="X344" s="37"/>
      <c r="Y344" s="307"/>
      <c r="Z344" s="307"/>
    </row>
    <row r="345" spans="1:53" ht="14.25" customHeight="1" x14ac:dyDescent="0.25">
      <c r="A345" s="312" t="s">
        <v>60</v>
      </c>
      <c r="B345" s="313"/>
      <c r="C345" s="313"/>
      <c r="D345" s="313"/>
      <c r="E345" s="313"/>
      <c r="F345" s="313"/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  <c r="T345" s="313"/>
      <c r="U345" s="313"/>
      <c r="V345" s="313"/>
      <c r="W345" s="313"/>
      <c r="X345" s="313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1">
        <v>4607091389753</v>
      </c>
      <c r="E346" s="310"/>
      <c r="F346" s="303">
        <v>0.7</v>
      </c>
      <c r="G346" s="32">
        <v>6</v>
      </c>
      <c r="H346" s="303">
        <v>4.2</v>
      </c>
      <c r="I346" s="303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09"/>
      <c r="P346" s="309"/>
      <c r="Q346" s="309"/>
      <c r="R346" s="310"/>
      <c r="S346" s="34"/>
      <c r="T346" s="34"/>
      <c r="U346" s="35" t="s">
        <v>65</v>
      </c>
      <c r="V346" s="304">
        <v>0</v>
      </c>
      <c r="W346" s="305">
        <f t="shared" ref="W346:W358" si="15"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1">
        <v>4607091389760</v>
      </c>
      <c r="E347" s="310"/>
      <c r="F347" s="303">
        <v>0.7</v>
      </c>
      <c r="G347" s="32">
        <v>6</v>
      </c>
      <c r="H347" s="303">
        <v>4.2</v>
      </c>
      <c r="I347" s="303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09"/>
      <c r="P347" s="309"/>
      <c r="Q347" s="309"/>
      <c r="R347" s="310"/>
      <c r="S347" s="34"/>
      <c r="T347" s="34"/>
      <c r="U347" s="35" t="s">
        <v>65</v>
      </c>
      <c r="V347" s="304">
        <v>0</v>
      </c>
      <c r="W347" s="305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1">
        <v>4607091389746</v>
      </c>
      <c r="E348" s="310"/>
      <c r="F348" s="303">
        <v>0.7</v>
      </c>
      <c r="G348" s="32">
        <v>6</v>
      </c>
      <c r="H348" s="303">
        <v>4.2</v>
      </c>
      <c r="I348" s="303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09"/>
      <c r="P348" s="309"/>
      <c r="Q348" s="309"/>
      <c r="R348" s="310"/>
      <c r="S348" s="34"/>
      <c r="T348" s="34"/>
      <c r="U348" s="35" t="s">
        <v>65</v>
      </c>
      <c r="V348" s="304">
        <v>60</v>
      </c>
      <c r="W348" s="305">
        <f t="shared" si="15"/>
        <v>63</v>
      </c>
      <c r="X348" s="36">
        <f>IFERROR(IF(W348=0,"",ROUNDUP(W348/H348,0)*0.00753),"")</f>
        <v>0.11295000000000001</v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1">
        <v>4680115882928</v>
      </c>
      <c r="E349" s="310"/>
      <c r="F349" s="303">
        <v>0.28000000000000003</v>
      </c>
      <c r="G349" s="32">
        <v>6</v>
      </c>
      <c r="H349" s="303">
        <v>1.68</v>
      </c>
      <c r="I349" s="303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09"/>
      <c r="P349" s="309"/>
      <c r="Q349" s="309"/>
      <c r="R349" s="310"/>
      <c r="S349" s="34"/>
      <c r="T349" s="34"/>
      <c r="U349" s="35" t="s">
        <v>65</v>
      </c>
      <c r="V349" s="304">
        <v>0</v>
      </c>
      <c r="W349" s="305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1">
        <v>4680115883147</v>
      </c>
      <c r="E350" s="310"/>
      <c r="F350" s="303">
        <v>0.28000000000000003</v>
      </c>
      <c r="G350" s="32">
        <v>6</v>
      </c>
      <c r="H350" s="303">
        <v>1.68</v>
      </c>
      <c r="I350" s="303">
        <v>1.81</v>
      </c>
      <c r="J350" s="32">
        <v>234</v>
      </c>
      <c r="K350" s="32" t="s">
        <v>167</v>
      </c>
      <c r="L350" s="33" t="s">
        <v>64</v>
      </c>
      <c r="M350" s="32">
        <v>45</v>
      </c>
      <c r="N350" s="4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09"/>
      <c r="P350" s="309"/>
      <c r="Q350" s="309"/>
      <c r="R350" s="310"/>
      <c r="S350" s="34"/>
      <c r="T350" s="34"/>
      <c r="U350" s="35" t="s">
        <v>65</v>
      </c>
      <c r="V350" s="304">
        <v>0</v>
      </c>
      <c r="W350" s="305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1">
        <v>4607091384338</v>
      </c>
      <c r="E351" s="310"/>
      <c r="F351" s="303">
        <v>0.35</v>
      </c>
      <c r="G351" s="32">
        <v>6</v>
      </c>
      <c r="H351" s="303">
        <v>2.1</v>
      </c>
      <c r="I351" s="303">
        <v>2.23</v>
      </c>
      <c r="J351" s="32">
        <v>234</v>
      </c>
      <c r="K351" s="32" t="s">
        <v>167</v>
      </c>
      <c r="L351" s="33" t="s">
        <v>64</v>
      </c>
      <c r="M351" s="32">
        <v>45</v>
      </c>
      <c r="N351" s="5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09"/>
      <c r="P351" s="309"/>
      <c r="Q351" s="309"/>
      <c r="R351" s="310"/>
      <c r="S351" s="34"/>
      <c r="T351" s="34"/>
      <c r="U351" s="35" t="s">
        <v>65</v>
      </c>
      <c r="V351" s="304">
        <v>0</v>
      </c>
      <c r="W351" s="305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1">
        <v>4680115883154</v>
      </c>
      <c r="E352" s="310"/>
      <c r="F352" s="303">
        <v>0.28000000000000003</v>
      </c>
      <c r="G352" s="32">
        <v>6</v>
      </c>
      <c r="H352" s="303">
        <v>1.68</v>
      </c>
      <c r="I352" s="303">
        <v>1.81</v>
      </c>
      <c r="J352" s="32">
        <v>234</v>
      </c>
      <c r="K352" s="32" t="s">
        <v>167</v>
      </c>
      <c r="L352" s="33" t="s">
        <v>64</v>
      </c>
      <c r="M352" s="32">
        <v>45</v>
      </c>
      <c r="N352" s="4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09"/>
      <c r="P352" s="309"/>
      <c r="Q352" s="309"/>
      <c r="R352" s="310"/>
      <c r="S352" s="34"/>
      <c r="T352" s="34"/>
      <c r="U352" s="35" t="s">
        <v>65</v>
      </c>
      <c r="V352" s="304">
        <v>0</v>
      </c>
      <c r="W352" s="305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1">
        <v>4607091389524</v>
      </c>
      <c r="E353" s="310"/>
      <c r="F353" s="303">
        <v>0.35</v>
      </c>
      <c r="G353" s="32">
        <v>6</v>
      </c>
      <c r="H353" s="303">
        <v>2.1</v>
      </c>
      <c r="I353" s="303">
        <v>2.23</v>
      </c>
      <c r="J353" s="32">
        <v>234</v>
      </c>
      <c r="K353" s="32" t="s">
        <v>167</v>
      </c>
      <c r="L353" s="33" t="s">
        <v>64</v>
      </c>
      <c r="M353" s="32">
        <v>45</v>
      </c>
      <c r="N353" s="5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09"/>
      <c r="P353" s="309"/>
      <c r="Q353" s="309"/>
      <c r="R353" s="310"/>
      <c r="S353" s="34"/>
      <c r="T353" s="34"/>
      <c r="U353" s="35" t="s">
        <v>65</v>
      </c>
      <c r="V353" s="304">
        <v>0</v>
      </c>
      <c r="W353" s="305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1">
        <v>4680115883161</v>
      </c>
      <c r="E354" s="310"/>
      <c r="F354" s="303">
        <v>0.28000000000000003</v>
      </c>
      <c r="G354" s="32">
        <v>6</v>
      </c>
      <c r="H354" s="303">
        <v>1.68</v>
      </c>
      <c r="I354" s="303">
        <v>1.81</v>
      </c>
      <c r="J354" s="32">
        <v>234</v>
      </c>
      <c r="K354" s="32" t="s">
        <v>167</v>
      </c>
      <c r="L354" s="33" t="s">
        <v>64</v>
      </c>
      <c r="M354" s="32">
        <v>45</v>
      </c>
      <c r="N354" s="5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09"/>
      <c r="P354" s="309"/>
      <c r="Q354" s="309"/>
      <c r="R354" s="310"/>
      <c r="S354" s="34"/>
      <c r="T354" s="34"/>
      <c r="U354" s="35" t="s">
        <v>65</v>
      </c>
      <c r="V354" s="304">
        <v>0</v>
      </c>
      <c r="W354" s="305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1">
        <v>4607091384345</v>
      </c>
      <c r="E355" s="310"/>
      <c r="F355" s="303">
        <v>0.35</v>
      </c>
      <c r="G355" s="32">
        <v>6</v>
      </c>
      <c r="H355" s="303">
        <v>2.1</v>
      </c>
      <c r="I355" s="303">
        <v>2.23</v>
      </c>
      <c r="J355" s="32">
        <v>234</v>
      </c>
      <c r="K355" s="32" t="s">
        <v>167</v>
      </c>
      <c r="L355" s="33" t="s">
        <v>64</v>
      </c>
      <c r="M355" s="32">
        <v>45</v>
      </c>
      <c r="N355" s="42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09"/>
      <c r="P355" s="309"/>
      <c r="Q355" s="309"/>
      <c r="R355" s="310"/>
      <c r="S355" s="34"/>
      <c r="T355" s="34"/>
      <c r="U355" s="35" t="s">
        <v>65</v>
      </c>
      <c r="V355" s="304">
        <v>0</v>
      </c>
      <c r="W355" s="305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1">
        <v>4680115883178</v>
      </c>
      <c r="E356" s="310"/>
      <c r="F356" s="303">
        <v>0.28000000000000003</v>
      </c>
      <c r="G356" s="32">
        <v>6</v>
      </c>
      <c r="H356" s="303">
        <v>1.68</v>
      </c>
      <c r="I356" s="303">
        <v>1.81</v>
      </c>
      <c r="J356" s="32">
        <v>234</v>
      </c>
      <c r="K356" s="32" t="s">
        <v>167</v>
      </c>
      <c r="L356" s="33" t="s">
        <v>64</v>
      </c>
      <c r="M356" s="32">
        <v>45</v>
      </c>
      <c r="N356" s="5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09"/>
      <c r="P356" s="309"/>
      <c r="Q356" s="309"/>
      <c r="R356" s="310"/>
      <c r="S356" s="34"/>
      <c r="T356" s="34"/>
      <c r="U356" s="35" t="s">
        <v>65</v>
      </c>
      <c r="V356" s="304">
        <v>0</v>
      </c>
      <c r="W356" s="30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1">
        <v>4607091389531</v>
      </c>
      <c r="E357" s="310"/>
      <c r="F357" s="303">
        <v>0.35</v>
      </c>
      <c r="G357" s="32">
        <v>6</v>
      </c>
      <c r="H357" s="303">
        <v>2.1</v>
      </c>
      <c r="I357" s="303">
        <v>2.23</v>
      </c>
      <c r="J357" s="32">
        <v>234</v>
      </c>
      <c r="K357" s="32" t="s">
        <v>167</v>
      </c>
      <c r="L357" s="33" t="s">
        <v>64</v>
      </c>
      <c r="M357" s="32">
        <v>45</v>
      </c>
      <c r="N357" s="4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09"/>
      <c r="P357" s="309"/>
      <c r="Q357" s="309"/>
      <c r="R357" s="310"/>
      <c r="S357" s="34"/>
      <c r="T357" s="34"/>
      <c r="U357" s="35" t="s">
        <v>65</v>
      </c>
      <c r="V357" s="304">
        <v>0</v>
      </c>
      <c r="W357" s="30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1">
        <v>4680115883185</v>
      </c>
      <c r="E358" s="310"/>
      <c r="F358" s="303">
        <v>0.28000000000000003</v>
      </c>
      <c r="G358" s="32">
        <v>6</v>
      </c>
      <c r="H358" s="303">
        <v>1.68</v>
      </c>
      <c r="I358" s="303">
        <v>1.81</v>
      </c>
      <c r="J358" s="32">
        <v>234</v>
      </c>
      <c r="K358" s="32" t="s">
        <v>167</v>
      </c>
      <c r="L358" s="33" t="s">
        <v>64</v>
      </c>
      <c r="M358" s="32">
        <v>45</v>
      </c>
      <c r="N358" s="459" t="s">
        <v>509</v>
      </c>
      <c r="O358" s="309"/>
      <c r="P358" s="309"/>
      <c r="Q358" s="309"/>
      <c r="R358" s="310"/>
      <c r="S358" s="34"/>
      <c r="T358" s="34"/>
      <c r="U358" s="35" t="s">
        <v>65</v>
      </c>
      <c r="V358" s="304">
        <v>0</v>
      </c>
      <c r="W358" s="30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5"/>
      <c r="B359" s="313"/>
      <c r="C359" s="313"/>
      <c r="D359" s="313"/>
      <c r="E359" s="313"/>
      <c r="F359" s="313"/>
      <c r="G359" s="313"/>
      <c r="H359" s="313"/>
      <c r="I359" s="313"/>
      <c r="J359" s="313"/>
      <c r="K359" s="313"/>
      <c r="L359" s="313"/>
      <c r="M359" s="316"/>
      <c r="N359" s="317" t="s">
        <v>66</v>
      </c>
      <c r="O359" s="318"/>
      <c r="P359" s="318"/>
      <c r="Q359" s="318"/>
      <c r="R359" s="318"/>
      <c r="S359" s="318"/>
      <c r="T359" s="319"/>
      <c r="U359" s="37" t="s">
        <v>67</v>
      </c>
      <c r="V359" s="30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14.285714285714285</v>
      </c>
      <c r="W359" s="30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15</v>
      </c>
      <c r="X359" s="30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0.11295000000000001</v>
      </c>
      <c r="Y359" s="307"/>
      <c r="Z359" s="307"/>
    </row>
    <row r="360" spans="1:53" x14ac:dyDescent="0.2">
      <c r="A360" s="313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13"/>
      <c r="M360" s="316"/>
      <c r="N360" s="317" t="s">
        <v>66</v>
      </c>
      <c r="O360" s="318"/>
      <c r="P360" s="318"/>
      <c r="Q360" s="318"/>
      <c r="R360" s="318"/>
      <c r="S360" s="318"/>
      <c r="T360" s="319"/>
      <c r="U360" s="37" t="s">
        <v>65</v>
      </c>
      <c r="V360" s="306">
        <f>IFERROR(SUM(V346:V358),"0")</f>
        <v>60</v>
      </c>
      <c r="W360" s="306">
        <f>IFERROR(SUM(W346:W358),"0")</f>
        <v>63</v>
      </c>
      <c r="X360" s="37"/>
      <c r="Y360" s="307"/>
      <c r="Z360" s="307"/>
    </row>
    <row r="361" spans="1:53" ht="14.25" customHeight="1" x14ac:dyDescent="0.25">
      <c r="A361" s="312" t="s">
        <v>68</v>
      </c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  <c r="T361" s="313"/>
      <c r="U361" s="313"/>
      <c r="V361" s="313"/>
      <c r="W361" s="313"/>
      <c r="X361" s="313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1">
        <v>4607091389685</v>
      </c>
      <c r="E362" s="310"/>
      <c r="F362" s="303">
        <v>1.3</v>
      </c>
      <c r="G362" s="32">
        <v>6</v>
      </c>
      <c r="H362" s="303">
        <v>7.8</v>
      </c>
      <c r="I362" s="303">
        <v>8.3460000000000001</v>
      </c>
      <c r="J362" s="32">
        <v>56</v>
      </c>
      <c r="K362" s="32" t="s">
        <v>98</v>
      </c>
      <c r="L362" s="33" t="s">
        <v>132</v>
      </c>
      <c r="M362" s="32">
        <v>45</v>
      </c>
      <c r="N362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09"/>
      <c r="P362" s="309"/>
      <c r="Q362" s="309"/>
      <c r="R362" s="310"/>
      <c r="S362" s="34"/>
      <c r="T362" s="34"/>
      <c r="U362" s="35" t="s">
        <v>65</v>
      </c>
      <c r="V362" s="304">
        <v>0</v>
      </c>
      <c r="W362" s="30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1">
        <v>4607091389654</v>
      </c>
      <c r="E363" s="310"/>
      <c r="F363" s="303">
        <v>0.33</v>
      </c>
      <c r="G363" s="32">
        <v>6</v>
      </c>
      <c r="H363" s="303">
        <v>1.98</v>
      </c>
      <c r="I363" s="303">
        <v>2.258</v>
      </c>
      <c r="J363" s="32">
        <v>156</v>
      </c>
      <c r="K363" s="32" t="s">
        <v>63</v>
      </c>
      <c r="L363" s="33" t="s">
        <v>132</v>
      </c>
      <c r="M363" s="32">
        <v>45</v>
      </c>
      <c r="N363" s="4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09"/>
      <c r="P363" s="309"/>
      <c r="Q363" s="309"/>
      <c r="R363" s="310"/>
      <c r="S363" s="34"/>
      <c r="T363" s="34"/>
      <c r="U363" s="35" t="s">
        <v>65</v>
      </c>
      <c r="V363" s="304">
        <v>0</v>
      </c>
      <c r="W363" s="305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1">
        <v>4607091384352</v>
      </c>
      <c r="E364" s="310"/>
      <c r="F364" s="303">
        <v>0.6</v>
      </c>
      <c r="G364" s="32">
        <v>4</v>
      </c>
      <c r="H364" s="303">
        <v>2.4</v>
      </c>
      <c r="I364" s="303">
        <v>2.6459999999999999</v>
      </c>
      <c r="J364" s="32">
        <v>120</v>
      </c>
      <c r="K364" s="32" t="s">
        <v>63</v>
      </c>
      <c r="L364" s="33" t="s">
        <v>132</v>
      </c>
      <c r="M364" s="32">
        <v>45</v>
      </c>
      <c r="N364" s="3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09"/>
      <c r="P364" s="309"/>
      <c r="Q364" s="309"/>
      <c r="R364" s="310"/>
      <c r="S364" s="34"/>
      <c r="T364" s="34"/>
      <c r="U364" s="35" t="s">
        <v>65</v>
      </c>
      <c r="V364" s="304">
        <v>0</v>
      </c>
      <c r="W364" s="305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1">
        <v>4607091389661</v>
      </c>
      <c r="E365" s="310"/>
      <c r="F365" s="303">
        <v>0.55000000000000004</v>
      </c>
      <c r="G365" s="32">
        <v>4</v>
      </c>
      <c r="H365" s="303">
        <v>2.2000000000000002</v>
      </c>
      <c r="I365" s="303">
        <v>2.492</v>
      </c>
      <c r="J365" s="32">
        <v>120</v>
      </c>
      <c r="K365" s="32" t="s">
        <v>63</v>
      </c>
      <c r="L365" s="33" t="s">
        <v>132</v>
      </c>
      <c r="M365" s="32">
        <v>45</v>
      </c>
      <c r="N365" s="4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09"/>
      <c r="P365" s="309"/>
      <c r="Q365" s="309"/>
      <c r="R365" s="310"/>
      <c r="S365" s="34"/>
      <c r="T365" s="34"/>
      <c r="U365" s="35" t="s">
        <v>65</v>
      </c>
      <c r="V365" s="304">
        <v>0</v>
      </c>
      <c r="W365" s="305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5"/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6"/>
      <c r="N366" s="317" t="s">
        <v>66</v>
      </c>
      <c r="O366" s="318"/>
      <c r="P366" s="318"/>
      <c r="Q366" s="318"/>
      <c r="R366" s="318"/>
      <c r="S366" s="318"/>
      <c r="T366" s="319"/>
      <c r="U366" s="37" t="s">
        <v>67</v>
      </c>
      <c r="V366" s="306">
        <f>IFERROR(V362/H362,"0")+IFERROR(V363/H363,"0")+IFERROR(V364/H364,"0")+IFERROR(V365/H365,"0")</f>
        <v>0</v>
      </c>
      <c r="W366" s="306">
        <f>IFERROR(W362/H362,"0")+IFERROR(W363/H363,"0")+IFERROR(W364/H364,"0")+IFERROR(W365/H365,"0")</f>
        <v>0</v>
      </c>
      <c r="X366" s="306">
        <f>IFERROR(IF(X362="",0,X362),"0")+IFERROR(IF(X363="",0,X363),"0")+IFERROR(IF(X364="",0,X364),"0")+IFERROR(IF(X365="",0,X365),"0")</f>
        <v>0</v>
      </c>
      <c r="Y366" s="307"/>
      <c r="Z366" s="307"/>
    </row>
    <row r="367" spans="1:53" x14ac:dyDescent="0.2">
      <c r="A367" s="313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13"/>
      <c r="M367" s="316"/>
      <c r="N367" s="317" t="s">
        <v>66</v>
      </c>
      <c r="O367" s="318"/>
      <c r="P367" s="318"/>
      <c r="Q367" s="318"/>
      <c r="R367" s="318"/>
      <c r="S367" s="318"/>
      <c r="T367" s="319"/>
      <c r="U367" s="37" t="s">
        <v>65</v>
      </c>
      <c r="V367" s="306">
        <f>IFERROR(SUM(V362:V365),"0")</f>
        <v>0</v>
      </c>
      <c r="W367" s="306">
        <f>IFERROR(SUM(W362:W365),"0")</f>
        <v>0</v>
      </c>
      <c r="X367" s="37"/>
      <c r="Y367" s="307"/>
      <c r="Z367" s="307"/>
    </row>
    <row r="368" spans="1:53" ht="14.25" customHeight="1" x14ac:dyDescent="0.25">
      <c r="A368" s="312" t="s">
        <v>219</v>
      </c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  <c r="T368" s="313"/>
      <c r="U368" s="313"/>
      <c r="V368" s="313"/>
      <c r="W368" s="313"/>
      <c r="X368" s="313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1">
        <v>4680115881648</v>
      </c>
      <c r="E369" s="310"/>
      <c r="F369" s="303">
        <v>1</v>
      </c>
      <c r="G369" s="32">
        <v>4</v>
      </c>
      <c r="H369" s="303">
        <v>4</v>
      </c>
      <c r="I369" s="303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9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09"/>
      <c r="P369" s="309"/>
      <c r="Q369" s="309"/>
      <c r="R369" s="310"/>
      <c r="S369" s="34"/>
      <c r="T369" s="34"/>
      <c r="U369" s="35" t="s">
        <v>65</v>
      </c>
      <c r="V369" s="304">
        <v>0</v>
      </c>
      <c r="W369" s="305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5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13"/>
      <c r="M370" s="316"/>
      <c r="N370" s="317" t="s">
        <v>66</v>
      </c>
      <c r="O370" s="318"/>
      <c r="P370" s="318"/>
      <c r="Q370" s="318"/>
      <c r="R370" s="318"/>
      <c r="S370" s="318"/>
      <c r="T370" s="319"/>
      <c r="U370" s="37" t="s">
        <v>67</v>
      </c>
      <c r="V370" s="306">
        <f>IFERROR(V369/H369,"0")</f>
        <v>0</v>
      </c>
      <c r="W370" s="306">
        <f>IFERROR(W369/H369,"0")</f>
        <v>0</v>
      </c>
      <c r="X370" s="306">
        <f>IFERROR(IF(X369="",0,X369),"0")</f>
        <v>0</v>
      </c>
      <c r="Y370" s="307"/>
      <c r="Z370" s="307"/>
    </row>
    <row r="371" spans="1:53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13"/>
      <c r="M371" s="316"/>
      <c r="N371" s="317" t="s">
        <v>66</v>
      </c>
      <c r="O371" s="318"/>
      <c r="P371" s="318"/>
      <c r="Q371" s="318"/>
      <c r="R371" s="318"/>
      <c r="S371" s="318"/>
      <c r="T371" s="319"/>
      <c r="U371" s="37" t="s">
        <v>65</v>
      </c>
      <c r="V371" s="306">
        <f>IFERROR(SUM(V369:V369),"0")</f>
        <v>0</v>
      </c>
      <c r="W371" s="306">
        <f>IFERROR(SUM(W369:W369),"0")</f>
        <v>0</v>
      </c>
      <c r="X371" s="37"/>
      <c r="Y371" s="307"/>
      <c r="Z371" s="307"/>
    </row>
    <row r="372" spans="1:53" ht="14.25" customHeight="1" x14ac:dyDescent="0.25">
      <c r="A372" s="312" t="s">
        <v>90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13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1">
        <v>4680115882997</v>
      </c>
      <c r="E373" s="310"/>
      <c r="F373" s="303">
        <v>0.13</v>
      </c>
      <c r="G373" s="32">
        <v>10</v>
      </c>
      <c r="H373" s="303">
        <v>1.3</v>
      </c>
      <c r="I373" s="303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0" t="s">
        <v>524</v>
      </c>
      <c r="O373" s="309"/>
      <c r="P373" s="309"/>
      <c r="Q373" s="309"/>
      <c r="R373" s="310"/>
      <c r="S373" s="34"/>
      <c r="T373" s="34"/>
      <c r="U373" s="35" t="s">
        <v>65</v>
      </c>
      <c r="V373" s="304">
        <v>0</v>
      </c>
      <c r="W373" s="305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5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13"/>
      <c r="M374" s="316"/>
      <c r="N374" s="317" t="s">
        <v>66</v>
      </c>
      <c r="O374" s="318"/>
      <c r="P374" s="318"/>
      <c r="Q374" s="318"/>
      <c r="R374" s="318"/>
      <c r="S374" s="318"/>
      <c r="T374" s="319"/>
      <c r="U374" s="37" t="s">
        <v>67</v>
      </c>
      <c r="V374" s="306">
        <f>IFERROR(V373/H373,"0")</f>
        <v>0</v>
      </c>
      <c r="W374" s="306">
        <f>IFERROR(W373/H373,"0")</f>
        <v>0</v>
      </c>
      <c r="X374" s="306">
        <f>IFERROR(IF(X373="",0,X373),"0")</f>
        <v>0</v>
      </c>
      <c r="Y374" s="307"/>
      <c r="Z374" s="307"/>
    </row>
    <row r="375" spans="1:53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6"/>
      <c r="N375" s="317" t="s">
        <v>66</v>
      </c>
      <c r="O375" s="318"/>
      <c r="P375" s="318"/>
      <c r="Q375" s="318"/>
      <c r="R375" s="318"/>
      <c r="S375" s="318"/>
      <c r="T375" s="319"/>
      <c r="U375" s="37" t="s">
        <v>65</v>
      </c>
      <c r="V375" s="306">
        <f>IFERROR(SUM(V373:V373),"0")</f>
        <v>0</v>
      </c>
      <c r="W375" s="306">
        <f>IFERROR(SUM(W373:W373),"0")</f>
        <v>0</v>
      </c>
      <c r="X375" s="37"/>
      <c r="Y375" s="307"/>
      <c r="Z375" s="307"/>
    </row>
    <row r="376" spans="1:53" ht="16.5" customHeight="1" x14ac:dyDescent="0.25">
      <c r="A376" s="327" t="s">
        <v>525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13"/>
      <c r="Y376" s="299"/>
      <c r="Z376" s="299"/>
    </row>
    <row r="377" spans="1:53" ht="14.25" customHeight="1" x14ac:dyDescent="0.25">
      <c r="A377" s="312" t="s">
        <v>95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13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1">
        <v>4607091389388</v>
      </c>
      <c r="E378" s="310"/>
      <c r="F378" s="303">
        <v>1.3</v>
      </c>
      <c r="G378" s="32">
        <v>4</v>
      </c>
      <c r="H378" s="303">
        <v>5.2</v>
      </c>
      <c r="I378" s="303">
        <v>5.6079999999999997</v>
      </c>
      <c r="J378" s="32">
        <v>104</v>
      </c>
      <c r="K378" s="32" t="s">
        <v>98</v>
      </c>
      <c r="L378" s="33" t="s">
        <v>132</v>
      </c>
      <c r="M378" s="32">
        <v>35</v>
      </c>
      <c r="N378" s="44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09"/>
      <c r="P378" s="309"/>
      <c r="Q378" s="309"/>
      <c r="R378" s="310"/>
      <c r="S378" s="34"/>
      <c r="T378" s="34"/>
      <c r="U378" s="35" t="s">
        <v>65</v>
      </c>
      <c r="V378" s="304">
        <v>0</v>
      </c>
      <c r="W378" s="305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1">
        <v>4607091389364</v>
      </c>
      <c r="E379" s="310"/>
      <c r="F379" s="303">
        <v>0.42</v>
      </c>
      <c r="G379" s="32">
        <v>6</v>
      </c>
      <c r="H379" s="303">
        <v>2.52</v>
      </c>
      <c r="I379" s="303">
        <v>2.75</v>
      </c>
      <c r="J379" s="32">
        <v>156</v>
      </c>
      <c r="K379" s="32" t="s">
        <v>63</v>
      </c>
      <c r="L379" s="33" t="s">
        <v>132</v>
      </c>
      <c r="M379" s="32">
        <v>35</v>
      </c>
      <c r="N379" s="5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09"/>
      <c r="P379" s="309"/>
      <c r="Q379" s="309"/>
      <c r="R379" s="310"/>
      <c r="S379" s="34"/>
      <c r="T379" s="34"/>
      <c r="U379" s="35" t="s">
        <v>65</v>
      </c>
      <c r="V379" s="304">
        <v>0</v>
      </c>
      <c r="W379" s="30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5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6"/>
      <c r="N380" s="317" t="s">
        <v>66</v>
      </c>
      <c r="O380" s="318"/>
      <c r="P380" s="318"/>
      <c r="Q380" s="318"/>
      <c r="R380" s="318"/>
      <c r="S380" s="318"/>
      <c r="T380" s="319"/>
      <c r="U380" s="37" t="s">
        <v>67</v>
      </c>
      <c r="V380" s="306">
        <f>IFERROR(V378/H378,"0")+IFERROR(V379/H379,"0")</f>
        <v>0</v>
      </c>
      <c r="W380" s="306">
        <f>IFERROR(W378/H378,"0")+IFERROR(W379/H379,"0")</f>
        <v>0</v>
      </c>
      <c r="X380" s="306">
        <f>IFERROR(IF(X378="",0,X378),"0")+IFERROR(IF(X379="",0,X379),"0")</f>
        <v>0</v>
      </c>
      <c r="Y380" s="307"/>
      <c r="Z380" s="307"/>
    </row>
    <row r="381" spans="1:53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13"/>
      <c r="M381" s="316"/>
      <c r="N381" s="317" t="s">
        <v>66</v>
      </c>
      <c r="O381" s="318"/>
      <c r="P381" s="318"/>
      <c r="Q381" s="318"/>
      <c r="R381" s="318"/>
      <c r="S381" s="318"/>
      <c r="T381" s="319"/>
      <c r="U381" s="37" t="s">
        <v>65</v>
      </c>
      <c r="V381" s="306">
        <f>IFERROR(SUM(V378:V379),"0")</f>
        <v>0</v>
      </c>
      <c r="W381" s="306">
        <f>IFERROR(SUM(W378:W379),"0")</f>
        <v>0</v>
      </c>
      <c r="X381" s="37"/>
      <c r="Y381" s="307"/>
      <c r="Z381" s="307"/>
    </row>
    <row r="382" spans="1:53" ht="14.25" customHeight="1" x14ac:dyDescent="0.25">
      <c r="A382" s="312" t="s">
        <v>60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13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1">
        <v>4607091389739</v>
      </c>
      <c r="E383" s="310"/>
      <c r="F383" s="303">
        <v>0.7</v>
      </c>
      <c r="G383" s="32">
        <v>6</v>
      </c>
      <c r="H383" s="303">
        <v>4.2</v>
      </c>
      <c r="I383" s="303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09"/>
      <c r="P383" s="309"/>
      <c r="Q383" s="309"/>
      <c r="R383" s="310"/>
      <c r="S383" s="34"/>
      <c r="T383" s="34"/>
      <c r="U383" s="35" t="s">
        <v>65</v>
      </c>
      <c r="V383" s="304">
        <v>0</v>
      </c>
      <c r="W383" s="305">
        <f t="shared" ref="W383:W389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1">
        <v>4680115883048</v>
      </c>
      <c r="E384" s="310"/>
      <c r="F384" s="303">
        <v>1</v>
      </c>
      <c r="G384" s="32">
        <v>4</v>
      </c>
      <c r="H384" s="303">
        <v>4</v>
      </c>
      <c r="I384" s="303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09"/>
      <c r="P384" s="309"/>
      <c r="Q384" s="309"/>
      <c r="R384" s="310"/>
      <c r="S384" s="34"/>
      <c r="T384" s="34"/>
      <c r="U384" s="35" t="s">
        <v>65</v>
      </c>
      <c r="V384" s="304">
        <v>0</v>
      </c>
      <c r="W384" s="305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1">
        <v>4607091389425</v>
      </c>
      <c r="E385" s="310"/>
      <c r="F385" s="303">
        <v>0.35</v>
      </c>
      <c r="G385" s="32">
        <v>6</v>
      </c>
      <c r="H385" s="303">
        <v>2.1</v>
      </c>
      <c r="I385" s="303">
        <v>2.23</v>
      </c>
      <c r="J385" s="32">
        <v>234</v>
      </c>
      <c r="K385" s="32" t="s">
        <v>167</v>
      </c>
      <c r="L385" s="33" t="s">
        <v>64</v>
      </c>
      <c r="M385" s="32">
        <v>45</v>
      </c>
      <c r="N385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09"/>
      <c r="P385" s="309"/>
      <c r="Q385" s="309"/>
      <c r="R385" s="310"/>
      <c r="S385" s="34"/>
      <c r="T385" s="34"/>
      <c r="U385" s="35" t="s">
        <v>65</v>
      </c>
      <c r="V385" s="304">
        <v>0</v>
      </c>
      <c r="W385" s="305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1">
        <v>4680115882911</v>
      </c>
      <c r="E386" s="310"/>
      <c r="F386" s="303">
        <v>0.4</v>
      </c>
      <c r="G386" s="32">
        <v>6</v>
      </c>
      <c r="H386" s="303">
        <v>2.4</v>
      </c>
      <c r="I386" s="303">
        <v>2.5299999999999998</v>
      </c>
      <c r="J386" s="32">
        <v>234</v>
      </c>
      <c r="K386" s="32" t="s">
        <v>167</v>
      </c>
      <c r="L386" s="33" t="s">
        <v>64</v>
      </c>
      <c r="M386" s="32">
        <v>40</v>
      </c>
      <c r="N386" s="467" t="s">
        <v>538</v>
      </c>
      <c r="O386" s="309"/>
      <c r="P386" s="309"/>
      <c r="Q386" s="309"/>
      <c r="R386" s="310"/>
      <c r="S386" s="34"/>
      <c r="T386" s="34"/>
      <c r="U386" s="35" t="s">
        <v>65</v>
      </c>
      <c r="V386" s="304">
        <v>0</v>
      </c>
      <c r="W386" s="305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1">
        <v>4680115880771</v>
      </c>
      <c r="E387" s="310"/>
      <c r="F387" s="303">
        <v>0.28000000000000003</v>
      </c>
      <c r="G387" s="32">
        <v>6</v>
      </c>
      <c r="H387" s="303">
        <v>1.68</v>
      </c>
      <c r="I387" s="303">
        <v>1.81</v>
      </c>
      <c r="J387" s="32">
        <v>234</v>
      </c>
      <c r="K387" s="32" t="s">
        <v>167</v>
      </c>
      <c r="L387" s="33" t="s">
        <v>64</v>
      </c>
      <c r="M387" s="32">
        <v>45</v>
      </c>
      <c r="N387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09"/>
      <c r="P387" s="309"/>
      <c r="Q387" s="309"/>
      <c r="R387" s="310"/>
      <c r="S387" s="34"/>
      <c r="T387" s="34"/>
      <c r="U387" s="35" t="s">
        <v>65</v>
      </c>
      <c r="V387" s="304">
        <v>0</v>
      </c>
      <c r="W387" s="305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1">
        <v>4607091389500</v>
      </c>
      <c r="E388" s="310"/>
      <c r="F388" s="303">
        <v>0.35</v>
      </c>
      <c r="G388" s="32">
        <v>6</v>
      </c>
      <c r="H388" s="303">
        <v>2.1</v>
      </c>
      <c r="I388" s="303">
        <v>2.23</v>
      </c>
      <c r="J388" s="32">
        <v>234</v>
      </c>
      <c r="K388" s="32" t="s">
        <v>167</v>
      </c>
      <c r="L388" s="33" t="s">
        <v>64</v>
      </c>
      <c r="M388" s="32">
        <v>45</v>
      </c>
      <c r="N388" s="6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09"/>
      <c r="P388" s="309"/>
      <c r="Q388" s="309"/>
      <c r="R388" s="310"/>
      <c r="S388" s="34"/>
      <c r="T388" s="34"/>
      <c r="U388" s="35" t="s">
        <v>65</v>
      </c>
      <c r="V388" s="304">
        <v>0</v>
      </c>
      <c r="W388" s="305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1">
        <v>4680115881983</v>
      </c>
      <c r="E389" s="310"/>
      <c r="F389" s="303">
        <v>0.28000000000000003</v>
      </c>
      <c r="G389" s="32">
        <v>4</v>
      </c>
      <c r="H389" s="303">
        <v>1.1200000000000001</v>
      </c>
      <c r="I389" s="303">
        <v>1.252</v>
      </c>
      <c r="J389" s="32">
        <v>234</v>
      </c>
      <c r="K389" s="32" t="s">
        <v>167</v>
      </c>
      <c r="L389" s="33" t="s">
        <v>64</v>
      </c>
      <c r="M389" s="32">
        <v>40</v>
      </c>
      <c r="N389" s="6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09"/>
      <c r="P389" s="309"/>
      <c r="Q389" s="309"/>
      <c r="R389" s="310"/>
      <c r="S389" s="34"/>
      <c r="T389" s="34"/>
      <c r="U389" s="35" t="s">
        <v>65</v>
      </c>
      <c r="V389" s="304">
        <v>0</v>
      </c>
      <c r="W389" s="305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5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13"/>
      <c r="M390" s="316"/>
      <c r="N390" s="317" t="s">
        <v>66</v>
      </c>
      <c r="O390" s="318"/>
      <c r="P390" s="318"/>
      <c r="Q390" s="318"/>
      <c r="R390" s="318"/>
      <c r="S390" s="318"/>
      <c r="T390" s="319"/>
      <c r="U390" s="37" t="s">
        <v>67</v>
      </c>
      <c r="V390" s="306">
        <f>IFERROR(V383/H383,"0")+IFERROR(V384/H384,"0")+IFERROR(V385/H385,"0")+IFERROR(V386/H386,"0")+IFERROR(V387/H387,"0")+IFERROR(V388/H388,"0")+IFERROR(V389/H389,"0")</f>
        <v>0</v>
      </c>
      <c r="W390" s="306">
        <f>IFERROR(W383/H383,"0")+IFERROR(W384/H384,"0")+IFERROR(W385/H385,"0")+IFERROR(W386/H386,"0")+IFERROR(W387/H387,"0")+IFERROR(W388/H388,"0")+IFERROR(W389/H389,"0")</f>
        <v>0</v>
      </c>
      <c r="X390" s="306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307"/>
      <c r="Z390" s="307"/>
    </row>
    <row r="391" spans="1:53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13"/>
      <c r="M391" s="316"/>
      <c r="N391" s="317" t="s">
        <v>66</v>
      </c>
      <c r="O391" s="318"/>
      <c r="P391" s="318"/>
      <c r="Q391" s="318"/>
      <c r="R391" s="318"/>
      <c r="S391" s="318"/>
      <c r="T391" s="319"/>
      <c r="U391" s="37" t="s">
        <v>65</v>
      </c>
      <c r="V391" s="306">
        <f>IFERROR(SUM(V383:V389),"0")</f>
        <v>0</v>
      </c>
      <c r="W391" s="306">
        <f>IFERROR(SUM(W383:W389),"0")</f>
        <v>0</v>
      </c>
      <c r="X391" s="37"/>
      <c r="Y391" s="307"/>
      <c r="Z391" s="307"/>
    </row>
    <row r="392" spans="1:53" ht="14.25" customHeight="1" x14ac:dyDescent="0.25">
      <c r="A392" s="312" t="s">
        <v>90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13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1">
        <v>4680115882980</v>
      </c>
      <c r="E393" s="310"/>
      <c r="F393" s="303">
        <v>0.13</v>
      </c>
      <c r="G393" s="32">
        <v>10</v>
      </c>
      <c r="H393" s="303">
        <v>1.3</v>
      </c>
      <c r="I393" s="303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09"/>
      <c r="P393" s="309"/>
      <c r="Q393" s="309"/>
      <c r="R393" s="310"/>
      <c r="S393" s="34"/>
      <c r="T393" s="34"/>
      <c r="U393" s="35" t="s">
        <v>65</v>
      </c>
      <c r="V393" s="304">
        <v>0</v>
      </c>
      <c r="W393" s="305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5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13"/>
      <c r="M394" s="316"/>
      <c r="N394" s="317" t="s">
        <v>66</v>
      </c>
      <c r="O394" s="318"/>
      <c r="P394" s="318"/>
      <c r="Q394" s="318"/>
      <c r="R394" s="318"/>
      <c r="S394" s="318"/>
      <c r="T394" s="319"/>
      <c r="U394" s="37" t="s">
        <v>67</v>
      </c>
      <c r="V394" s="306">
        <f>IFERROR(V393/H393,"0")</f>
        <v>0</v>
      </c>
      <c r="W394" s="306">
        <f>IFERROR(W393/H393,"0")</f>
        <v>0</v>
      </c>
      <c r="X394" s="306">
        <f>IFERROR(IF(X393="",0,X393),"0")</f>
        <v>0</v>
      </c>
      <c r="Y394" s="307"/>
      <c r="Z394" s="307"/>
    </row>
    <row r="395" spans="1:53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6"/>
      <c r="N395" s="317" t="s">
        <v>66</v>
      </c>
      <c r="O395" s="318"/>
      <c r="P395" s="318"/>
      <c r="Q395" s="318"/>
      <c r="R395" s="318"/>
      <c r="S395" s="318"/>
      <c r="T395" s="319"/>
      <c r="U395" s="37" t="s">
        <v>65</v>
      </c>
      <c r="V395" s="306">
        <f>IFERROR(SUM(V393:V393),"0")</f>
        <v>0</v>
      </c>
      <c r="W395" s="306">
        <f>IFERROR(SUM(W393:W393),"0")</f>
        <v>0</v>
      </c>
      <c r="X395" s="37"/>
      <c r="Y395" s="307"/>
      <c r="Z395" s="307"/>
    </row>
    <row r="396" spans="1:53" ht="27.75" customHeight="1" x14ac:dyDescent="0.2">
      <c r="A396" s="320" t="s">
        <v>547</v>
      </c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1"/>
      <c r="M396" s="321"/>
      <c r="N396" s="321"/>
      <c r="O396" s="321"/>
      <c r="P396" s="321"/>
      <c r="Q396" s="321"/>
      <c r="R396" s="321"/>
      <c r="S396" s="321"/>
      <c r="T396" s="321"/>
      <c r="U396" s="321"/>
      <c r="V396" s="321"/>
      <c r="W396" s="321"/>
      <c r="X396" s="321"/>
      <c r="Y396" s="48"/>
      <c r="Z396" s="48"/>
    </row>
    <row r="397" spans="1:53" ht="16.5" customHeight="1" x14ac:dyDescent="0.25">
      <c r="A397" s="327" t="s">
        <v>547</v>
      </c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13"/>
      <c r="M397" s="313"/>
      <c r="N397" s="313"/>
      <c r="O397" s="313"/>
      <c r="P397" s="313"/>
      <c r="Q397" s="313"/>
      <c r="R397" s="313"/>
      <c r="S397" s="313"/>
      <c r="T397" s="313"/>
      <c r="U397" s="313"/>
      <c r="V397" s="313"/>
      <c r="W397" s="313"/>
      <c r="X397" s="313"/>
      <c r="Y397" s="299"/>
      <c r="Z397" s="299"/>
    </row>
    <row r="398" spans="1:53" ht="14.25" customHeight="1" x14ac:dyDescent="0.25">
      <c r="A398" s="312" t="s">
        <v>103</v>
      </c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13"/>
      <c r="M398" s="313"/>
      <c r="N398" s="313"/>
      <c r="O398" s="313"/>
      <c r="P398" s="313"/>
      <c r="Q398" s="313"/>
      <c r="R398" s="313"/>
      <c r="S398" s="313"/>
      <c r="T398" s="313"/>
      <c r="U398" s="313"/>
      <c r="V398" s="313"/>
      <c r="W398" s="313"/>
      <c r="X398" s="313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1">
        <v>4607091389067</v>
      </c>
      <c r="E399" s="310"/>
      <c r="F399" s="303">
        <v>0.88</v>
      </c>
      <c r="G399" s="32">
        <v>6</v>
      </c>
      <c r="H399" s="303">
        <v>5.28</v>
      </c>
      <c r="I399" s="303">
        <v>5.64</v>
      </c>
      <c r="J399" s="32">
        <v>104</v>
      </c>
      <c r="K399" s="32" t="s">
        <v>98</v>
      </c>
      <c r="L399" s="33" t="s">
        <v>132</v>
      </c>
      <c r="M399" s="32">
        <v>55</v>
      </c>
      <c r="N399" s="3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09"/>
      <c r="P399" s="309"/>
      <c r="Q399" s="309"/>
      <c r="R399" s="310"/>
      <c r="S399" s="34"/>
      <c r="T399" s="34"/>
      <c r="U399" s="35" t="s">
        <v>65</v>
      </c>
      <c r="V399" s="304">
        <v>0</v>
      </c>
      <c r="W399" s="305">
        <f t="shared" ref="W399:W407" si="18"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1">
        <v>4607091383522</v>
      </c>
      <c r="E400" s="310"/>
      <c r="F400" s="303">
        <v>0.88</v>
      </c>
      <c r="G400" s="32">
        <v>6</v>
      </c>
      <c r="H400" s="303">
        <v>5.28</v>
      </c>
      <c r="I400" s="303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09"/>
      <c r="P400" s="309"/>
      <c r="Q400" s="309"/>
      <c r="R400" s="310"/>
      <c r="S400" s="34"/>
      <c r="T400" s="34"/>
      <c r="U400" s="35" t="s">
        <v>65</v>
      </c>
      <c r="V400" s="304">
        <v>0</v>
      </c>
      <c r="W400" s="305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1">
        <v>4607091384437</v>
      </c>
      <c r="E401" s="310"/>
      <c r="F401" s="303">
        <v>0.88</v>
      </c>
      <c r="G401" s="32">
        <v>6</v>
      </c>
      <c r="H401" s="303">
        <v>5.28</v>
      </c>
      <c r="I401" s="303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3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09"/>
      <c r="P401" s="309"/>
      <c r="Q401" s="309"/>
      <c r="R401" s="310"/>
      <c r="S401" s="34"/>
      <c r="T401" s="34"/>
      <c r="U401" s="35" t="s">
        <v>65</v>
      </c>
      <c r="V401" s="304">
        <v>0</v>
      </c>
      <c r="W401" s="305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1">
        <v>4607091389104</v>
      </c>
      <c r="E402" s="310"/>
      <c r="F402" s="303">
        <v>0.88</v>
      </c>
      <c r="G402" s="32">
        <v>6</v>
      </c>
      <c r="H402" s="303">
        <v>5.28</v>
      </c>
      <c r="I402" s="303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09"/>
      <c r="P402" s="309"/>
      <c r="Q402" s="309"/>
      <c r="R402" s="310"/>
      <c r="S402" s="34"/>
      <c r="T402" s="34"/>
      <c r="U402" s="35" t="s">
        <v>65</v>
      </c>
      <c r="V402" s="304">
        <v>0</v>
      </c>
      <c r="W402" s="305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1">
        <v>4680115880603</v>
      </c>
      <c r="E403" s="310"/>
      <c r="F403" s="303">
        <v>0.6</v>
      </c>
      <c r="G403" s="32">
        <v>6</v>
      </c>
      <c r="H403" s="303">
        <v>3.6</v>
      </c>
      <c r="I403" s="303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09"/>
      <c r="P403" s="309"/>
      <c r="Q403" s="309"/>
      <c r="R403" s="310"/>
      <c r="S403" s="34"/>
      <c r="T403" s="34"/>
      <c r="U403" s="35" t="s">
        <v>65</v>
      </c>
      <c r="V403" s="304">
        <v>0</v>
      </c>
      <c r="W403" s="305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1">
        <v>4607091389999</v>
      </c>
      <c r="E404" s="310"/>
      <c r="F404" s="303">
        <v>0.6</v>
      </c>
      <c r="G404" s="32">
        <v>6</v>
      </c>
      <c r="H404" s="303">
        <v>3.6</v>
      </c>
      <c r="I404" s="303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09"/>
      <c r="P404" s="309"/>
      <c r="Q404" s="309"/>
      <c r="R404" s="310"/>
      <c r="S404" s="34"/>
      <c r="T404" s="34"/>
      <c r="U404" s="35" t="s">
        <v>65</v>
      </c>
      <c r="V404" s="304">
        <v>0</v>
      </c>
      <c r="W404" s="305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1">
        <v>4680115882782</v>
      </c>
      <c r="E405" s="310"/>
      <c r="F405" s="303">
        <v>0.6</v>
      </c>
      <c r="G405" s="32">
        <v>6</v>
      </c>
      <c r="H405" s="303">
        <v>3.6</v>
      </c>
      <c r="I405" s="303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09"/>
      <c r="P405" s="309"/>
      <c r="Q405" s="309"/>
      <c r="R405" s="310"/>
      <c r="S405" s="34"/>
      <c r="T405" s="34"/>
      <c r="U405" s="35" t="s">
        <v>65</v>
      </c>
      <c r="V405" s="304">
        <v>0</v>
      </c>
      <c r="W405" s="305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1">
        <v>4607091389098</v>
      </c>
      <c r="E406" s="310"/>
      <c r="F406" s="303">
        <v>0.4</v>
      </c>
      <c r="G406" s="32">
        <v>6</v>
      </c>
      <c r="H406" s="303">
        <v>2.4</v>
      </c>
      <c r="I406" s="303">
        <v>2.6</v>
      </c>
      <c r="J406" s="32">
        <v>156</v>
      </c>
      <c r="K406" s="32" t="s">
        <v>63</v>
      </c>
      <c r="L406" s="33" t="s">
        <v>132</v>
      </c>
      <c r="M406" s="32">
        <v>50</v>
      </c>
      <c r="N406" s="57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09"/>
      <c r="P406" s="309"/>
      <c r="Q406" s="309"/>
      <c r="R406" s="310"/>
      <c r="S406" s="34"/>
      <c r="T406" s="34"/>
      <c r="U406" s="35" t="s">
        <v>65</v>
      </c>
      <c r="V406" s="304">
        <v>0</v>
      </c>
      <c r="W406" s="305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1">
        <v>4607091389982</v>
      </c>
      <c r="E407" s="310"/>
      <c r="F407" s="303">
        <v>0.6</v>
      </c>
      <c r="G407" s="32">
        <v>6</v>
      </c>
      <c r="H407" s="303">
        <v>3.6</v>
      </c>
      <c r="I407" s="303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09"/>
      <c r="P407" s="309"/>
      <c r="Q407" s="309"/>
      <c r="R407" s="310"/>
      <c r="S407" s="34"/>
      <c r="T407" s="34"/>
      <c r="U407" s="35" t="s">
        <v>65</v>
      </c>
      <c r="V407" s="304">
        <v>0</v>
      </c>
      <c r="W407" s="305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15"/>
      <c r="B408" s="313"/>
      <c r="C408" s="313"/>
      <c r="D408" s="313"/>
      <c r="E408" s="313"/>
      <c r="F408" s="313"/>
      <c r="G408" s="313"/>
      <c r="H408" s="313"/>
      <c r="I408" s="313"/>
      <c r="J408" s="313"/>
      <c r="K408" s="313"/>
      <c r="L408" s="313"/>
      <c r="M408" s="316"/>
      <c r="N408" s="317" t="s">
        <v>66</v>
      </c>
      <c r="O408" s="318"/>
      <c r="P408" s="318"/>
      <c r="Q408" s="318"/>
      <c r="R408" s="318"/>
      <c r="S408" s="318"/>
      <c r="T408" s="319"/>
      <c r="U408" s="37" t="s">
        <v>67</v>
      </c>
      <c r="V408" s="306">
        <f>IFERROR(V399/H399,"0")+IFERROR(V400/H400,"0")+IFERROR(V401/H401,"0")+IFERROR(V402/H402,"0")+IFERROR(V403/H403,"0")+IFERROR(V404/H404,"0")+IFERROR(V405/H405,"0")+IFERROR(V406/H406,"0")+IFERROR(V407/H407,"0")</f>
        <v>0</v>
      </c>
      <c r="W408" s="306">
        <f>IFERROR(W399/H399,"0")+IFERROR(W400/H400,"0")+IFERROR(W401/H401,"0")+IFERROR(W402/H402,"0")+IFERROR(W403/H403,"0")+IFERROR(W404/H404,"0")+IFERROR(W405/H405,"0")+IFERROR(W406/H406,"0")+IFERROR(W407/H407,"0")</f>
        <v>0</v>
      </c>
      <c r="X408" s="30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</v>
      </c>
      <c r="Y408" s="307"/>
      <c r="Z408" s="307"/>
    </row>
    <row r="409" spans="1:53" x14ac:dyDescent="0.2">
      <c r="A409" s="313"/>
      <c r="B409" s="313"/>
      <c r="C409" s="313"/>
      <c r="D409" s="313"/>
      <c r="E409" s="313"/>
      <c r="F409" s="313"/>
      <c r="G409" s="313"/>
      <c r="H409" s="313"/>
      <c r="I409" s="313"/>
      <c r="J409" s="313"/>
      <c r="K409" s="313"/>
      <c r="L409" s="313"/>
      <c r="M409" s="316"/>
      <c r="N409" s="317" t="s">
        <v>66</v>
      </c>
      <c r="O409" s="318"/>
      <c r="P409" s="318"/>
      <c r="Q409" s="318"/>
      <c r="R409" s="318"/>
      <c r="S409" s="318"/>
      <c r="T409" s="319"/>
      <c r="U409" s="37" t="s">
        <v>65</v>
      </c>
      <c r="V409" s="306">
        <f>IFERROR(SUM(V399:V407),"0")</f>
        <v>0</v>
      </c>
      <c r="W409" s="306">
        <f>IFERROR(SUM(W399:W407),"0")</f>
        <v>0</v>
      </c>
      <c r="X409" s="37"/>
      <c r="Y409" s="307"/>
      <c r="Z409" s="307"/>
    </row>
    <row r="410" spans="1:53" ht="14.25" customHeight="1" x14ac:dyDescent="0.25">
      <c r="A410" s="312" t="s">
        <v>95</v>
      </c>
      <c r="B410" s="313"/>
      <c r="C410" s="313"/>
      <c r="D410" s="313"/>
      <c r="E410" s="313"/>
      <c r="F410" s="313"/>
      <c r="G410" s="313"/>
      <c r="H410" s="313"/>
      <c r="I410" s="313"/>
      <c r="J410" s="313"/>
      <c r="K410" s="313"/>
      <c r="L410" s="313"/>
      <c r="M410" s="313"/>
      <c r="N410" s="313"/>
      <c r="O410" s="313"/>
      <c r="P410" s="313"/>
      <c r="Q410" s="313"/>
      <c r="R410" s="313"/>
      <c r="S410" s="313"/>
      <c r="T410" s="313"/>
      <c r="U410" s="313"/>
      <c r="V410" s="313"/>
      <c r="W410" s="313"/>
      <c r="X410" s="313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1">
        <v>4607091388930</v>
      </c>
      <c r="E411" s="310"/>
      <c r="F411" s="303">
        <v>0.88</v>
      </c>
      <c r="G411" s="32">
        <v>6</v>
      </c>
      <c r="H411" s="303">
        <v>5.28</v>
      </c>
      <c r="I411" s="303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09"/>
      <c r="P411" s="309"/>
      <c r="Q411" s="309"/>
      <c r="R411" s="310"/>
      <c r="S411" s="34"/>
      <c r="T411" s="34"/>
      <c r="U411" s="35" t="s">
        <v>65</v>
      </c>
      <c r="V411" s="304">
        <v>700</v>
      </c>
      <c r="W411" s="305">
        <f>IFERROR(IF(V411="",0,CEILING((V411/$H411),1)*$H411),"")</f>
        <v>702.24</v>
      </c>
      <c r="X411" s="36">
        <f>IFERROR(IF(W411=0,"",ROUNDUP(W411/H411,0)*0.01196),"")</f>
        <v>1.5906800000000001</v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1">
        <v>4680115880054</v>
      </c>
      <c r="E412" s="310"/>
      <c r="F412" s="303">
        <v>0.6</v>
      </c>
      <c r="G412" s="32">
        <v>6</v>
      </c>
      <c r="H412" s="303">
        <v>3.6</v>
      </c>
      <c r="I412" s="303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09"/>
      <c r="P412" s="309"/>
      <c r="Q412" s="309"/>
      <c r="R412" s="310"/>
      <c r="S412" s="34"/>
      <c r="T412" s="34"/>
      <c r="U412" s="35" t="s">
        <v>65</v>
      </c>
      <c r="V412" s="304">
        <v>0</v>
      </c>
      <c r="W412" s="305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5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13"/>
      <c r="M413" s="316"/>
      <c r="N413" s="317" t="s">
        <v>66</v>
      </c>
      <c r="O413" s="318"/>
      <c r="P413" s="318"/>
      <c r="Q413" s="318"/>
      <c r="R413" s="318"/>
      <c r="S413" s="318"/>
      <c r="T413" s="319"/>
      <c r="U413" s="37" t="s">
        <v>67</v>
      </c>
      <c r="V413" s="306">
        <f>IFERROR(V411/H411,"0")+IFERROR(V412/H412,"0")</f>
        <v>132.57575757575756</v>
      </c>
      <c r="W413" s="306">
        <f>IFERROR(W411/H411,"0")+IFERROR(W412/H412,"0")</f>
        <v>133</v>
      </c>
      <c r="X413" s="306">
        <f>IFERROR(IF(X411="",0,X411),"0")+IFERROR(IF(X412="",0,X412),"0")</f>
        <v>1.5906800000000001</v>
      </c>
      <c r="Y413" s="307"/>
      <c r="Z413" s="307"/>
    </row>
    <row r="414" spans="1:53" x14ac:dyDescent="0.2">
      <c r="A414" s="313"/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6"/>
      <c r="N414" s="317" t="s">
        <v>66</v>
      </c>
      <c r="O414" s="318"/>
      <c r="P414" s="318"/>
      <c r="Q414" s="318"/>
      <c r="R414" s="318"/>
      <c r="S414" s="318"/>
      <c r="T414" s="319"/>
      <c r="U414" s="37" t="s">
        <v>65</v>
      </c>
      <c r="V414" s="306">
        <f>IFERROR(SUM(V411:V412),"0")</f>
        <v>700</v>
      </c>
      <c r="W414" s="306">
        <f>IFERROR(SUM(W411:W412),"0")</f>
        <v>702.24</v>
      </c>
      <c r="X414" s="37"/>
      <c r="Y414" s="307"/>
      <c r="Z414" s="307"/>
    </row>
    <row r="415" spans="1:53" ht="14.25" customHeight="1" x14ac:dyDescent="0.25">
      <c r="A415" s="312" t="s">
        <v>60</v>
      </c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13"/>
      <c r="M415" s="313"/>
      <c r="N415" s="313"/>
      <c r="O415" s="313"/>
      <c r="P415" s="313"/>
      <c r="Q415" s="313"/>
      <c r="R415" s="313"/>
      <c r="S415" s="313"/>
      <c r="T415" s="313"/>
      <c r="U415" s="313"/>
      <c r="V415" s="313"/>
      <c r="W415" s="313"/>
      <c r="X415" s="313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1">
        <v>4680115883116</v>
      </c>
      <c r="E416" s="310"/>
      <c r="F416" s="303">
        <v>0.88</v>
      </c>
      <c r="G416" s="32">
        <v>6</v>
      </c>
      <c r="H416" s="303">
        <v>5.28</v>
      </c>
      <c r="I416" s="303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09"/>
      <c r="P416" s="309"/>
      <c r="Q416" s="309"/>
      <c r="R416" s="310"/>
      <c r="S416" s="34"/>
      <c r="T416" s="34"/>
      <c r="U416" s="35" t="s">
        <v>65</v>
      </c>
      <c r="V416" s="304">
        <v>0</v>
      </c>
      <c r="W416" s="305">
        <f t="shared" ref="W416:W421" si="19"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1">
        <v>4680115883093</v>
      </c>
      <c r="E417" s="310"/>
      <c r="F417" s="303">
        <v>0.88</v>
      </c>
      <c r="G417" s="32">
        <v>6</v>
      </c>
      <c r="H417" s="303">
        <v>5.28</v>
      </c>
      <c r="I417" s="303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5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09"/>
      <c r="P417" s="309"/>
      <c r="Q417" s="309"/>
      <c r="R417" s="310"/>
      <c r="S417" s="34"/>
      <c r="T417" s="34"/>
      <c r="U417" s="35" t="s">
        <v>65</v>
      </c>
      <c r="V417" s="304">
        <v>0</v>
      </c>
      <c r="W417" s="305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1">
        <v>4680115883109</v>
      </c>
      <c r="E418" s="310"/>
      <c r="F418" s="303">
        <v>0.88</v>
      </c>
      <c r="G418" s="32">
        <v>6</v>
      </c>
      <c r="H418" s="303">
        <v>5.28</v>
      </c>
      <c r="I418" s="303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09"/>
      <c r="P418" s="309"/>
      <c r="Q418" s="309"/>
      <c r="R418" s="310"/>
      <c r="S418" s="34"/>
      <c r="T418" s="34"/>
      <c r="U418" s="35" t="s">
        <v>65</v>
      </c>
      <c r="V418" s="304">
        <v>0</v>
      </c>
      <c r="W418" s="305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1">
        <v>4680115882072</v>
      </c>
      <c r="E419" s="310"/>
      <c r="F419" s="303">
        <v>0.6</v>
      </c>
      <c r="G419" s="32">
        <v>6</v>
      </c>
      <c r="H419" s="303">
        <v>3.6</v>
      </c>
      <c r="I419" s="303">
        <v>3.84</v>
      </c>
      <c r="J419" s="32">
        <v>120</v>
      </c>
      <c r="K419" s="32" t="s">
        <v>63</v>
      </c>
      <c r="L419" s="33" t="s">
        <v>99</v>
      </c>
      <c r="M419" s="32">
        <v>60</v>
      </c>
      <c r="N419" s="570" t="s">
        <v>578</v>
      </c>
      <c r="O419" s="309"/>
      <c r="P419" s="309"/>
      <c r="Q419" s="309"/>
      <c r="R419" s="310"/>
      <c r="S419" s="34"/>
      <c r="T419" s="34"/>
      <c r="U419" s="35" t="s">
        <v>65</v>
      </c>
      <c r="V419" s="304">
        <v>0</v>
      </c>
      <c r="W419" s="305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1">
        <v>4680115882102</v>
      </c>
      <c r="E420" s="310"/>
      <c r="F420" s="303">
        <v>0.6</v>
      </c>
      <c r="G420" s="32">
        <v>6</v>
      </c>
      <c r="H420" s="303">
        <v>3.6</v>
      </c>
      <c r="I420" s="303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7" t="s">
        <v>581</v>
      </c>
      <c r="O420" s="309"/>
      <c r="P420" s="309"/>
      <c r="Q420" s="309"/>
      <c r="R420" s="310"/>
      <c r="S420" s="34"/>
      <c r="T420" s="34"/>
      <c r="U420" s="35" t="s">
        <v>65</v>
      </c>
      <c r="V420" s="304">
        <v>0</v>
      </c>
      <c r="W420" s="305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1">
        <v>4680115882096</v>
      </c>
      <c r="E421" s="310"/>
      <c r="F421" s="303">
        <v>0.6</v>
      </c>
      <c r="G421" s="32">
        <v>6</v>
      </c>
      <c r="H421" s="303">
        <v>3.6</v>
      </c>
      <c r="I421" s="303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32" t="s">
        <v>584</v>
      </c>
      <c r="O421" s="309"/>
      <c r="P421" s="309"/>
      <c r="Q421" s="309"/>
      <c r="R421" s="310"/>
      <c r="S421" s="34"/>
      <c r="T421" s="34"/>
      <c r="U421" s="35" t="s">
        <v>65</v>
      </c>
      <c r="V421" s="304">
        <v>0</v>
      </c>
      <c r="W421" s="305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15"/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6"/>
      <c r="N422" s="317" t="s">
        <v>66</v>
      </c>
      <c r="O422" s="318"/>
      <c r="P422" s="318"/>
      <c r="Q422" s="318"/>
      <c r="R422" s="318"/>
      <c r="S422" s="318"/>
      <c r="T422" s="319"/>
      <c r="U422" s="37" t="s">
        <v>67</v>
      </c>
      <c r="V422" s="306">
        <f>IFERROR(V416/H416,"0")+IFERROR(V417/H417,"0")+IFERROR(V418/H418,"0")+IFERROR(V419/H419,"0")+IFERROR(V420/H420,"0")+IFERROR(V421/H421,"0")</f>
        <v>0</v>
      </c>
      <c r="W422" s="306">
        <f>IFERROR(W416/H416,"0")+IFERROR(W417/H417,"0")+IFERROR(W418/H418,"0")+IFERROR(W419/H419,"0")+IFERROR(W420/H420,"0")+IFERROR(W421/H421,"0")</f>
        <v>0</v>
      </c>
      <c r="X422" s="306">
        <f>IFERROR(IF(X416="",0,X416),"0")+IFERROR(IF(X417="",0,X417),"0")+IFERROR(IF(X418="",0,X418),"0")+IFERROR(IF(X419="",0,X419),"0")+IFERROR(IF(X420="",0,X420),"0")+IFERROR(IF(X421="",0,X421),"0")</f>
        <v>0</v>
      </c>
      <c r="Y422" s="307"/>
      <c r="Z422" s="307"/>
    </row>
    <row r="423" spans="1:53" x14ac:dyDescent="0.2">
      <c r="A423" s="313"/>
      <c r="B423" s="313"/>
      <c r="C423" s="313"/>
      <c r="D423" s="313"/>
      <c r="E423" s="313"/>
      <c r="F423" s="313"/>
      <c r="G423" s="313"/>
      <c r="H423" s="313"/>
      <c r="I423" s="313"/>
      <c r="J423" s="313"/>
      <c r="K423" s="313"/>
      <c r="L423" s="313"/>
      <c r="M423" s="316"/>
      <c r="N423" s="317" t="s">
        <v>66</v>
      </c>
      <c r="O423" s="318"/>
      <c r="P423" s="318"/>
      <c r="Q423" s="318"/>
      <c r="R423" s="318"/>
      <c r="S423" s="318"/>
      <c r="T423" s="319"/>
      <c r="U423" s="37" t="s">
        <v>65</v>
      </c>
      <c r="V423" s="306">
        <f>IFERROR(SUM(V416:V421),"0")</f>
        <v>0</v>
      </c>
      <c r="W423" s="306">
        <f>IFERROR(SUM(W416:W421),"0")</f>
        <v>0</v>
      </c>
      <c r="X423" s="37"/>
      <c r="Y423" s="307"/>
      <c r="Z423" s="307"/>
    </row>
    <row r="424" spans="1:53" ht="14.25" customHeight="1" x14ac:dyDescent="0.25">
      <c r="A424" s="312" t="s">
        <v>68</v>
      </c>
      <c r="B424" s="313"/>
      <c r="C424" s="313"/>
      <c r="D424" s="313"/>
      <c r="E424" s="313"/>
      <c r="F424" s="313"/>
      <c r="G424" s="313"/>
      <c r="H424" s="313"/>
      <c r="I424" s="313"/>
      <c r="J424" s="313"/>
      <c r="K424" s="313"/>
      <c r="L424" s="313"/>
      <c r="M424" s="313"/>
      <c r="N424" s="313"/>
      <c r="O424" s="313"/>
      <c r="P424" s="313"/>
      <c r="Q424" s="313"/>
      <c r="R424" s="313"/>
      <c r="S424" s="313"/>
      <c r="T424" s="313"/>
      <c r="U424" s="313"/>
      <c r="V424" s="313"/>
      <c r="W424" s="313"/>
      <c r="X424" s="313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1">
        <v>4607091383409</v>
      </c>
      <c r="E425" s="310"/>
      <c r="F425" s="303">
        <v>1.3</v>
      </c>
      <c r="G425" s="32">
        <v>6</v>
      </c>
      <c r="H425" s="303">
        <v>7.8</v>
      </c>
      <c r="I425" s="303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09"/>
      <c r="P425" s="309"/>
      <c r="Q425" s="309"/>
      <c r="R425" s="310"/>
      <c r="S425" s="34"/>
      <c r="T425" s="34"/>
      <c r="U425" s="35" t="s">
        <v>65</v>
      </c>
      <c r="V425" s="304">
        <v>0</v>
      </c>
      <c r="W425" s="305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1">
        <v>4607091383416</v>
      </c>
      <c r="E426" s="310"/>
      <c r="F426" s="303">
        <v>1.3</v>
      </c>
      <c r="G426" s="32">
        <v>6</v>
      </c>
      <c r="H426" s="303">
        <v>7.8</v>
      </c>
      <c r="I426" s="303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09"/>
      <c r="P426" s="309"/>
      <c r="Q426" s="309"/>
      <c r="R426" s="310"/>
      <c r="S426" s="34"/>
      <c r="T426" s="34"/>
      <c r="U426" s="35" t="s">
        <v>65</v>
      </c>
      <c r="V426" s="304">
        <v>0</v>
      </c>
      <c r="W426" s="305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5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13"/>
      <c r="M427" s="316"/>
      <c r="N427" s="317" t="s">
        <v>66</v>
      </c>
      <c r="O427" s="318"/>
      <c r="P427" s="318"/>
      <c r="Q427" s="318"/>
      <c r="R427" s="318"/>
      <c r="S427" s="318"/>
      <c r="T427" s="319"/>
      <c r="U427" s="37" t="s">
        <v>67</v>
      </c>
      <c r="V427" s="306">
        <f>IFERROR(V425/H425,"0")+IFERROR(V426/H426,"0")</f>
        <v>0</v>
      </c>
      <c r="W427" s="306">
        <f>IFERROR(W425/H425,"0")+IFERROR(W426/H426,"0")</f>
        <v>0</v>
      </c>
      <c r="X427" s="306">
        <f>IFERROR(IF(X425="",0,X425),"0")+IFERROR(IF(X426="",0,X426),"0")</f>
        <v>0</v>
      </c>
      <c r="Y427" s="307"/>
      <c r="Z427" s="307"/>
    </row>
    <row r="428" spans="1:53" x14ac:dyDescent="0.2">
      <c r="A428" s="313"/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6"/>
      <c r="N428" s="317" t="s">
        <v>66</v>
      </c>
      <c r="O428" s="318"/>
      <c r="P428" s="318"/>
      <c r="Q428" s="318"/>
      <c r="R428" s="318"/>
      <c r="S428" s="318"/>
      <c r="T428" s="319"/>
      <c r="U428" s="37" t="s">
        <v>65</v>
      </c>
      <c r="V428" s="306">
        <f>IFERROR(SUM(V425:V426),"0")</f>
        <v>0</v>
      </c>
      <c r="W428" s="306">
        <f>IFERROR(SUM(W425:W426),"0")</f>
        <v>0</v>
      </c>
      <c r="X428" s="37"/>
      <c r="Y428" s="307"/>
      <c r="Z428" s="307"/>
    </row>
    <row r="429" spans="1:53" ht="27.75" customHeight="1" x14ac:dyDescent="0.2">
      <c r="A429" s="320" t="s">
        <v>589</v>
      </c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1"/>
      <c r="M429" s="321"/>
      <c r="N429" s="321"/>
      <c r="O429" s="321"/>
      <c r="P429" s="321"/>
      <c r="Q429" s="321"/>
      <c r="R429" s="321"/>
      <c r="S429" s="321"/>
      <c r="T429" s="321"/>
      <c r="U429" s="321"/>
      <c r="V429" s="321"/>
      <c r="W429" s="321"/>
      <c r="X429" s="321"/>
      <c r="Y429" s="48"/>
      <c r="Z429" s="48"/>
    </row>
    <row r="430" spans="1:53" ht="16.5" customHeight="1" x14ac:dyDescent="0.25">
      <c r="A430" s="327" t="s">
        <v>590</v>
      </c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13"/>
      <c r="M430" s="313"/>
      <c r="N430" s="313"/>
      <c r="O430" s="313"/>
      <c r="P430" s="313"/>
      <c r="Q430" s="313"/>
      <c r="R430" s="313"/>
      <c r="S430" s="313"/>
      <c r="T430" s="313"/>
      <c r="U430" s="313"/>
      <c r="V430" s="313"/>
      <c r="W430" s="313"/>
      <c r="X430" s="313"/>
      <c r="Y430" s="299"/>
      <c r="Z430" s="299"/>
    </row>
    <row r="431" spans="1:53" ht="14.25" customHeight="1" x14ac:dyDescent="0.25">
      <c r="A431" s="312" t="s">
        <v>103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13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1">
        <v>4640242180441</v>
      </c>
      <c r="E432" s="310"/>
      <c r="F432" s="303">
        <v>1.5</v>
      </c>
      <c r="G432" s="32">
        <v>8</v>
      </c>
      <c r="H432" s="303">
        <v>12</v>
      </c>
      <c r="I432" s="303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57" t="s">
        <v>593</v>
      </c>
      <c r="O432" s="309"/>
      <c r="P432" s="309"/>
      <c r="Q432" s="309"/>
      <c r="R432" s="310"/>
      <c r="S432" s="34"/>
      <c r="T432" s="34"/>
      <c r="U432" s="35" t="s">
        <v>65</v>
      </c>
      <c r="V432" s="304">
        <v>0</v>
      </c>
      <c r="W432" s="305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1">
        <v>4640242180564</v>
      </c>
      <c r="E433" s="310"/>
      <c r="F433" s="303">
        <v>1.5</v>
      </c>
      <c r="G433" s="32">
        <v>8</v>
      </c>
      <c r="H433" s="303">
        <v>12</v>
      </c>
      <c r="I433" s="303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4" t="s">
        <v>596</v>
      </c>
      <c r="O433" s="309"/>
      <c r="P433" s="309"/>
      <c r="Q433" s="309"/>
      <c r="R433" s="310"/>
      <c r="S433" s="34"/>
      <c r="T433" s="34"/>
      <c r="U433" s="35" t="s">
        <v>65</v>
      </c>
      <c r="V433" s="304">
        <v>0</v>
      </c>
      <c r="W433" s="305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x14ac:dyDescent="0.2">
      <c r="A434" s="315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6"/>
      <c r="N434" s="317" t="s">
        <v>66</v>
      </c>
      <c r="O434" s="318"/>
      <c r="P434" s="318"/>
      <c r="Q434" s="318"/>
      <c r="R434" s="318"/>
      <c r="S434" s="318"/>
      <c r="T434" s="319"/>
      <c r="U434" s="37" t="s">
        <v>67</v>
      </c>
      <c r="V434" s="306">
        <f>IFERROR(V432/H432,"0")+IFERROR(V433/H433,"0")</f>
        <v>0</v>
      </c>
      <c r="W434" s="306">
        <f>IFERROR(W432/H432,"0")+IFERROR(W433/H433,"0")</f>
        <v>0</v>
      </c>
      <c r="X434" s="306">
        <f>IFERROR(IF(X432="",0,X432),"0")+IFERROR(IF(X433="",0,X433),"0")</f>
        <v>0</v>
      </c>
      <c r="Y434" s="307"/>
      <c r="Z434" s="307"/>
    </row>
    <row r="435" spans="1:53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6"/>
      <c r="N435" s="317" t="s">
        <v>66</v>
      </c>
      <c r="O435" s="318"/>
      <c r="P435" s="318"/>
      <c r="Q435" s="318"/>
      <c r="R435" s="318"/>
      <c r="S435" s="318"/>
      <c r="T435" s="319"/>
      <c r="U435" s="37" t="s">
        <v>65</v>
      </c>
      <c r="V435" s="306">
        <f>IFERROR(SUM(V432:V433),"0")</f>
        <v>0</v>
      </c>
      <c r="W435" s="306">
        <f>IFERROR(SUM(W432:W433),"0")</f>
        <v>0</v>
      </c>
      <c r="X435" s="37"/>
      <c r="Y435" s="307"/>
      <c r="Z435" s="307"/>
    </row>
    <row r="436" spans="1:53" ht="14.25" customHeight="1" x14ac:dyDescent="0.25">
      <c r="A436" s="312" t="s">
        <v>95</v>
      </c>
      <c r="B436" s="313"/>
      <c r="C436" s="313"/>
      <c r="D436" s="313"/>
      <c r="E436" s="313"/>
      <c r="F436" s="313"/>
      <c r="G436" s="313"/>
      <c r="H436" s="313"/>
      <c r="I436" s="313"/>
      <c r="J436" s="313"/>
      <c r="K436" s="313"/>
      <c r="L436" s="313"/>
      <c r="M436" s="313"/>
      <c r="N436" s="313"/>
      <c r="O436" s="313"/>
      <c r="P436" s="313"/>
      <c r="Q436" s="313"/>
      <c r="R436" s="313"/>
      <c r="S436" s="313"/>
      <c r="T436" s="313"/>
      <c r="U436" s="313"/>
      <c r="V436" s="313"/>
      <c r="W436" s="313"/>
      <c r="X436" s="313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1">
        <v>4640242180526</v>
      </c>
      <c r="E437" s="310"/>
      <c r="F437" s="303">
        <v>1.8</v>
      </c>
      <c r="G437" s="32">
        <v>6</v>
      </c>
      <c r="H437" s="303">
        <v>10.8</v>
      </c>
      <c r="I437" s="303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6" t="s">
        <v>599</v>
      </c>
      <c r="O437" s="309"/>
      <c r="P437" s="309"/>
      <c r="Q437" s="309"/>
      <c r="R437" s="310"/>
      <c r="S437" s="34"/>
      <c r="T437" s="34"/>
      <c r="U437" s="35" t="s">
        <v>65</v>
      </c>
      <c r="V437" s="304">
        <v>0</v>
      </c>
      <c r="W437" s="305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1">
        <v>4640242180519</v>
      </c>
      <c r="E438" s="310"/>
      <c r="F438" s="303">
        <v>1.35</v>
      </c>
      <c r="G438" s="32">
        <v>8</v>
      </c>
      <c r="H438" s="303">
        <v>10.8</v>
      </c>
      <c r="I438" s="303">
        <v>11.28</v>
      </c>
      <c r="J438" s="32">
        <v>56</v>
      </c>
      <c r="K438" s="32" t="s">
        <v>98</v>
      </c>
      <c r="L438" s="33" t="s">
        <v>132</v>
      </c>
      <c r="M438" s="32">
        <v>50</v>
      </c>
      <c r="N438" s="586" t="s">
        <v>602</v>
      </c>
      <c r="O438" s="309"/>
      <c r="P438" s="309"/>
      <c r="Q438" s="309"/>
      <c r="R438" s="310"/>
      <c r="S438" s="34"/>
      <c r="T438" s="34"/>
      <c r="U438" s="35" t="s">
        <v>65</v>
      </c>
      <c r="V438" s="304">
        <v>0</v>
      </c>
      <c r="W438" s="30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5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13"/>
      <c r="M439" s="316"/>
      <c r="N439" s="317" t="s">
        <v>66</v>
      </c>
      <c r="O439" s="318"/>
      <c r="P439" s="318"/>
      <c r="Q439" s="318"/>
      <c r="R439" s="318"/>
      <c r="S439" s="318"/>
      <c r="T439" s="319"/>
      <c r="U439" s="37" t="s">
        <v>67</v>
      </c>
      <c r="V439" s="306">
        <f>IFERROR(V437/H437,"0")+IFERROR(V438/H438,"0")</f>
        <v>0</v>
      </c>
      <c r="W439" s="306">
        <f>IFERROR(W437/H437,"0")+IFERROR(W438/H438,"0")</f>
        <v>0</v>
      </c>
      <c r="X439" s="306">
        <f>IFERROR(IF(X437="",0,X437),"0")+IFERROR(IF(X438="",0,X438),"0")</f>
        <v>0</v>
      </c>
      <c r="Y439" s="307"/>
      <c r="Z439" s="307"/>
    </row>
    <row r="440" spans="1:53" x14ac:dyDescent="0.2">
      <c r="A440" s="313"/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6"/>
      <c r="N440" s="317" t="s">
        <v>66</v>
      </c>
      <c r="O440" s="318"/>
      <c r="P440" s="318"/>
      <c r="Q440" s="318"/>
      <c r="R440" s="318"/>
      <c r="S440" s="318"/>
      <c r="T440" s="319"/>
      <c r="U440" s="37" t="s">
        <v>65</v>
      </c>
      <c r="V440" s="306">
        <f>IFERROR(SUM(V437:V438),"0")</f>
        <v>0</v>
      </c>
      <c r="W440" s="306">
        <f>IFERROR(SUM(W437:W438),"0")</f>
        <v>0</v>
      </c>
      <c r="X440" s="37"/>
      <c r="Y440" s="307"/>
      <c r="Z440" s="307"/>
    </row>
    <row r="441" spans="1:53" ht="14.25" customHeight="1" x14ac:dyDescent="0.25">
      <c r="A441" s="312" t="s">
        <v>60</v>
      </c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13"/>
      <c r="M441" s="313"/>
      <c r="N441" s="313"/>
      <c r="O441" s="313"/>
      <c r="P441" s="313"/>
      <c r="Q441" s="313"/>
      <c r="R441" s="313"/>
      <c r="S441" s="313"/>
      <c r="T441" s="313"/>
      <c r="U441" s="313"/>
      <c r="V441" s="313"/>
      <c r="W441" s="313"/>
      <c r="X441" s="313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1">
        <v>4640242180816</v>
      </c>
      <c r="E442" s="310"/>
      <c r="F442" s="303">
        <v>0.7</v>
      </c>
      <c r="G442" s="32">
        <v>6</v>
      </c>
      <c r="H442" s="303">
        <v>4.2</v>
      </c>
      <c r="I442" s="303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62" t="s">
        <v>605</v>
      </c>
      <c r="O442" s="309"/>
      <c r="P442" s="309"/>
      <c r="Q442" s="309"/>
      <c r="R442" s="310"/>
      <c r="S442" s="34"/>
      <c r="T442" s="34"/>
      <c r="U442" s="35" t="s">
        <v>65</v>
      </c>
      <c r="V442" s="304">
        <v>0</v>
      </c>
      <c r="W442" s="305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1">
        <v>4640242180595</v>
      </c>
      <c r="E443" s="310"/>
      <c r="F443" s="303">
        <v>0.7</v>
      </c>
      <c r="G443" s="32">
        <v>6</v>
      </c>
      <c r="H443" s="303">
        <v>4.2</v>
      </c>
      <c r="I443" s="303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8" t="s">
        <v>608</v>
      </c>
      <c r="O443" s="309"/>
      <c r="P443" s="309"/>
      <c r="Q443" s="309"/>
      <c r="R443" s="310"/>
      <c r="S443" s="34"/>
      <c r="T443" s="34"/>
      <c r="U443" s="35" t="s">
        <v>65</v>
      </c>
      <c r="V443" s="304">
        <v>0</v>
      </c>
      <c r="W443" s="305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x14ac:dyDescent="0.2">
      <c r="A444" s="315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13"/>
      <c r="M444" s="316"/>
      <c r="N444" s="317" t="s">
        <v>66</v>
      </c>
      <c r="O444" s="318"/>
      <c r="P444" s="318"/>
      <c r="Q444" s="318"/>
      <c r="R444" s="318"/>
      <c r="S444" s="318"/>
      <c r="T444" s="319"/>
      <c r="U444" s="37" t="s">
        <v>67</v>
      </c>
      <c r="V444" s="306">
        <f>IFERROR(V442/H442,"0")+IFERROR(V443/H443,"0")</f>
        <v>0</v>
      </c>
      <c r="W444" s="306">
        <f>IFERROR(W442/H442,"0")+IFERROR(W443/H443,"0")</f>
        <v>0</v>
      </c>
      <c r="X444" s="306">
        <f>IFERROR(IF(X442="",0,X442),"0")+IFERROR(IF(X443="",0,X443),"0")</f>
        <v>0</v>
      </c>
      <c r="Y444" s="307"/>
      <c r="Z444" s="307"/>
    </row>
    <row r="445" spans="1:53" x14ac:dyDescent="0.2">
      <c r="A445" s="313"/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6"/>
      <c r="N445" s="317" t="s">
        <v>66</v>
      </c>
      <c r="O445" s="318"/>
      <c r="P445" s="318"/>
      <c r="Q445" s="318"/>
      <c r="R445" s="318"/>
      <c r="S445" s="318"/>
      <c r="T445" s="319"/>
      <c r="U445" s="37" t="s">
        <v>65</v>
      </c>
      <c r="V445" s="306">
        <f>IFERROR(SUM(V442:V443),"0")</f>
        <v>0</v>
      </c>
      <c r="W445" s="306">
        <f>IFERROR(SUM(W442:W443),"0")</f>
        <v>0</v>
      </c>
      <c r="X445" s="37"/>
      <c r="Y445" s="307"/>
      <c r="Z445" s="307"/>
    </row>
    <row r="446" spans="1:53" ht="14.25" customHeight="1" x14ac:dyDescent="0.25">
      <c r="A446" s="312" t="s">
        <v>68</v>
      </c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13"/>
      <c r="M446" s="313"/>
      <c r="N446" s="313"/>
      <c r="O446" s="313"/>
      <c r="P446" s="313"/>
      <c r="Q446" s="313"/>
      <c r="R446" s="313"/>
      <c r="S446" s="313"/>
      <c r="T446" s="313"/>
      <c r="U446" s="313"/>
      <c r="V446" s="313"/>
      <c r="W446" s="313"/>
      <c r="X446" s="313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1">
        <v>4640242180540</v>
      </c>
      <c r="E447" s="310"/>
      <c r="F447" s="303">
        <v>1.3</v>
      </c>
      <c r="G447" s="32">
        <v>6</v>
      </c>
      <c r="H447" s="303">
        <v>7.8</v>
      </c>
      <c r="I447" s="303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40" t="s">
        <v>611</v>
      </c>
      <c r="O447" s="309"/>
      <c r="P447" s="309"/>
      <c r="Q447" s="309"/>
      <c r="R447" s="310"/>
      <c r="S447" s="34"/>
      <c r="T447" s="34"/>
      <c r="U447" s="35" t="s">
        <v>65</v>
      </c>
      <c r="V447" s="304">
        <v>0</v>
      </c>
      <c r="W447" s="305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1">
        <v>4640242180557</v>
      </c>
      <c r="E448" s="310"/>
      <c r="F448" s="303">
        <v>0.5</v>
      </c>
      <c r="G448" s="32">
        <v>6</v>
      </c>
      <c r="H448" s="303">
        <v>3</v>
      </c>
      <c r="I448" s="303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9" t="s">
        <v>614</v>
      </c>
      <c r="O448" s="309"/>
      <c r="P448" s="309"/>
      <c r="Q448" s="309"/>
      <c r="R448" s="310"/>
      <c r="S448" s="34"/>
      <c r="T448" s="34"/>
      <c r="U448" s="35" t="s">
        <v>65</v>
      </c>
      <c r="V448" s="304">
        <v>0</v>
      </c>
      <c r="W448" s="305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5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13"/>
      <c r="M449" s="316"/>
      <c r="N449" s="317" t="s">
        <v>66</v>
      </c>
      <c r="O449" s="318"/>
      <c r="P449" s="318"/>
      <c r="Q449" s="318"/>
      <c r="R449" s="318"/>
      <c r="S449" s="318"/>
      <c r="T449" s="319"/>
      <c r="U449" s="37" t="s">
        <v>67</v>
      </c>
      <c r="V449" s="306">
        <f>IFERROR(V447/H447,"0")+IFERROR(V448/H448,"0")</f>
        <v>0</v>
      </c>
      <c r="W449" s="306">
        <f>IFERROR(W447/H447,"0")+IFERROR(W448/H448,"0")</f>
        <v>0</v>
      </c>
      <c r="X449" s="306">
        <f>IFERROR(IF(X447="",0,X447),"0")+IFERROR(IF(X448="",0,X448),"0")</f>
        <v>0</v>
      </c>
      <c r="Y449" s="307"/>
      <c r="Z449" s="307"/>
    </row>
    <row r="450" spans="1:53" x14ac:dyDescent="0.2">
      <c r="A450" s="313"/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6"/>
      <c r="N450" s="317" t="s">
        <v>66</v>
      </c>
      <c r="O450" s="318"/>
      <c r="P450" s="318"/>
      <c r="Q450" s="318"/>
      <c r="R450" s="318"/>
      <c r="S450" s="318"/>
      <c r="T450" s="319"/>
      <c r="U450" s="37" t="s">
        <v>65</v>
      </c>
      <c r="V450" s="306">
        <f>IFERROR(SUM(V447:V448),"0")</f>
        <v>0</v>
      </c>
      <c r="W450" s="306">
        <f>IFERROR(SUM(W447:W448),"0")</f>
        <v>0</v>
      </c>
      <c r="X450" s="37"/>
      <c r="Y450" s="307"/>
      <c r="Z450" s="307"/>
    </row>
    <row r="451" spans="1:53" ht="16.5" customHeight="1" x14ac:dyDescent="0.25">
      <c r="A451" s="327" t="s">
        <v>615</v>
      </c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13"/>
      <c r="M451" s="313"/>
      <c r="N451" s="313"/>
      <c r="O451" s="313"/>
      <c r="P451" s="313"/>
      <c r="Q451" s="313"/>
      <c r="R451" s="313"/>
      <c r="S451" s="313"/>
      <c r="T451" s="313"/>
      <c r="U451" s="313"/>
      <c r="V451" s="313"/>
      <c r="W451" s="313"/>
      <c r="X451" s="313"/>
      <c r="Y451" s="299"/>
      <c r="Z451" s="299"/>
    </row>
    <row r="452" spans="1:53" ht="14.25" customHeight="1" x14ac:dyDescent="0.25">
      <c r="A452" s="312" t="s">
        <v>68</v>
      </c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13"/>
      <c r="M452" s="313"/>
      <c r="N452" s="313"/>
      <c r="O452" s="313"/>
      <c r="P452" s="313"/>
      <c r="Q452" s="313"/>
      <c r="R452" s="313"/>
      <c r="S452" s="313"/>
      <c r="T452" s="313"/>
      <c r="U452" s="313"/>
      <c r="V452" s="313"/>
      <c r="W452" s="313"/>
      <c r="X452" s="313"/>
      <c r="Y452" s="300"/>
      <c r="Z452" s="300"/>
    </row>
    <row r="453" spans="1:53" ht="16.5" customHeight="1" x14ac:dyDescent="0.25">
      <c r="A453" s="54" t="s">
        <v>616</v>
      </c>
      <c r="B453" s="54" t="s">
        <v>617</v>
      </c>
      <c r="C453" s="31">
        <v>4301051310</v>
      </c>
      <c r="D453" s="311">
        <v>4680115880870</v>
      </c>
      <c r="E453" s="310"/>
      <c r="F453" s="303">
        <v>1.3</v>
      </c>
      <c r="G453" s="32">
        <v>6</v>
      </c>
      <c r="H453" s="303">
        <v>7.8</v>
      </c>
      <c r="I453" s="303">
        <v>8.3640000000000008</v>
      </c>
      <c r="J453" s="32">
        <v>56</v>
      </c>
      <c r="K453" s="32" t="s">
        <v>98</v>
      </c>
      <c r="L453" s="33" t="s">
        <v>132</v>
      </c>
      <c r="M453" s="32">
        <v>40</v>
      </c>
      <c r="N453" s="39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09"/>
      <c r="P453" s="309"/>
      <c r="Q453" s="309"/>
      <c r="R453" s="310"/>
      <c r="S453" s="34"/>
      <c r="T453" s="34"/>
      <c r="U453" s="35" t="s">
        <v>65</v>
      </c>
      <c r="V453" s="304">
        <v>0</v>
      </c>
      <c r="W453" s="305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x14ac:dyDescent="0.2">
      <c r="A454" s="315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13"/>
      <c r="M454" s="316"/>
      <c r="N454" s="317" t="s">
        <v>66</v>
      </c>
      <c r="O454" s="318"/>
      <c r="P454" s="318"/>
      <c r="Q454" s="318"/>
      <c r="R454" s="318"/>
      <c r="S454" s="318"/>
      <c r="T454" s="319"/>
      <c r="U454" s="37" t="s">
        <v>67</v>
      </c>
      <c r="V454" s="306">
        <f>IFERROR(V453/H453,"0")</f>
        <v>0</v>
      </c>
      <c r="W454" s="306">
        <f>IFERROR(W453/H453,"0")</f>
        <v>0</v>
      </c>
      <c r="X454" s="306">
        <f>IFERROR(IF(X453="",0,X453),"0")</f>
        <v>0</v>
      </c>
      <c r="Y454" s="307"/>
      <c r="Z454" s="307"/>
    </row>
    <row r="455" spans="1:53" x14ac:dyDescent="0.2">
      <c r="A455" s="313"/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6"/>
      <c r="N455" s="317" t="s">
        <v>66</v>
      </c>
      <c r="O455" s="318"/>
      <c r="P455" s="318"/>
      <c r="Q455" s="318"/>
      <c r="R455" s="318"/>
      <c r="S455" s="318"/>
      <c r="T455" s="319"/>
      <c r="U455" s="37" t="s">
        <v>65</v>
      </c>
      <c r="V455" s="306">
        <f>IFERROR(SUM(V453:V453),"0")</f>
        <v>0</v>
      </c>
      <c r="W455" s="306">
        <f>IFERROR(SUM(W453:W453),"0")</f>
        <v>0</v>
      </c>
      <c r="X455" s="37"/>
      <c r="Y455" s="307"/>
      <c r="Z455" s="307"/>
    </row>
    <row r="456" spans="1:53" ht="15" customHeight="1" x14ac:dyDescent="0.2">
      <c r="A456" s="384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62"/>
      <c r="N456" s="355" t="s">
        <v>618</v>
      </c>
      <c r="O456" s="356"/>
      <c r="P456" s="356"/>
      <c r="Q456" s="356"/>
      <c r="R456" s="356"/>
      <c r="S456" s="356"/>
      <c r="T456" s="357"/>
      <c r="U456" s="37" t="s">
        <v>65</v>
      </c>
      <c r="V456" s="306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>3408.2</v>
      </c>
      <c r="W456" s="306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>3472.8</v>
      </c>
      <c r="X456" s="37"/>
      <c r="Y456" s="307"/>
      <c r="Z456" s="307"/>
    </row>
    <row r="457" spans="1:53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13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3568.0235364635364</v>
      </c>
      <c r="W457" s="3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3636.0300000000007</v>
      </c>
      <c r="X457" s="37"/>
      <c r="Y457" s="307"/>
      <c r="Z457" s="307"/>
    </row>
    <row r="458" spans="1:53" x14ac:dyDescent="0.2">
      <c r="A458" s="313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621</v>
      </c>
      <c r="V45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6</v>
      </c>
      <c r="W45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6</v>
      </c>
      <c r="X458" s="37"/>
      <c r="Y458" s="307"/>
      <c r="Z458" s="307"/>
    </row>
    <row r="459" spans="1:53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62"/>
      <c r="N459" s="355" t="s">
        <v>622</v>
      </c>
      <c r="O459" s="356"/>
      <c r="P459" s="356"/>
      <c r="Q459" s="356"/>
      <c r="R459" s="356"/>
      <c r="S459" s="356"/>
      <c r="T459" s="357"/>
      <c r="U459" s="37" t="s">
        <v>65</v>
      </c>
      <c r="V459" s="306">
        <f>GrossWeightTotal+PalletQtyTotal*25</f>
        <v>3718.0235364635364</v>
      </c>
      <c r="W459" s="306">
        <f>GrossWeightTotalR+PalletQtyTotalR*25</f>
        <v>3786.0300000000007</v>
      </c>
      <c r="X459" s="37"/>
      <c r="Y459" s="307"/>
      <c r="Z459" s="307"/>
    </row>
    <row r="460" spans="1:53" x14ac:dyDescent="0.2">
      <c r="A460" s="313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13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621</v>
      </c>
      <c r="V460" s="306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>431.35628260628255</v>
      </c>
      <c r="W460" s="306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>441</v>
      </c>
      <c r="X460" s="37"/>
      <c r="Y460" s="307"/>
      <c r="Z460" s="307"/>
    </row>
    <row r="461" spans="1:53" ht="14.25" customHeight="1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13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9" t="s">
        <v>625</v>
      </c>
      <c r="V461" s="37"/>
      <c r="W461" s="37"/>
      <c r="X461" s="37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>6.2071999999999994</v>
      </c>
      <c r="Y461" s="307"/>
      <c r="Z461" s="307"/>
    </row>
    <row r="462" spans="1:53" ht="13.5" customHeight="1" thickBot="1" x14ac:dyDescent="0.25"/>
    <row r="463" spans="1:53" ht="27" customHeight="1" thickTop="1" thickBot="1" x14ac:dyDescent="0.25">
      <c r="A463" s="40" t="s">
        <v>626</v>
      </c>
      <c r="B463" s="297" t="s">
        <v>59</v>
      </c>
      <c r="C463" s="349" t="s">
        <v>93</v>
      </c>
      <c r="D463" s="497"/>
      <c r="E463" s="497"/>
      <c r="F463" s="448"/>
      <c r="G463" s="349" t="s">
        <v>239</v>
      </c>
      <c r="H463" s="497"/>
      <c r="I463" s="497"/>
      <c r="J463" s="497"/>
      <c r="K463" s="497"/>
      <c r="L463" s="497"/>
      <c r="M463" s="448"/>
      <c r="N463" s="349" t="s">
        <v>430</v>
      </c>
      <c r="O463" s="448"/>
      <c r="P463" s="349" t="s">
        <v>477</v>
      </c>
      <c r="Q463" s="448"/>
      <c r="R463" s="297" t="s">
        <v>547</v>
      </c>
      <c r="S463" s="349" t="s">
        <v>589</v>
      </c>
      <c r="T463" s="448"/>
      <c r="U463" s="298"/>
      <c r="Z463" s="52"/>
      <c r="AC463" s="298"/>
    </row>
    <row r="464" spans="1:53" ht="14.25" customHeight="1" thickTop="1" x14ac:dyDescent="0.2">
      <c r="A464" s="401" t="s">
        <v>627</v>
      </c>
      <c r="B464" s="349" t="s">
        <v>59</v>
      </c>
      <c r="C464" s="349" t="s">
        <v>94</v>
      </c>
      <c r="D464" s="349" t="s">
        <v>102</v>
      </c>
      <c r="E464" s="349" t="s">
        <v>93</v>
      </c>
      <c r="F464" s="349" t="s">
        <v>232</v>
      </c>
      <c r="G464" s="349" t="s">
        <v>240</v>
      </c>
      <c r="H464" s="349" t="s">
        <v>247</v>
      </c>
      <c r="I464" s="349" t="s">
        <v>264</v>
      </c>
      <c r="J464" s="349" t="s">
        <v>322</v>
      </c>
      <c r="K464" s="298"/>
      <c r="L464" s="349" t="s">
        <v>398</v>
      </c>
      <c r="M464" s="349" t="s">
        <v>416</v>
      </c>
      <c r="N464" s="349" t="s">
        <v>431</v>
      </c>
      <c r="O464" s="349" t="s">
        <v>454</v>
      </c>
      <c r="P464" s="349" t="s">
        <v>478</v>
      </c>
      <c r="Q464" s="349" t="s">
        <v>525</v>
      </c>
      <c r="R464" s="349" t="s">
        <v>547</v>
      </c>
      <c r="S464" s="349" t="s">
        <v>590</v>
      </c>
      <c r="T464" s="349" t="s">
        <v>615</v>
      </c>
      <c r="U464" s="298"/>
      <c r="Z464" s="52"/>
      <c r="AC464" s="298"/>
    </row>
    <row r="465" spans="1:29" ht="13.5" customHeight="1" thickBot="1" x14ac:dyDescent="0.25">
      <c r="A465" s="402"/>
      <c r="B465" s="350"/>
      <c r="C465" s="350"/>
      <c r="D465" s="350"/>
      <c r="E465" s="350"/>
      <c r="F465" s="350"/>
      <c r="G465" s="350"/>
      <c r="H465" s="350"/>
      <c r="I465" s="350"/>
      <c r="J465" s="350"/>
      <c r="K465" s="298"/>
      <c r="L465" s="350"/>
      <c r="M465" s="350"/>
      <c r="N465" s="350"/>
      <c r="O465" s="350"/>
      <c r="P465" s="350"/>
      <c r="Q465" s="350"/>
      <c r="R465" s="350"/>
      <c r="S465" s="350"/>
      <c r="T465" s="350"/>
      <c r="U465" s="298"/>
      <c r="Z465" s="52"/>
      <c r="AC465" s="298"/>
    </row>
    <row r="466" spans="1:29" ht="18" customHeight="1" thickTop="1" thickBot="1" x14ac:dyDescent="0.25">
      <c r="A466" s="40" t="s">
        <v>628</v>
      </c>
      <c r="B466" s="46">
        <f>IFERROR(W22*1,"0")+IFERROR(W26*1,"0")+IFERROR(W27*1,"0")+IFERROR(W28*1,"0")+IFERROR(W29*1,"0")+IFERROR(W30*1,"0")+IFERROR(W31*1,"0")+IFERROR(W35*1,"0")+IFERROR(W39*1,"0")+IFERROR(W43*1,"0")</f>
        <v>0</v>
      </c>
      <c r="C466" s="46">
        <f>IFERROR(W49*1,"0")+IFERROR(W50*1,"0")</f>
        <v>0</v>
      </c>
      <c r="D466" s="46">
        <f>IFERROR(W55*1,"0")+IFERROR(W56*1,"0")+IFERROR(W57*1,"0")+IFERROR(W58*1,"0")</f>
        <v>0</v>
      </c>
      <c r="E46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115.68</v>
      </c>
      <c r="F466" s="46">
        <f>IFERROR(W128*1,"0")+IFERROR(W129*1,"0")+IFERROR(W130*1,"0")</f>
        <v>0</v>
      </c>
      <c r="G466" s="46">
        <f>IFERROR(W136*1,"0")+IFERROR(W137*1,"0")+IFERROR(W138*1,"0")</f>
        <v>0</v>
      </c>
      <c r="H466" s="46">
        <f>IFERROR(W143*1,"0")+IFERROR(W144*1,"0")+IFERROR(W145*1,"0")+IFERROR(W146*1,"0")+IFERROR(W147*1,"0")+IFERROR(W148*1,"0")+IFERROR(W149*1,"0")+IFERROR(W150*1,"0")</f>
        <v>12.600000000000001</v>
      </c>
      <c r="I466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129.60000000000002</v>
      </c>
      <c r="J466" s="46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172.20000000000002</v>
      </c>
      <c r="K466" s="298"/>
      <c r="L466" s="46">
        <f>IFERROR(W255*1,"0")+IFERROR(W256*1,"0")+IFERROR(W257*1,"0")+IFERROR(W258*1,"0")+IFERROR(W259*1,"0")+IFERROR(W260*1,"0")+IFERROR(W261*1,"0")+IFERROR(W265*1,"0")+IFERROR(W266*1,"0")</f>
        <v>0</v>
      </c>
      <c r="M466" s="46">
        <f>IFERROR(W271*1,"0")+IFERROR(W275*1,"0")+IFERROR(W276*1,"0")+IFERROR(W277*1,"0")+IFERROR(W281*1,"0")+IFERROR(W285*1,"0")</f>
        <v>46.08</v>
      </c>
      <c r="N466" s="46">
        <f>IFERROR(W291*1,"0")+IFERROR(W292*1,"0")+IFERROR(W293*1,"0")+IFERROR(W294*1,"0")+IFERROR(W295*1,"0")+IFERROR(W296*1,"0")+IFERROR(W297*1,"0")+IFERROR(W298*1,"0")+IFERROR(W302*1,"0")+IFERROR(W303*1,"0")+IFERROR(W307*1,"0")+IFERROR(W311*1,"0")</f>
        <v>2231.4</v>
      </c>
      <c r="O466" s="46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66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63</v>
      </c>
      <c r="Q466" s="46">
        <f>IFERROR(W378*1,"0")+IFERROR(W379*1,"0")+IFERROR(W383*1,"0")+IFERROR(W384*1,"0")+IFERROR(W385*1,"0")+IFERROR(W386*1,"0")+IFERROR(W387*1,"0")+IFERROR(W388*1,"0")+IFERROR(W389*1,"0")+IFERROR(W393*1,"0")</f>
        <v>0</v>
      </c>
      <c r="R466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702.24</v>
      </c>
      <c r="S466" s="46">
        <f>IFERROR(W432*1,"0")+IFERROR(W433*1,"0")+IFERROR(W437*1,"0")+IFERROR(W438*1,"0")+IFERROR(W442*1,"0")+IFERROR(W443*1,"0")+IFERROR(W447*1,"0")+IFERROR(W448*1,"0")</f>
        <v>0</v>
      </c>
      <c r="T466" s="46">
        <f>IFERROR(W453*1,"0")</f>
        <v>0</v>
      </c>
      <c r="U466" s="298"/>
      <c r="Z466" s="52"/>
      <c r="AC466" s="298"/>
    </row>
  </sheetData>
  <sheetProtection algorithmName="SHA-512" hashValue="H2lDJrP2qWaO/XbB2TIEfmzljiKEyL5z/lgXLG9YylYwXcCAutlEREYT/jWXnell7jFTHnN1Ow2H63LCZcX7cg==" saltValue="34aao3uf8huWqwt0D2HeQ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9">
    <mergeCell ref="P1:R1"/>
    <mergeCell ref="M464:M465"/>
    <mergeCell ref="E464:E465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A10:C10"/>
    <mergeCell ref="N140:T140"/>
    <mergeCell ref="N182:R182"/>
    <mergeCell ref="D184:E184"/>
    <mergeCell ref="N84:R84"/>
    <mergeCell ref="N249:R249"/>
    <mergeCell ref="N169:T169"/>
    <mergeCell ref="D121:E121"/>
    <mergeCell ref="D192:E192"/>
    <mergeCell ref="J9:L9"/>
    <mergeCell ref="R5:S5"/>
    <mergeCell ref="N27:R27"/>
    <mergeCell ref="N83:R83"/>
    <mergeCell ref="D271:E271"/>
    <mergeCell ref="D191:E191"/>
    <mergeCell ref="D433:E433"/>
    <mergeCell ref="N456:T456"/>
    <mergeCell ref="D237:E237"/>
    <mergeCell ref="A429:X429"/>
    <mergeCell ref="N85:R85"/>
    <mergeCell ref="N389:R389"/>
    <mergeCell ref="N156:R156"/>
    <mergeCell ref="D291:E291"/>
    <mergeCell ref="D95:E95"/>
    <mergeCell ref="S17:T17"/>
    <mergeCell ref="D266:E266"/>
    <mergeCell ref="N385:R385"/>
    <mergeCell ref="N374:T374"/>
    <mergeCell ref="A439:M440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N321:T321"/>
    <mergeCell ref="D342:E342"/>
    <mergeCell ref="N326:T326"/>
    <mergeCell ref="A424:X424"/>
    <mergeCell ref="D407:E407"/>
    <mergeCell ref="N366:T366"/>
    <mergeCell ref="D265:E265"/>
    <mergeCell ref="A225:X225"/>
    <mergeCell ref="A396:X396"/>
    <mergeCell ref="N333:T333"/>
    <mergeCell ref="A40:M41"/>
    <mergeCell ref="N308:T308"/>
    <mergeCell ref="L464:L465"/>
    <mergeCell ref="N204:R204"/>
    <mergeCell ref="A398:X398"/>
    <mergeCell ref="N464:N465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N143:R143"/>
    <mergeCell ref="D49:E49"/>
    <mergeCell ref="N248:R248"/>
    <mergeCell ref="F5:G5"/>
    <mergeCell ref="A14:L14"/>
    <mergeCell ref="A47:X47"/>
    <mergeCell ref="D175:E175"/>
    <mergeCell ref="A312:M313"/>
    <mergeCell ref="T11:U11"/>
    <mergeCell ref="D221:E221"/>
    <mergeCell ref="A134:X134"/>
    <mergeCell ref="N57:R57"/>
    <mergeCell ref="A262:M263"/>
    <mergeCell ref="N267:T267"/>
    <mergeCell ref="N293:R293"/>
    <mergeCell ref="D165:E165"/>
    <mergeCell ref="N146:R146"/>
    <mergeCell ref="N33:T33"/>
    <mergeCell ref="D29:E29"/>
    <mergeCell ref="O5:P5"/>
    <mergeCell ref="F17:F18"/>
    <mergeCell ref="D120:E120"/>
    <mergeCell ref="A195:X195"/>
    <mergeCell ref="D242:E242"/>
    <mergeCell ref="N297:R297"/>
    <mergeCell ref="D107:E107"/>
    <mergeCell ref="A53:X53"/>
    <mergeCell ref="N418:R418"/>
    <mergeCell ref="N356:R356"/>
    <mergeCell ref="D35:E35"/>
    <mergeCell ref="D228:E228"/>
    <mergeCell ref="D404:E404"/>
    <mergeCell ref="D10:E10"/>
    <mergeCell ref="C464:C465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N80:T80"/>
    <mergeCell ref="D101:E101"/>
    <mergeCell ref="N209:R209"/>
    <mergeCell ref="D76:E76"/>
    <mergeCell ref="N317:R317"/>
    <mergeCell ref="F464:F46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N67:R67"/>
    <mergeCell ref="N131:T131"/>
    <mergeCell ref="N303:R303"/>
    <mergeCell ref="N223:T223"/>
    <mergeCell ref="N230:R230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N122:R122"/>
    <mergeCell ref="D385:E385"/>
    <mergeCell ref="M17:M18"/>
    <mergeCell ref="O8:P8"/>
    <mergeCell ref="N69:R69"/>
    <mergeCell ref="A299:M300"/>
    <mergeCell ref="D177:E17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52:T52"/>
    <mergeCell ref="D231:E231"/>
    <mergeCell ref="N337:T337"/>
    <mergeCell ref="N312:T312"/>
    <mergeCell ref="D358:E358"/>
    <mergeCell ref="N208:R208"/>
    <mergeCell ref="N379:R379"/>
    <mergeCell ref="N116:T116"/>
    <mergeCell ref="N183:R183"/>
    <mergeCell ref="N354:R354"/>
    <mergeCell ref="D226:E226"/>
    <mergeCell ref="N198:R198"/>
    <mergeCell ref="N369:R369"/>
    <mergeCell ref="N296:R296"/>
    <mergeCell ref="Q464:Q465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B464:B465"/>
    <mergeCell ref="N130:R130"/>
    <mergeCell ref="D464:D465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G464:G465"/>
    <mergeCell ref="N394:T394"/>
    <mergeCell ref="I464:I465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463:O463"/>
    <mergeCell ref="H1:O1"/>
    <mergeCell ref="D199:E199"/>
    <mergeCell ref="D364:E364"/>
    <mergeCell ref="D186:E186"/>
    <mergeCell ref="O9:P9"/>
    <mergeCell ref="N22:R22"/>
    <mergeCell ref="A397:X397"/>
    <mergeCell ref="D65:E65"/>
    <mergeCell ref="N359:T359"/>
    <mergeCell ref="N36:T36"/>
    <mergeCell ref="N177:R177"/>
    <mergeCell ref="N335:R335"/>
    <mergeCell ref="D85:E85"/>
    <mergeCell ref="D207:E207"/>
    <mergeCell ref="D256:E256"/>
    <mergeCell ref="D383:E383"/>
    <mergeCell ref="N114:R114"/>
    <mergeCell ref="N35:R35"/>
    <mergeCell ref="N206:R206"/>
    <mergeCell ref="D222:E222"/>
    <mergeCell ref="G17:G18"/>
    <mergeCell ref="A218:X218"/>
    <mergeCell ref="A345:X345"/>
    <mergeCell ref="H10:L10"/>
    <mergeCell ref="N457:T457"/>
    <mergeCell ref="D203:E203"/>
    <mergeCell ref="O464:O465"/>
    <mergeCell ref="N330:R330"/>
    <mergeCell ref="N97:R97"/>
    <mergeCell ref="G463:M463"/>
    <mergeCell ref="D438:E438"/>
    <mergeCell ref="D425:E425"/>
    <mergeCell ref="N96:R96"/>
    <mergeCell ref="A193:M194"/>
    <mergeCell ref="N409:T409"/>
    <mergeCell ref="N161:R161"/>
    <mergeCell ref="D204:E204"/>
    <mergeCell ref="D198:E198"/>
    <mergeCell ref="N104:T104"/>
    <mergeCell ref="D296:E296"/>
    <mergeCell ref="R464:R465"/>
    <mergeCell ref="N98:R98"/>
    <mergeCell ref="D206:E206"/>
    <mergeCell ref="N283:T283"/>
    <mergeCell ref="D298:E298"/>
    <mergeCell ref="D181:E181"/>
    <mergeCell ref="N252:T252"/>
    <mergeCell ref="N123:R123"/>
    <mergeCell ref="P464:P465"/>
    <mergeCell ref="A374:M375"/>
    <mergeCell ref="N215:R215"/>
    <mergeCell ref="D112:E112"/>
    <mergeCell ref="A436:X436"/>
    <mergeCell ref="N460:T460"/>
    <mergeCell ref="D348:E348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N108:R108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95:R95"/>
    <mergeCell ref="N70:R70"/>
    <mergeCell ref="N266:R266"/>
    <mergeCell ref="D138:E138"/>
    <mergeCell ref="N331:R331"/>
    <mergeCell ref="H17:H18"/>
    <mergeCell ref="A42:X42"/>
    <mergeCell ref="D75:E75"/>
    <mergeCell ref="N41:T41"/>
    <mergeCell ref="D39:E39"/>
    <mergeCell ref="N187:R187"/>
    <mergeCell ref="D89:E89"/>
    <mergeCell ref="A241:X241"/>
    <mergeCell ref="N26:R26"/>
    <mergeCell ref="D172:E172"/>
    <mergeCell ref="A427:M428"/>
    <mergeCell ref="N40:T40"/>
    <mergeCell ref="A118:X118"/>
    <mergeCell ref="N405:R405"/>
    <mergeCell ref="A216:M217"/>
    <mergeCell ref="N313:T313"/>
    <mergeCell ref="A343:M344"/>
    <mergeCell ref="N184:R184"/>
    <mergeCell ref="N414:T414"/>
    <mergeCell ref="N393:R393"/>
    <mergeCell ref="A380:M381"/>
    <mergeCell ref="N421:R421"/>
    <mergeCell ref="D418:E418"/>
    <mergeCell ref="D393:E393"/>
    <mergeCell ref="N281:R281"/>
    <mergeCell ref="D420:E420"/>
    <mergeCell ref="N59:T59"/>
    <mergeCell ref="N256:R256"/>
    <mergeCell ref="A212:M213"/>
    <mergeCell ref="D128:E128"/>
    <mergeCell ref="N109:R109"/>
    <mergeCell ref="N413:T413"/>
    <mergeCell ref="N29:R29"/>
    <mergeCell ref="N200:R200"/>
    <mergeCell ref="N229:R229"/>
    <mergeCell ref="N265:R265"/>
    <mergeCell ref="N387:R387"/>
    <mergeCell ref="D137:E137"/>
    <mergeCell ref="C463:F463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N260:R260"/>
    <mergeCell ref="D399:E399"/>
    <mergeCell ref="A334:X334"/>
    <mergeCell ref="D295:E295"/>
    <mergeCell ref="D178:E178"/>
    <mergeCell ref="A452:X452"/>
    <mergeCell ref="D227:E227"/>
    <mergeCell ref="N444:T444"/>
    <mergeCell ref="N442:R442"/>
    <mergeCell ref="A446:X446"/>
    <mergeCell ref="D447:E447"/>
    <mergeCell ref="N438:R438"/>
    <mergeCell ref="N425:R425"/>
    <mergeCell ref="D437:E437"/>
    <mergeCell ref="N443:R443"/>
    <mergeCell ref="D182:E182"/>
    <mergeCell ref="N101:R101"/>
    <mergeCell ref="D109:E109"/>
    <mergeCell ref="S463:T463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T6:U9"/>
    <mergeCell ref="N77:R77"/>
    <mergeCell ref="D27:E27"/>
    <mergeCell ref="N15:R16"/>
    <mergeCell ref="N375:T375"/>
    <mergeCell ref="A269:X269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44:M45"/>
    <mergeCell ref="N299:T299"/>
    <mergeCell ref="N99:R99"/>
    <mergeCell ref="N74:R74"/>
    <mergeCell ref="D403:E403"/>
    <mergeCell ref="N309:T309"/>
    <mergeCell ref="H464:H465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J464:J465"/>
    <mergeCell ref="N145:R145"/>
    <mergeCell ref="P463:Q463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192:R192"/>
    <mergeCell ref="N228:R228"/>
    <mergeCell ref="N17:R18"/>
    <mergeCell ref="D100:E100"/>
    <mergeCell ref="N129:R129"/>
    <mergeCell ref="O6:P6"/>
    <mergeCell ref="N63:R63"/>
    <mergeCell ref="N243:R243"/>
    <mergeCell ref="N50:R50"/>
    <mergeCell ref="N221:R221"/>
    <mergeCell ref="D31:E31"/>
    <mergeCell ref="A103:M104"/>
    <mergeCell ref="D229:E229"/>
    <mergeCell ref="N236:R236"/>
    <mergeCell ref="D77:E77"/>
    <mergeCell ref="A464:A465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D211:E211"/>
    <mergeCell ref="N363:R363"/>
    <mergeCell ref="N355:R355"/>
    <mergeCell ref="N365:R365"/>
    <mergeCell ref="N292:R292"/>
    <mergeCell ref="N357:R357"/>
    <mergeCell ref="D329:E329"/>
    <mergeCell ref="D400:E400"/>
    <mergeCell ref="N300:T300"/>
    <mergeCell ref="T464:T465"/>
    <mergeCell ref="O10:P10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A456:M461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404:R404"/>
    <mergeCell ref="N56:R56"/>
    <mergeCell ref="T10:U10"/>
    <mergeCell ref="A286:M287"/>
    <mergeCell ref="N323:R323"/>
    <mergeCell ref="A80:M81"/>
    <mergeCell ref="S464:S465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D259:E259"/>
    <mergeCell ref="D5:E5"/>
    <mergeCell ref="D72:E72"/>
    <mergeCell ref="N239:T239"/>
    <mergeCell ref="N318:R318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199:R199"/>
    <mergeCell ref="A372:X372"/>
    <mergeCell ref="D71:E71"/>
    <mergeCell ref="N186:R186"/>
    <mergeCell ref="D307:E307"/>
    <mergeCell ref="A338:X338"/>
    <mergeCell ref="D98:E98"/>
    <mergeCell ref="D73:E73"/>
    <mergeCell ref="A82:X82"/>
    <mergeCell ref="N44:T44"/>
    <mergeCell ref="A340:X340"/>
    <mergeCell ref="N24:T24"/>
    <mergeCell ref="H9:I9"/>
    <mergeCell ref="D281:E281"/>
    <mergeCell ref="A90:M91"/>
    <mergeCell ref="D297:E297"/>
    <mergeCell ref="N155:R155"/>
    <mergeCell ref="N93:R93"/>
    <mergeCell ref="D70:E70"/>
    <mergeCell ref="A390:M391"/>
    <mergeCell ref="N234:T234"/>
    <mergeCell ref="D238:E238"/>
    <mergeCell ref="N28:R28"/>
    <mergeCell ref="N30:R30"/>
    <mergeCell ref="N362:R362"/>
    <mergeCell ref="D354:E354"/>
    <mergeCell ref="N383:R383"/>
    <mergeCell ref="A370:M371"/>
    <mergeCell ref="D168:E168"/>
    <mergeCell ref="N137:R137"/>
    <mergeCell ref="D9:E9"/>
    <mergeCell ref="D180:E180"/>
    <mergeCell ref="F9:G9"/>
    <mergeCell ref="A127:X127"/>
    <mergeCell ref="N224:T224"/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D167:E167"/>
    <mergeCell ref="N251:T251"/>
    <mergeCell ref="N189:T189"/>
    <mergeCell ref="D161:E161"/>
    <mergeCell ref="A314:X314"/>
    <mergeCell ref="D232:E232"/>
    <mergeCell ref="N316:R316"/>
    <mergeCell ref="A339:X339"/>
    <mergeCell ref="D43:E43"/>
    <mergeCell ref="D323:E323"/>
    <mergeCell ref="N319:R319"/>
    <mergeCell ref="A322:X32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52"/>
    </row>
    <row r="3" spans="2:8" x14ac:dyDescent="0.2">
      <c r="B3" s="47" t="s">
        <v>630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631</v>
      </c>
      <c r="C6" s="47" t="s">
        <v>632</v>
      </c>
      <c r="D6" s="47" t="s">
        <v>633</v>
      </c>
      <c r="E6" s="47"/>
    </row>
    <row r="7" spans="2:8" x14ac:dyDescent="0.2">
      <c r="B7" s="47" t="s">
        <v>14</v>
      </c>
      <c r="C7" s="47" t="s">
        <v>634</v>
      </c>
      <c r="D7" s="47" t="s">
        <v>635</v>
      </c>
      <c r="E7" s="47"/>
    </row>
    <row r="8" spans="2:8" x14ac:dyDescent="0.2">
      <c r="B8" s="47" t="s">
        <v>636</v>
      </c>
      <c r="C8" s="47" t="s">
        <v>637</v>
      </c>
      <c r="D8" s="47" t="s">
        <v>638</v>
      </c>
      <c r="E8" s="47"/>
    </row>
    <row r="9" spans="2:8" x14ac:dyDescent="0.2">
      <c r="B9" s="47" t="s">
        <v>639</v>
      </c>
      <c r="C9" s="47" t="s">
        <v>640</v>
      </c>
      <c r="D9" s="47" t="s">
        <v>641</v>
      </c>
      <c r="E9" s="47"/>
    </row>
    <row r="11" spans="2:8" x14ac:dyDescent="0.2">
      <c r="B11" s="47" t="s">
        <v>642</v>
      </c>
      <c r="C11" s="47" t="s">
        <v>632</v>
      </c>
      <c r="D11" s="47"/>
      <c r="E11" s="47"/>
    </row>
    <row r="13" spans="2:8" x14ac:dyDescent="0.2">
      <c r="B13" s="47" t="s">
        <v>643</v>
      </c>
      <c r="C13" s="47" t="s">
        <v>634</v>
      </c>
      <c r="D13" s="47"/>
      <c r="E13" s="47"/>
    </row>
    <row r="15" spans="2:8" x14ac:dyDescent="0.2">
      <c r="B15" s="47" t="s">
        <v>644</v>
      </c>
      <c r="C15" s="47" t="s">
        <v>637</v>
      </c>
      <c r="D15" s="47"/>
      <c r="E15" s="47"/>
    </row>
    <row r="17" spans="2:5" x14ac:dyDescent="0.2">
      <c r="B17" s="47" t="s">
        <v>645</v>
      </c>
      <c r="C17" s="47" t="s">
        <v>640</v>
      </c>
      <c r="D17" s="47"/>
      <c r="E17" s="47"/>
    </row>
    <row r="19" spans="2:5" x14ac:dyDescent="0.2">
      <c r="B19" s="47" t="s">
        <v>646</v>
      </c>
      <c r="C19" s="47"/>
      <c r="D19" s="47"/>
      <c r="E19" s="47"/>
    </row>
    <row r="20" spans="2:5" x14ac:dyDescent="0.2">
      <c r="B20" s="47" t="s">
        <v>647</v>
      </c>
      <c r="C20" s="47"/>
      <c r="D20" s="47"/>
      <c r="E20" s="47"/>
    </row>
    <row r="21" spans="2:5" x14ac:dyDescent="0.2">
      <c r="B21" s="47" t="s">
        <v>648</v>
      </c>
      <c r="C21" s="47"/>
      <c r="D21" s="47"/>
      <c r="E21" s="47"/>
    </row>
    <row r="22" spans="2:5" x14ac:dyDescent="0.2">
      <c r="B22" s="47" t="s">
        <v>649</v>
      </c>
      <c r="C22" s="47"/>
      <c r="D22" s="47"/>
      <c r="E22" s="47"/>
    </row>
    <row r="23" spans="2:5" x14ac:dyDescent="0.2">
      <c r="B23" s="47" t="s">
        <v>650</v>
      </c>
      <c r="C23" s="47"/>
      <c r="D23" s="47"/>
      <c r="E23" s="47"/>
    </row>
    <row r="24" spans="2:5" x14ac:dyDescent="0.2">
      <c r="B24" s="47" t="s">
        <v>651</v>
      </c>
      <c r="C24" s="47"/>
      <c r="D24" s="47"/>
      <c r="E24" s="47"/>
    </row>
    <row r="25" spans="2:5" x14ac:dyDescent="0.2">
      <c r="B25" s="47" t="s">
        <v>652</v>
      </c>
      <c r="C25" s="47"/>
      <c r="D25" s="47"/>
      <c r="E25" s="47"/>
    </row>
    <row r="26" spans="2:5" x14ac:dyDescent="0.2">
      <c r="B26" s="47" t="s">
        <v>653</v>
      </c>
      <c r="C26" s="47"/>
      <c r="D26" s="47"/>
      <c r="E26" s="47"/>
    </row>
    <row r="27" spans="2:5" x14ac:dyDescent="0.2">
      <c r="B27" s="47" t="s">
        <v>654</v>
      </c>
      <c r="C27" s="47"/>
      <c r="D27" s="47"/>
      <c r="E27" s="47"/>
    </row>
    <row r="28" spans="2:5" x14ac:dyDescent="0.2">
      <c r="B28" s="47" t="s">
        <v>655</v>
      </c>
      <c r="C28" s="47"/>
      <c r="D28" s="47"/>
      <c r="E28" s="47"/>
    </row>
    <row r="29" spans="2:5" x14ac:dyDescent="0.2">
      <c r="B29" s="47" t="s">
        <v>656</v>
      </c>
      <c r="C29" s="47"/>
      <c r="D29" s="47"/>
      <c r="E29" s="47"/>
    </row>
  </sheetData>
  <sheetProtection algorithmName="SHA-512" hashValue="6Ba2p2KZUo+lqXZfMxzOu6IjWbkRKpcmcVpeUfz/Y4tD7PU8vEZNcPATYSWkkq4qbP/GuQ1y/27su9EQnh6G0A==" saltValue="ZwgbYjzBvqoMxwphPEa/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2023-11-02T10:28:10Z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