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X316" i="1" s="1"/>
  <c r="X320" i="1" s="1"/>
  <c r="N316" i="1"/>
  <c r="V313" i="1"/>
  <c r="V312" i="1"/>
  <c r="W311" i="1"/>
  <c r="N311" i="1"/>
  <c r="V309" i="1"/>
  <c r="V308" i="1"/>
  <c r="W307" i="1"/>
  <c r="X307" i="1" s="1"/>
  <c r="X308" i="1" s="1"/>
  <c r="N307" i="1"/>
  <c r="V305" i="1"/>
  <c r="V304" i="1"/>
  <c r="W303" i="1"/>
  <c r="X303" i="1" s="1"/>
  <c r="N303" i="1"/>
  <c r="W302" i="1"/>
  <c r="N302" i="1"/>
  <c r="V300" i="1"/>
  <c r="W299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X219" i="1" s="1"/>
  <c r="N219" i="1"/>
  <c r="V217" i="1"/>
  <c r="W216" i="1"/>
  <c r="V216" i="1"/>
  <c r="W215" i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X204" i="1"/>
  <c r="W204" i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X197" i="1"/>
  <c r="X212" i="1" s="1"/>
  <c r="W197" i="1"/>
  <c r="J466" i="1" s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W174" i="1"/>
  <c r="X174" i="1" s="1"/>
  <c r="X188" i="1" s="1"/>
  <c r="N174" i="1"/>
  <c r="W173" i="1"/>
  <c r="X173" i="1" s="1"/>
  <c r="X172" i="1"/>
  <c r="W172" i="1"/>
  <c r="W188" i="1" s="1"/>
  <c r="N172" i="1"/>
  <c r="W170" i="1"/>
  <c r="V170" i="1"/>
  <c r="V169" i="1"/>
  <c r="X168" i="1"/>
  <c r="W168" i="1"/>
  <c r="N168" i="1"/>
  <c r="X167" i="1"/>
  <c r="W167" i="1"/>
  <c r="N167" i="1"/>
  <c r="W166" i="1"/>
  <c r="X166" i="1" s="1"/>
  <c r="N166" i="1"/>
  <c r="X165" i="1"/>
  <c r="W165" i="1"/>
  <c r="W169" i="1" s="1"/>
  <c r="N165" i="1"/>
  <c r="W163" i="1"/>
  <c r="V163" i="1"/>
  <c r="W162" i="1"/>
  <c r="V162" i="1"/>
  <c r="X161" i="1"/>
  <c r="W161" i="1"/>
  <c r="N161" i="1"/>
  <c r="X160" i="1"/>
  <c r="X162" i="1" s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H466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66" i="1" s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80" i="1" s="1"/>
  <c r="W63" i="1"/>
  <c r="V60" i="1"/>
  <c r="V59" i="1"/>
  <c r="W58" i="1"/>
  <c r="X58" i="1" s="1"/>
  <c r="W57" i="1"/>
  <c r="W60" i="1" s="1"/>
  <c r="N57" i="1"/>
  <c r="X56" i="1"/>
  <c r="W56" i="1"/>
  <c r="N56" i="1"/>
  <c r="W55" i="1"/>
  <c r="X55" i="1" s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56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116" i="1" l="1"/>
  <c r="X151" i="1"/>
  <c r="X366" i="1"/>
  <c r="L466" i="1"/>
  <c r="W263" i="1"/>
  <c r="W287" i="1"/>
  <c r="X285" i="1"/>
  <c r="X286" i="1" s="1"/>
  <c r="W304" i="1"/>
  <c r="W305" i="1"/>
  <c r="X302" i="1"/>
  <c r="X304" i="1" s="1"/>
  <c r="W337" i="1"/>
  <c r="X335" i="1"/>
  <c r="X336" i="1" s="1"/>
  <c r="X422" i="1"/>
  <c r="D466" i="1"/>
  <c r="W117" i="1"/>
  <c r="W246" i="1"/>
  <c r="A10" i="1"/>
  <c r="B466" i="1"/>
  <c r="W457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6" i="1"/>
  <c r="W81" i="1"/>
  <c r="X94" i="1"/>
  <c r="X103" i="1" s="1"/>
  <c r="W132" i="1"/>
  <c r="W151" i="1"/>
  <c r="W157" i="1"/>
  <c r="I466" i="1"/>
  <c r="W158" i="1"/>
  <c r="X155" i="1"/>
  <c r="X157" i="1" s="1"/>
  <c r="W212" i="1"/>
  <c r="W217" i="1"/>
  <c r="X215" i="1"/>
  <c r="X216" i="1" s="1"/>
  <c r="W223" i="1"/>
  <c r="W233" i="1"/>
  <c r="X255" i="1"/>
  <c r="X262" i="1" s="1"/>
  <c r="W262" i="1"/>
  <c r="W267" i="1"/>
  <c r="W268" i="1"/>
  <c r="X265" i="1"/>
  <c r="X267" i="1" s="1"/>
  <c r="W272" i="1"/>
  <c r="W273" i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W308" i="1"/>
  <c r="W309" i="1"/>
  <c r="O466" i="1"/>
  <c r="W321" i="1"/>
  <c r="F9" i="1"/>
  <c r="F10" i="1"/>
  <c r="W37" i="1"/>
  <c r="W41" i="1"/>
  <c r="W45" i="1"/>
  <c r="W51" i="1"/>
  <c r="W460" i="1" s="1"/>
  <c r="W80" i="1"/>
  <c r="W124" i="1"/>
  <c r="W245" i="1"/>
  <c r="W251" i="1"/>
  <c r="W278" i="1"/>
  <c r="W283" i="1"/>
  <c r="X281" i="1"/>
  <c r="X282" i="1" s="1"/>
  <c r="W286" i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W458" i="1"/>
  <c r="M466" i="1"/>
  <c r="V460" i="1"/>
  <c r="W24" i="1"/>
  <c r="X83" i="1"/>
  <c r="X90" i="1" s="1"/>
  <c r="X119" i="1"/>
  <c r="X124" i="1" s="1"/>
  <c r="X128" i="1"/>
  <c r="X131" i="1" s="1"/>
  <c r="W131" i="1"/>
  <c r="G466" i="1"/>
  <c r="W139" i="1"/>
  <c r="W152" i="1"/>
  <c r="X169" i="1"/>
  <c r="X223" i="1"/>
  <c r="W224" i="1"/>
  <c r="W279" i="1"/>
  <c r="X311" i="1"/>
  <c r="X312" i="1" s="1"/>
  <c r="X328" i="1"/>
  <c r="X332" i="1" s="1"/>
  <c r="X346" i="1"/>
  <c r="X359" i="1" s="1"/>
  <c r="W360" i="1"/>
  <c r="X390" i="1"/>
  <c r="W422" i="1"/>
  <c r="X434" i="1"/>
  <c r="W444" i="1"/>
  <c r="Q466" i="1"/>
  <c r="W140" i="1"/>
  <c r="W189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X461" i="1" l="1"/>
  <c r="W459" i="1"/>
  <c r="W456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<sst xmlns="http://schemas.openxmlformats.org/spreadsheetml/2006/main" count="1923" uniqueCount="658">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</sst>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29" t="s">
        <v>0</v>
      </c>
      <c r="E1" s="309"/>
      <c r="F1" s="309"/>
      <c r="G1" s="12" t="s">
        <v>1</v>
      </c>
      <c r="H1" s="429" t="s">
        <v>2</v>
      </c>
      <c r="I1" s="309"/>
      <c r="J1" s="309"/>
      <c r="K1" s="309"/>
      <c r="L1" s="309"/>
      <c r="M1" s="309"/>
      <c r="N1" s="309"/>
      <c r="O1" s="309"/>
      <c r="P1" s="308" t="s">
        <v>3</v>
      </c>
      <c r="Q1" s="309"/>
      <c r="R1" s="3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513" t="s">
        <v>8</v>
      </c>
      <c r="B5" s="327"/>
      <c r="C5" s="328"/>
      <c r="D5" s="607"/>
      <c r="E5" s="609"/>
      <c r="F5" s="366" t="s">
        <v>9</v>
      </c>
      <c r="G5" s="328"/>
      <c r="H5" s="607" t="s">
        <v>657</v>
      </c>
      <c r="I5" s="608"/>
      <c r="J5" s="608"/>
      <c r="K5" s="608"/>
      <c r="L5" s="609"/>
      <c r="N5" s="24" t="s">
        <v>10</v>
      </c>
      <c r="O5" s="372">
        <v>45234</v>
      </c>
      <c r="P5" s="373"/>
      <c r="R5" s="341" t="s">
        <v>11</v>
      </c>
      <c r="S5" s="342"/>
      <c r="T5" s="488" t="s">
        <v>12</v>
      </c>
      <c r="U5" s="373"/>
      <c r="Z5" s="51"/>
      <c r="AA5" s="51"/>
      <c r="AB5" s="51"/>
    </row>
    <row r="6" spans="1:29" s="302" customFormat="1" ht="24" customHeight="1" x14ac:dyDescent="0.2">
      <c r="A6" s="513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3"/>
      <c r="L6" s="373"/>
      <c r="N6" s="24" t="s">
        <v>15</v>
      </c>
      <c r="O6" s="540" t="str">
        <f>IF(O5=0," ",CHOOSE(WEEKDAY(O5,2),"Понедельник","Вторник","Среда","Четверг","Пятница","Суббота","Воскресенье"))</f>
        <v>Суббота</v>
      </c>
      <c r="P6" s="320"/>
      <c r="R6" s="592" t="s">
        <v>16</v>
      </c>
      <c r="S6" s="342"/>
      <c r="T6" s="492" t="s">
        <v>17</v>
      </c>
      <c r="U6" s="493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447" t="str">
        <f>IFERROR(VLOOKUP(DeliveryAddress,Table,3,0),1)</f>
        <v>2</v>
      </c>
      <c r="E7" s="448"/>
      <c r="F7" s="448"/>
      <c r="G7" s="448"/>
      <c r="H7" s="448"/>
      <c r="I7" s="448"/>
      <c r="J7" s="448"/>
      <c r="K7" s="448"/>
      <c r="L7" s="406"/>
      <c r="N7" s="24"/>
      <c r="O7" s="42"/>
      <c r="P7" s="42"/>
      <c r="R7" s="323"/>
      <c r="S7" s="342"/>
      <c r="T7" s="494"/>
      <c r="U7" s="495"/>
      <c r="Z7" s="51"/>
      <c r="AA7" s="51"/>
      <c r="AB7" s="51"/>
    </row>
    <row r="8" spans="1:29" s="302" customFormat="1" ht="25.5" customHeight="1" x14ac:dyDescent="0.2">
      <c r="A8" s="331" t="s">
        <v>18</v>
      </c>
      <c r="B8" s="313"/>
      <c r="C8" s="314"/>
      <c r="D8" s="548"/>
      <c r="E8" s="549"/>
      <c r="F8" s="549"/>
      <c r="G8" s="549"/>
      <c r="H8" s="549"/>
      <c r="I8" s="549"/>
      <c r="J8" s="549"/>
      <c r="K8" s="549"/>
      <c r="L8" s="550"/>
      <c r="N8" s="24" t="s">
        <v>19</v>
      </c>
      <c r="O8" s="402">
        <v>0.41666666666666669</v>
      </c>
      <c r="P8" s="373"/>
      <c r="R8" s="323"/>
      <c r="S8" s="342"/>
      <c r="T8" s="494"/>
      <c r="U8" s="495"/>
      <c r="Z8" s="51"/>
      <c r="AA8" s="51"/>
      <c r="AB8" s="51"/>
    </row>
    <row r="9" spans="1:29" s="302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77"/>
      <c r="E9" s="340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26" t="s">
        <v>20</v>
      </c>
      <c r="O9" s="372"/>
      <c r="P9" s="373"/>
      <c r="R9" s="323"/>
      <c r="S9" s="342"/>
      <c r="T9" s="496"/>
      <c r="U9" s="497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77"/>
      <c r="E10" s="340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2"/>
      <c r="P10" s="373"/>
      <c r="S10" s="24" t="s">
        <v>22</v>
      </c>
      <c r="T10" s="601" t="s">
        <v>23</v>
      </c>
      <c r="U10" s="493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373"/>
      <c r="S11" s="24" t="s">
        <v>26</v>
      </c>
      <c r="T11" s="367" t="s">
        <v>27</v>
      </c>
      <c r="U11" s="368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35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N12" s="24" t="s">
        <v>29</v>
      </c>
      <c r="O12" s="405"/>
      <c r="P12" s="406"/>
      <c r="Q12" s="23"/>
      <c r="S12" s="24"/>
      <c r="T12" s="309"/>
      <c r="U12" s="323"/>
      <c r="Z12" s="51"/>
      <c r="AA12" s="51"/>
      <c r="AB12" s="51"/>
    </row>
    <row r="13" spans="1:29" s="302" customFormat="1" ht="23.25" customHeight="1" x14ac:dyDescent="0.2">
      <c r="A13" s="35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8"/>
      <c r="M13" s="26"/>
      <c r="N13" s="26" t="s">
        <v>31</v>
      </c>
      <c r="O13" s="367"/>
      <c r="P13" s="368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35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8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35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8"/>
      <c r="N15" s="499" t="s">
        <v>34</v>
      </c>
      <c r="O15" s="309"/>
      <c r="P15" s="309"/>
      <c r="Q15" s="309"/>
      <c r="R15" s="3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35</v>
      </c>
      <c r="B17" s="315" t="s">
        <v>36</v>
      </c>
      <c r="C17" s="522" t="s">
        <v>37</v>
      </c>
      <c r="D17" s="315" t="s">
        <v>38</v>
      </c>
      <c r="E17" s="316"/>
      <c r="F17" s="315" t="s">
        <v>39</v>
      </c>
      <c r="G17" s="315" t="s">
        <v>40</v>
      </c>
      <c r="H17" s="315" t="s">
        <v>41</v>
      </c>
      <c r="I17" s="315" t="s">
        <v>42</v>
      </c>
      <c r="J17" s="315" t="s">
        <v>43</v>
      </c>
      <c r="K17" s="315" t="s">
        <v>44</v>
      </c>
      <c r="L17" s="315" t="s">
        <v>45</v>
      </c>
      <c r="M17" s="315" t="s">
        <v>46</v>
      </c>
      <c r="N17" s="315" t="s">
        <v>47</v>
      </c>
      <c r="O17" s="537"/>
      <c r="P17" s="537"/>
      <c r="Q17" s="537"/>
      <c r="R17" s="316"/>
      <c r="S17" s="350" t="s">
        <v>48</v>
      </c>
      <c r="T17" s="328"/>
      <c r="U17" s="315" t="s">
        <v>49</v>
      </c>
      <c r="V17" s="315" t="s">
        <v>50</v>
      </c>
      <c r="W17" s="605" t="s">
        <v>51</v>
      </c>
      <c r="X17" s="315" t="s">
        <v>52</v>
      </c>
      <c r="Y17" s="329" t="s">
        <v>53</v>
      </c>
      <c r="Z17" s="329" t="s">
        <v>54</v>
      </c>
      <c r="AA17" s="329" t="s">
        <v>55</v>
      </c>
      <c r="AB17" s="584"/>
      <c r="AC17" s="585"/>
      <c r="AD17" s="526"/>
      <c r="BA17" s="578" t="s">
        <v>56</v>
      </c>
    </row>
    <row r="18" spans="1:53" ht="14.25" customHeight="1" x14ac:dyDescent="0.2">
      <c r="A18" s="321"/>
      <c r="B18" s="321"/>
      <c r="C18" s="321"/>
      <c r="D18" s="317"/>
      <c r="E18" s="318"/>
      <c r="F18" s="321"/>
      <c r="G18" s="321"/>
      <c r="H18" s="321"/>
      <c r="I18" s="321"/>
      <c r="J18" s="321"/>
      <c r="K18" s="321"/>
      <c r="L18" s="321"/>
      <c r="M18" s="321"/>
      <c r="N18" s="317"/>
      <c r="O18" s="538"/>
      <c r="P18" s="538"/>
      <c r="Q18" s="538"/>
      <c r="R18" s="318"/>
      <c r="S18" s="301" t="s">
        <v>57</v>
      </c>
      <c r="T18" s="301" t="s">
        <v>58</v>
      </c>
      <c r="U18" s="321"/>
      <c r="V18" s="321"/>
      <c r="W18" s="606"/>
      <c r="X18" s="321"/>
      <c r="Y18" s="330"/>
      <c r="Z18" s="330"/>
      <c r="AA18" s="586"/>
      <c r="AB18" s="587"/>
      <c r="AC18" s="588"/>
      <c r="AD18" s="527"/>
      <c r="BA18" s="323"/>
    </row>
    <row r="19" spans="1:53" ht="27.75" customHeight="1" x14ac:dyDescent="0.2">
      <c r="A19" s="345" t="s">
        <v>59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9"/>
      <c r="Z20" s="299"/>
    </row>
    <row r="21" spans="1:53" ht="14.25" customHeight="1" x14ac:dyDescent="0.25">
      <c r="A21" s="33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5"/>
      <c r="N23" s="312" t="s">
        <v>66</v>
      </c>
      <c r="O23" s="313"/>
      <c r="P23" s="313"/>
      <c r="Q23" s="313"/>
      <c r="R23" s="313"/>
      <c r="S23" s="313"/>
      <c r="T23" s="314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5"/>
      <c r="N24" s="312" t="s">
        <v>66</v>
      </c>
      <c r="O24" s="313"/>
      <c r="P24" s="313"/>
      <c r="Q24" s="313"/>
      <c r="R24" s="313"/>
      <c r="S24" s="313"/>
      <c r="T24" s="314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3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5"/>
      <c r="N32" s="312" t="s">
        <v>66</v>
      </c>
      <c r="O32" s="313"/>
      <c r="P32" s="313"/>
      <c r="Q32" s="313"/>
      <c r="R32" s="313"/>
      <c r="S32" s="313"/>
      <c r="T32" s="314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5"/>
      <c r="N33" s="312" t="s">
        <v>66</v>
      </c>
      <c r="O33" s="313"/>
      <c r="P33" s="313"/>
      <c r="Q33" s="313"/>
      <c r="R33" s="313"/>
      <c r="S33" s="313"/>
      <c r="T33" s="314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3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5"/>
      <c r="N36" s="312" t="s">
        <v>66</v>
      </c>
      <c r="O36" s="313"/>
      <c r="P36" s="313"/>
      <c r="Q36" s="313"/>
      <c r="R36" s="313"/>
      <c r="S36" s="313"/>
      <c r="T36" s="314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5"/>
      <c r="N37" s="312" t="s">
        <v>66</v>
      </c>
      <c r="O37" s="313"/>
      <c r="P37" s="313"/>
      <c r="Q37" s="313"/>
      <c r="R37" s="313"/>
      <c r="S37" s="313"/>
      <c r="T37" s="314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3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5"/>
      <c r="N40" s="312" t="s">
        <v>66</v>
      </c>
      <c r="O40" s="313"/>
      <c r="P40" s="313"/>
      <c r="Q40" s="313"/>
      <c r="R40" s="313"/>
      <c r="S40" s="313"/>
      <c r="T40" s="314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5"/>
      <c r="N41" s="312" t="s">
        <v>66</v>
      </c>
      <c r="O41" s="313"/>
      <c r="P41" s="313"/>
      <c r="Q41" s="313"/>
      <c r="R41" s="313"/>
      <c r="S41" s="313"/>
      <c r="T41" s="314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3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5"/>
      <c r="N44" s="312" t="s">
        <v>66</v>
      </c>
      <c r="O44" s="313"/>
      <c r="P44" s="313"/>
      <c r="Q44" s="313"/>
      <c r="R44" s="313"/>
      <c r="S44" s="313"/>
      <c r="T44" s="314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5"/>
      <c r="N45" s="312" t="s">
        <v>66</v>
      </c>
      <c r="O45" s="313"/>
      <c r="P45" s="313"/>
      <c r="Q45" s="313"/>
      <c r="R45" s="313"/>
      <c r="S45" s="313"/>
      <c r="T45" s="314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45" t="s">
        <v>93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9"/>
      <c r="Z47" s="299"/>
    </row>
    <row r="48" spans="1:53" ht="14.25" customHeight="1" x14ac:dyDescent="0.25">
      <c r="A48" s="33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0"/>
      <c r="S49" s="34"/>
      <c r="T49" s="34"/>
      <c r="U49" s="35" t="s">
        <v>65</v>
      </c>
      <c r="V49" s="304">
        <v>100</v>
      </c>
      <c r="W49" s="305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5"/>
      <c r="N51" s="312" t="s">
        <v>66</v>
      </c>
      <c r="O51" s="313"/>
      <c r="P51" s="313"/>
      <c r="Q51" s="313"/>
      <c r="R51" s="313"/>
      <c r="S51" s="313"/>
      <c r="T51" s="314"/>
      <c r="U51" s="37" t="s">
        <v>67</v>
      </c>
      <c r="V51" s="306">
        <f>IFERROR(V49/H49,"0")+IFERROR(V50/H50,"0")</f>
        <v>9.2592592592592595</v>
      </c>
      <c r="W51" s="306">
        <f>IFERROR(W49/H49,"0")+IFERROR(W50/H50,"0")</f>
        <v>10</v>
      </c>
      <c r="X51" s="306">
        <f>IFERROR(IF(X49="",0,X49),"0")+IFERROR(IF(X50="",0,X50),"0")</f>
        <v>0.21749999999999997</v>
      </c>
      <c r="Y51" s="307"/>
      <c r="Z51" s="30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5"/>
      <c r="N52" s="312" t="s">
        <v>66</v>
      </c>
      <c r="O52" s="313"/>
      <c r="P52" s="313"/>
      <c r="Q52" s="313"/>
      <c r="R52" s="313"/>
      <c r="S52" s="313"/>
      <c r="T52" s="314"/>
      <c r="U52" s="37" t="s">
        <v>65</v>
      </c>
      <c r="V52" s="306">
        <f>IFERROR(SUM(V49:V50),"0")</f>
        <v>100</v>
      </c>
      <c r="W52" s="306">
        <f>IFERROR(SUM(W49:W50),"0")</f>
        <v>108</v>
      </c>
      <c r="X52" s="37"/>
      <c r="Y52" s="307"/>
      <c r="Z52" s="307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9"/>
      <c r="Z53" s="299"/>
    </row>
    <row r="54" spans="1:53" ht="14.25" customHeight="1" x14ac:dyDescent="0.25">
      <c r="A54" s="33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9">
        <v>4680115881426</v>
      </c>
      <c r="E55" s="32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0" t="s">
        <v>107</v>
      </c>
      <c r="O55" s="334"/>
      <c r="P55" s="334"/>
      <c r="Q55" s="334"/>
      <c r="R55" s="32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9">
        <v>4680115881426</v>
      </c>
      <c r="E56" s="32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2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7" t="s">
        <v>113</v>
      </c>
      <c r="O58" s="334"/>
      <c r="P58" s="334"/>
      <c r="Q58" s="334"/>
      <c r="R58" s="32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5"/>
      <c r="N59" s="312" t="s">
        <v>66</v>
      </c>
      <c r="O59" s="313"/>
      <c r="P59" s="313"/>
      <c r="Q59" s="313"/>
      <c r="R59" s="313"/>
      <c r="S59" s="313"/>
      <c r="T59" s="314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5"/>
      <c r="N60" s="312" t="s">
        <v>66</v>
      </c>
      <c r="O60" s="313"/>
      <c r="P60" s="313"/>
      <c r="Q60" s="313"/>
      <c r="R60" s="313"/>
      <c r="S60" s="313"/>
      <c r="T60" s="314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9"/>
      <c r="Z61" s="299"/>
    </row>
    <row r="62" spans="1:53" ht="14.25" customHeight="1" x14ac:dyDescent="0.25">
      <c r="A62" s="33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9">
        <v>4680115882720</v>
      </c>
      <c r="E63" s="32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41" t="s">
        <v>116</v>
      </c>
      <c r="O63" s="334"/>
      <c r="P63" s="334"/>
      <c r="Q63" s="334"/>
      <c r="R63" s="32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9">
        <v>4607091382945</v>
      </c>
      <c r="E64" s="32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34"/>
      <c r="P64" s="334"/>
      <c r="Q64" s="334"/>
      <c r="R64" s="32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9">
        <v>4607091385670</v>
      </c>
      <c r="E65" s="32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4"/>
      <c r="P65" s="334"/>
      <c r="Q65" s="334"/>
      <c r="R65" s="320"/>
      <c r="S65" s="34"/>
      <c r="T65" s="34"/>
      <c r="U65" s="35" t="s">
        <v>65</v>
      </c>
      <c r="V65" s="304">
        <v>305</v>
      </c>
      <c r="W65" s="305">
        <f t="shared" si="2"/>
        <v>313.20000000000005</v>
      </c>
      <c r="X65" s="36">
        <f>IFERROR(IF(W65=0,"",ROUNDUP(W65/H65,0)*0.02175),"")</f>
        <v>0.63074999999999992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9">
        <v>4680115881327</v>
      </c>
      <c r="E66" s="32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0"/>
      <c r="S66" s="34"/>
      <c r="T66" s="34"/>
      <c r="U66" s="35" t="s">
        <v>65</v>
      </c>
      <c r="V66" s="304">
        <v>155</v>
      </c>
      <c r="W66" s="305">
        <f t="shared" si="2"/>
        <v>162</v>
      </c>
      <c r="X66" s="36">
        <f>IFERROR(IF(W66=0,"",ROUNDUP(W66/H66,0)*0.02175),"")</f>
        <v>0.32624999999999998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9">
        <v>4680115882133</v>
      </c>
      <c r="E67" s="32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3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34"/>
      <c r="P67" s="334"/>
      <c r="Q67" s="334"/>
      <c r="R67" s="32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9">
        <v>4607091382952</v>
      </c>
      <c r="E68" s="32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9">
        <v>4607091385687</v>
      </c>
      <c r="E70" s="32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0"/>
      <c r="S70" s="34"/>
      <c r="T70" s="34"/>
      <c r="U70" s="35" t="s">
        <v>65</v>
      </c>
      <c r="V70" s="304">
        <v>12</v>
      </c>
      <c r="W70" s="305">
        <f t="shared" si="2"/>
        <v>12</v>
      </c>
      <c r="X70" s="36">
        <f t="shared" si="3"/>
        <v>2.811E-2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9">
        <v>4607091384604</v>
      </c>
      <c r="E71" s="32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9">
        <v>4680115880283</v>
      </c>
      <c r="E72" s="32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9">
        <v>4680115881518</v>
      </c>
      <c r="E73" s="32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34"/>
      <c r="P73" s="334"/>
      <c r="Q73" s="334"/>
      <c r="R73" s="32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9">
        <v>4680115881303</v>
      </c>
      <c r="E74" s="32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9">
        <v>4680115882577</v>
      </c>
      <c r="E75" s="32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560" t="s">
        <v>145</v>
      </c>
      <c r="O75" s="334"/>
      <c r="P75" s="334"/>
      <c r="Q75" s="334"/>
      <c r="R75" s="32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9">
        <v>4607091388466</v>
      </c>
      <c r="E76" s="32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9">
        <v>4680115880269</v>
      </c>
      <c r="E77" s="32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9">
        <v>4680115880429</v>
      </c>
      <c r="E78" s="32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6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0"/>
      <c r="S78" s="34"/>
      <c r="T78" s="34"/>
      <c r="U78" s="35" t="s">
        <v>65</v>
      </c>
      <c r="V78" s="304">
        <v>9</v>
      </c>
      <c r="W78" s="305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9">
        <v>4680115881457</v>
      </c>
      <c r="E79" s="32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5"/>
      <c r="N80" s="312" t="s">
        <v>66</v>
      </c>
      <c r="O80" s="313"/>
      <c r="P80" s="313"/>
      <c r="Q80" s="313"/>
      <c r="R80" s="313"/>
      <c r="S80" s="313"/>
      <c r="T80" s="314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47.592592592592595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49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1.0038499999999999</v>
      </c>
      <c r="Y80" s="307"/>
      <c r="Z80" s="307"/>
    </row>
    <row r="81" spans="1:53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5"/>
      <c r="N81" s="312" t="s">
        <v>66</v>
      </c>
      <c r="O81" s="313"/>
      <c r="P81" s="313"/>
      <c r="Q81" s="313"/>
      <c r="R81" s="313"/>
      <c r="S81" s="313"/>
      <c r="T81" s="314"/>
      <c r="U81" s="37" t="s">
        <v>65</v>
      </c>
      <c r="V81" s="306">
        <f>IFERROR(SUM(V63:V79),"0")</f>
        <v>481</v>
      </c>
      <c r="W81" s="306">
        <f>IFERROR(SUM(W63:W79),"0")</f>
        <v>496.20000000000005</v>
      </c>
      <c r="X81" s="37"/>
      <c r="Y81" s="307"/>
      <c r="Z81" s="307"/>
    </row>
    <row r="82" spans="1:53" ht="14.25" customHeight="1" x14ac:dyDescent="0.25">
      <c r="A82" s="332" t="s">
        <v>95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9">
        <v>4607091384789</v>
      </c>
      <c r="E83" s="32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4" t="s">
        <v>156</v>
      </c>
      <c r="O83" s="334"/>
      <c r="P83" s="334"/>
      <c r="Q83" s="334"/>
      <c r="R83" s="32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9">
        <v>4680115881488</v>
      </c>
      <c r="E84" s="32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4"/>
      <c r="P84" s="334"/>
      <c r="Q84" s="334"/>
      <c r="R84" s="32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9">
        <v>4607091384765</v>
      </c>
      <c r="E85" s="32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47" t="s">
        <v>161</v>
      </c>
      <c r="O85" s="334"/>
      <c r="P85" s="334"/>
      <c r="Q85" s="334"/>
      <c r="R85" s="32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9">
        <v>4680115882751</v>
      </c>
      <c r="E86" s="32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05" t="s">
        <v>164</v>
      </c>
      <c r="O86" s="334"/>
      <c r="P86" s="334"/>
      <c r="Q86" s="334"/>
      <c r="R86" s="32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9">
        <v>4680115882775</v>
      </c>
      <c r="E87" s="32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74" t="s">
        <v>168</v>
      </c>
      <c r="O87" s="334"/>
      <c r="P87" s="334"/>
      <c r="Q87" s="334"/>
      <c r="R87" s="32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9">
        <v>4680115880658</v>
      </c>
      <c r="E88" s="32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4"/>
      <c r="P88" s="334"/>
      <c r="Q88" s="334"/>
      <c r="R88" s="32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9">
        <v>4607091381962</v>
      </c>
      <c r="E89" s="32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7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4"/>
      <c r="P89" s="334"/>
      <c r="Q89" s="334"/>
      <c r="R89" s="32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5"/>
      <c r="N90" s="312" t="s">
        <v>66</v>
      </c>
      <c r="O90" s="313"/>
      <c r="P90" s="313"/>
      <c r="Q90" s="313"/>
      <c r="R90" s="313"/>
      <c r="S90" s="313"/>
      <c r="T90" s="314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5"/>
      <c r="N91" s="312" t="s">
        <v>66</v>
      </c>
      <c r="O91" s="313"/>
      <c r="P91" s="313"/>
      <c r="Q91" s="313"/>
      <c r="R91" s="313"/>
      <c r="S91" s="313"/>
      <c r="T91" s="314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32" t="s">
        <v>60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9">
        <v>4607091387667</v>
      </c>
      <c r="E93" s="32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4"/>
      <c r="P93" s="334"/>
      <c r="Q93" s="334"/>
      <c r="R93" s="32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9">
        <v>4607091387636</v>
      </c>
      <c r="E94" s="32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4"/>
      <c r="P94" s="334"/>
      <c r="Q94" s="334"/>
      <c r="R94" s="32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9">
        <v>4607091384727</v>
      </c>
      <c r="E95" s="32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4"/>
      <c r="P95" s="334"/>
      <c r="Q95" s="334"/>
      <c r="R95" s="32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9">
        <v>4607091386745</v>
      </c>
      <c r="E96" s="32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4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4"/>
      <c r="P96" s="334"/>
      <c r="Q96" s="334"/>
      <c r="R96" s="32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9">
        <v>4607091382426</v>
      </c>
      <c r="E97" s="32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4"/>
      <c r="P97" s="334"/>
      <c r="Q97" s="334"/>
      <c r="R97" s="32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9">
        <v>4607091386547</v>
      </c>
      <c r="E98" s="32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4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4"/>
      <c r="P98" s="334"/>
      <c r="Q98" s="334"/>
      <c r="R98" s="32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9">
        <v>4607091384734</v>
      </c>
      <c r="E99" s="32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5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4"/>
      <c r="P99" s="334"/>
      <c r="Q99" s="334"/>
      <c r="R99" s="32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9">
        <v>4607091382464</v>
      </c>
      <c r="E100" s="32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5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4"/>
      <c r="P100" s="334"/>
      <c r="Q100" s="334"/>
      <c r="R100" s="32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9">
        <v>4680115883444</v>
      </c>
      <c r="E101" s="32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5" t="s">
        <v>191</v>
      </c>
      <c r="O101" s="334"/>
      <c r="P101" s="334"/>
      <c r="Q101" s="334"/>
      <c r="R101" s="32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9">
        <v>4680115883444</v>
      </c>
      <c r="E102" s="32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63" t="s">
        <v>191</v>
      </c>
      <c r="O102" s="334"/>
      <c r="P102" s="334"/>
      <c r="Q102" s="334"/>
      <c r="R102" s="32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5"/>
      <c r="N103" s="312" t="s">
        <v>66</v>
      </c>
      <c r="O103" s="313"/>
      <c r="P103" s="313"/>
      <c r="Q103" s="313"/>
      <c r="R103" s="313"/>
      <c r="S103" s="313"/>
      <c r="T103" s="314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5"/>
      <c r="N104" s="312" t="s">
        <v>66</v>
      </c>
      <c r="O104" s="313"/>
      <c r="P104" s="313"/>
      <c r="Q104" s="313"/>
      <c r="R104" s="313"/>
      <c r="S104" s="313"/>
      <c r="T104" s="314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32" t="s">
        <v>68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9">
        <v>4607091386967</v>
      </c>
      <c r="E106" s="32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615" t="s">
        <v>195</v>
      </c>
      <c r="O106" s="334"/>
      <c r="P106" s="334"/>
      <c r="Q106" s="334"/>
      <c r="R106" s="32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9">
        <v>4607091386967</v>
      </c>
      <c r="E107" s="32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388" t="s">
        <v>197</v>
      </c>
      <c r="O107" s="334"/>
      <c r="P107" s="334"/>
      <c r="Q107" s="334"/>
      <c r="R107" s="32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9">
        <v>4607091385304</v>
      </c>
      <c r="E108" s="32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4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4"/>
      <c r="P108" s="334"/>
      <c r="Q108" s="334"/>
      <c r="R108" s="32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9">
        <v>4607091386264</v>
      </c>
      <c r="E109" s="32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4"/>
      <c r="P109" s="334"/>
      <c r="Q109" s="334"/>
      <c r="R109" s="32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9">
        <v>4680115882584</v>
      </c>
      <c r="E110" s="32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80" t="s">
        <v>204</v>
      </c>
      <c r="O110" s="334"/>
      <c r="P110" s="334"/>
      <c r="Q110" s="334"/>
      <c r="R110" s="32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9">
        <v>4607091385731</v>
      </c>
      <c r="E111" s="32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425" t="s">
        <v>207</v>
      </c>
      <c r="O111" s="334"/>
      <c r="P111" s="334"/>
      <c r="Q111" s="334"/>
      <c r="R111" s="32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9">
        <v>4680115880214</v>
      </c>
      <c r="E112" s="32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614" t="s">
        <v>210</v>
      </c>
      <c r="O112" s="334"/>
      <c r="P112" s="334"/>
      <c r="Q112" s="334"/>
      <c r="R112" s="32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9">
        <v>4680115880894</v>
      </c>
      <c r="E113" s="32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579" t="s">
        <v>213</v>
      </c>
      <c r="O113" s="334"/>
      <c r="P113" s="334"/>
      <c r="Q113" s="334"/>
      <c r="R113" s="32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9">
        <v>4607091385427</v>
      </c>
      <c r="E114" s="32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4"/>
      <c r="P114" s="334"/>
      <c r="Q114" s="334"/>
      <c r="R114" s="32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9">
        <v>4680115882645</v>
      </c>
      <c r="E115" s="32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50" t="s">
        <v>218</v>
      </c>
      <c r="O115" s="334"/>
      <c r="P115" s="334"/>
      <c r="Q115" s="334"/>
      <c r="R115" s="32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5"/>
      <c r="N116" s="312" t="s">
        <v>66</v>
      </c>
      <c r="O116" s="313"/>
      <c r="P116" s="313"/>
      <c r="Q116" s="313"/>
      <c r="R116" s="313"/>
      <c r="S116" s="313"/>
      <c r="T116" s="314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5"/>
      <c r="N117" s="312" t="s">
        <v>66</v>
      </c>
      <c r="O117" s="313"/>
      <c r="P117" s="313"/>
      <c r="Q117" s="313"/>
      <c r="R117" s="313"/>
      <c r="S117" s="313"/>
      <c r="T117" s="314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32" t="s">
        <v>219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9">
        <v>4607091383065</v>
      </c>
      <c r="E119" s="32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4"/>
      <c r="P119" s="334"/>
      <c r="Q119" s="334"/>
      <c r="R119" s="32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9">
        <v>4680115881532</v>
      </c>
      <c r="E120" s="32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4"/>
      <c r="P120" s="334"/>
      <c r="Q120" s="334"/>
      <c r="R120" s="320"/>
      <c r="S120" s="34"/>
      <c r="T120" s="34"/>
      <c r="U120" s="35" t="s">
        <v>65</v>
      </c>
      <c r="V120" s="304">
        <v>45</v>
      </c>
      <c r="W120" s="305">
        <f>IFERROR(IF(V120="",0,CEILING((V120/$H120),1)*$H120),"")</f>
        <v>48.599999999999994</v>
      </c>
      <c r="X120" s="36">
        <f>IFERROR(IF(W120=0,"",ROUNDUP(W120/H120,0)*0.02175),"")</f>
        <v>0.1305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9">
        <v>4680115882652</v>
      </c>
      <c r="E121" s="32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49" t="s">
        <v>226</v>
      </c>
      <c r="O121" s="334"/>
      <c r="P121" s="334"/>
      <c r="Q121" s="334"/>
      <c r="R121" s="32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9">
        <v>4680115880238</v>
      </c>
      <c r="E122" s="32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0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4"/>
      <c r="P122" s="334"/>
      <c r="Q122" s="334"/>
      <c r="R122" s="32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9">
        <v>4680115881464</v>
      </c>
      <c r="E123" s="32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443" t="s">
        <v>231</v>
      </c>
      <c r="O123" s="334"/>
      <c r="P123" s="334"/>
      <c r="Q123" s="334"/>
      <c r="R123" s="32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5"/>
      <c r="N124" s="312" t="s">
        <v>66</v>
      </c>
      <c r="O124" s="313"/>
      <c r="P124" s="313"/>
      <c r="Q124" s="313"/>
      <c r="R124" s="313"/>
      <c r="S124" s="313"/>
      <c r="T124" s="314"/>
      <c r="U124" s="37" t="s">
        <v>67</v>
      </c>
      <c r="V124" s="306">
        <f>IFERROR(V119/H119,"0")+IFERROR(V120/H120,"0")+IFERROR(V121/H121,"0")+IFERROR(V122/H122,"0")+IFERROR(V123/H123,"0")</f>
        <v>5.5555555555555554</v>
      </c>
      <c r="W124" s="306">
        <f>IFERROR(W119/H119,"0")+IFERROR(W120/H120,"0")+IFERROR(W121/H121,"0")+IFERROR(W122/H122,"0")+IFERROR(W123/H123,"0")</f>
        <v>6</v>
      </c>
      <c r="X124" s="306">
        <f>IFERROR(IF(X119="",0,X119),"0")+IFERROR(IF(X120="",0,X120),"0")+IFERROR(IF(X121="",0,X121),"0")+IFERROR(IF(X122="",0,X122),"0")+IFERROR(IF(X123="",0,X123),"0")</f>
        <v>0.1305</v>
      </c>
      <c r="Y124" s="307"/>
      <c r="Z124" s="307"/>
    </row>
    <row r="125" spans="1:53" x14ac:dyDescent="0.2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5"/>
      <c r="N125" s="312" t="s">
        <v>66</v>
      </c>
      <c r="O125" s="313"/>
      <c r="P125" s="313"/>
      <c r="Q125" s="313"/>
      <c r="R125" s="313"/>
      <c r="S125" s="313"/>
      <c r="T125" s="314"/>
      <c r="U125" s="37" t="s">
        <v>65</v>
      </c>
      <c r="V125" s="306">
        <f>IFERROR(SUM(V119:V123),"0")</f>
        <v>45</v>
      </c>
      <c r="W125" s="306">
        <f>IFERROR(SUM(W119:W123),"0")</f>
        <v>48.599999999999994</v>
      </c>
      <c r="X125" s="37"/>
      <c r="Y125" s="307"/>
      <c r="Z125" s="307"/>
    </row>
    <row r="126" spans="1:53" ht="16.5" customHeight="1" x14ac:dyDescent="0.25">
      <c r="A126" s="322" t="s">
        <v>232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299"/>
      <c r="Z126" s="299"/>
    </row>
    <row r="127" spans="1:53" ht="14.25" customHeight="1" x14ac:dyDescent="0.25">
      <c r="A127" s="332" t="s">
        <v>68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9">
        <v>4607091385168</v>
      </c>
      <c r="E128" s="32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5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4"/>
      <c r="P128" s="334"/>
      <c r="Q128" s="334"/>
      <c r="R128" s="32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9">
        <v>4607091383256</v>
      </c>
      <c r="E129" s="32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5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4"/>
      <c r="P129" s="334"/>
      <c r="Q129" s="334"/>
      <c r="R129" s="32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9">
        <v>4607091385748</v>
      </c>
      <c r="E130" s="32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4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4"/>
      <c r="P130" s="334"/>
      <c r="Q130" s="334"/>
      <c r="R130" s="320"/>
      <c r="S130" s="34"/>
      <c r="T130" s="34"/>
      <c r="U130" s="35" t="s">
        <v>65</v>
      </c>
      <c r="V130" s="304">
        <v>225</v>
      </c>
      <c r="W130" s="305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24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5"/>
      <c r="N131" s="312" t="s">
        <v>66</v>
      </c>
      <c r="O131" s="313"/>
      <c r="P131" s="313"/>
      <c r="Q131" s="313"/>
      <c r="R131" s="313"/>
      <c r="S131" s="313"/>
      <c r="T131" s="314"/>
      <c r="U131" s="37" t="s">
        <v>67</v>
      </c>
      <c r="V131" s="306">
        <f>IFERROR(V128/H128,"0")+IFERROR(V129/H129,"0")+IFERROR(V130/H130,"0")</f>
        <v>83.333333333333329</v>
      </c>
      <c r="W131" s="306">
        <f>IFERROR(W128/H128,"0")+IFERROR(W129/H129,"0")+IFERROR(W130/H130,"0")</f>
        <v>84</v>
      </c>
      <c r="X131" s="306">
        <f>IFERROR(IF(X128="",0,X128),"0")+IFERROR(IF(X129="",0,X129),"0")+IFERROR(IF(X130="",0,X130),"0")</f>
        <v>0.63251999999999997</v>
      </c>
      <c r="Y131" s="307"/>
      <c r="Z131" s="307"/>
    </row>
    <row r="132" spans="1:53" x14ac:dyDescent="0.2">
      <c r="A132" s="323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5"/>
      <c r="N132" s="312" t="s">
        <v>66</v>
      </c>
      <c r="O132" s="313"/>
      <c r="P132" s="313"/>
      <c r="Q132" s="313"/>
      <c r="R132" s="313"/>
      <c r="S132" s="313"/>
      <c r="T132" s="314"/>
      <c r="U132" s="37" t="s">
        <v>65</v>
      </c>
      <c r="V132" s="306">
        <f>IFERROR(SUM(V128:V130),"0")</f>
        <v>225</v>
      </c>
      <c r="W132" s="306">
        <f>IFERROR(SUM(W128:W130),"0")</f>
        <v>226.8</v>
      </c>
      <c r="X132" s="37"/>
      <c r="Y132" s="307"/>
      <c r="Z132" s="307"/>
    </row>
    <row r="133" spans="1:53" ht="27.75" customHeight="1" x14ac:dyDescent="0.2">
      <c r="A133" s="345" t="s">
        <v>239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48"/>
      <c r="Z133" s="48"/>
    </row>
    <row r="134" spans="1:53" ht="16.5" customHeight="1" x14ac:dyDescent="0.25">
      <c r="A134" s="322" t="s">
        <v>240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299"/>
      <c r="Z134" s="299"/>
    </row>
    <row r="135" spans="1:53" ht="14.25" customHeight="1" x14ac:dyDescent="0.25">
      <c r="A135" s="332" t="s">
        <v>103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9">
        <v>4607091383423</v>
      </c>
      <c r="E136" s="32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3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4"/>
      <c r="P136" s="334"/>
      <c r="Q136" s="334"/>
      <c r="R136" s="32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9">
        <v>4607091381405</v>
      </c>
      <c r="E137" s="32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6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4"/>
      <c r="P137" s="334"/>
      <c r="Q137" s="334"/>
      <c r="R137" s="32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9">
        <v>4607091386516</v>
      </c>
      <c r="E138" s="32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4"/>
      <c r="P138" s="334"/>
      <c r="Q138" s="334"/>
      <c r="R138" s="32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5"/>
      <c r="N139" s="312" t="s">
        <v>66</v>
      </c>
      <c r="O139" s="313"/>
      <c r="P139" s="313"/>
      <c r="Q139" s="313"/>
      <c r="R139" s="313"/>
      <c r="S139" s="313"/>
      <c r="T139" s="314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23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5"/>
      <c r="N140" s="312" t="s">
        <v>66</v>
      </c>
      <c r="O140" s="313"/>
      <c r="P140" s="313"/>
      <c r="Q140" s="313"/>
      <c r="R140" s="313"/>
      <c r="S140" s="313"/>
      <c r="T140" s="314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2" t="s">
        <v>247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299"/>
      <c r="Z141" s="299"/>
    </row>
    <row r="142" spans="1:53" ht="14.25" customHeight="1" x14ac:dyDescent="0.25">
      <c r="A142" s="332" t="s">
        <v>60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9">
        <v>4680115880993</v>
      </c>
      <c r="E143" s="32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4"/>
      <c r="P143" s="334"/>
      <c r="Q143" s="334"/>
      <c r="R143" s="32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9">
        <v>4680115881761</v>
      </c>
      <c r="E144" s="32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4"/>
      <c r="P144" s="334"/>
      <c r="Q144" s="334"/>
      <c r="R144" s="32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9">
        <v>4680115881563</v>
      </c>
      <c r="E145" s="32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4"/>
      <c r="P145" s="334"/>
      <c r="Q145" s="334"/>
      <c r="R145" s="32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9">
        <v>4680115880986</v>
      </c>
      <c r="E146" s="32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3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4"/>
      <c r="P146" s="334"/>
      <c r="Q146" s="334"/>
      <c r="R146" s="320"/>
      <c r="S146" s="34"/>
      <c r="T146" s="34"/>
      <c r="U146" s="35" t="s">
        <v>65</v>
      </c>
      <c r="V146" s="304">
        <v>26.25</v>
      </c>
      <c r="W146" s="305">
        <f t="shared" si="7"/>
        <v>27.3</v>
      </c>
      <c r="X146" s="36">
        <f>IFERROR(IF(W146=0,"",ROUNDUP(W146/H146,0)*0.00502),"")</f>
        <v>6.5259999999999999E-2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9">
        <v>4680115880207</v>
      </c>
      <c r="E147" s="32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4"/>
      <c r="P147" s="334"/>
      <c r="Q147" s="334"/>
      <c r="R147" s="32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9">
        <v>4680115881785</v>
      </c>
      <c r="E148" s="32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4"/>
      <c r="P148" s="334"/>
      <c r="Q148" s="334"/>
      <c r="R148" s="32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9">
        <v>4680115881679</v>
      </c>
      <c r="E149" s="32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4"/>
      <c r="P149" s="334"/>
      <c r="Q149" s="334"/>
      <c r="R149" s="32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9">
        <v>4680115880191</v>
      </c>
      <c r="E150" s="32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4"/>
      <c r="P150" s="334"/>
      <c r="Q150" s="334"/>
      <c r="R150" s="32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5"/>
      <c r="N151" s="312" t="s">
        <v>66</v>
      </c>
      <c r="O151" s="313"/>
      <c r="P151" s="313"/>
      <c r="Q151" s="313"/>
      <c r="R151" s="313"/>
      <c r="S151" s="313"/>
      <c r="T151" s="314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12.5</v>
      </c>
      <c r="W151" s="306">
        <f>IFERROR(W143/H143,"0")+IFERROR(W144/H144,"0")+IFERROR(W145/H145,"0")+IFERROR(W146/H146,"0")+IFERROR(W147/H147,"0")+IFERROR(W148/H148,"0")+IFERROR(W149/H149,"0")+IFERROR(W150/H150,"0")</f>
        <v>13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6.5259999999999999E-2</v>
      </c>
      <c r="Y151" s="307"/>
      <c r="Z151" s="307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5"/>
      <c r="N152" s="312" t="s">
        <v>66</v>
      </c>
      <c r="O152" s="313"/>
      <c r="P152" s="313"/>
      <c r="Q152" s="313"/>
      <c r="R152" s="313"/>
      <c r="S152" s="313"/>
      <c r="T152" s="314"/>
      <c r="U152" s="37" t="s">
        <v>65</v>
      </c>
      <c r="V152" s="306">
        <f>IFERROR(SUM(V143:V150),"0")</f>
        <v>26.25</v>
      </c>
      <c r="W152" s="306">
        <f>IFERROR(SUM(W143:W150),"0")</f>
        <v>27.3</v>
      </c>
      <c r="X152" s="37"/>
      <c r="Y152" s="307"/>
      <c r="Z152" s="307"/>
    </row>
    <row r="153" spans="1:53" ht="16.5" customHeight="1" x14ac:dyDescent="0.25">
      <c r="A153" s="322" t="s">
        <v>264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299"/>
      <c r="Z153" s="299"/>
    </row>
    <row r="154" spans="1:53" ht="14.25" customHeight="1" x14ac:dyDescent="0.25">
      <c r="A154" s="332" t="s">
        <v>103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9">
        <v>4680115881402</v>
      </c>
      <c r="E155" s="32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4"/>
      <c r="P155" s="334"/>
      <c r="Q155" s="334"/>
      <c r="R155" s="32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9">
        <v>4680115881396</v>
      </c>
      <c r="E156" s="32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4"/>
      <c r="P156" s="334"/>
      <c r="Q156" s="334"/>
      <c r="R156" s="32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5"/>
      <c r="N157" s="312" t="s">
        <v>66</v>
      </c>
      <c r="O157" s="313"/>
      <c r="P157" s="313"/>
      <c r="Q157" s="313"/>
      <c r="R157" s="313"/>
      <c r="S157" s="313"/>
      <c r="T157" s="314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5"/>
      <c r="N158" s="312" t="s">
        <v>66</v>
      </c>
      <c r="O158" s="313"/>
      <c r="P158" s="313"/>
      <c r="Q158" s="313"/>
      <c r="R158" s="313"/>
      <c r="S158" s="313"/>
      <c r="T158" s="314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32" t="s">
        <v>95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9">
        <v>4680115882935</v>
      </c>
      <c r="E160" s="32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362" t="s">
        <v>271</v>
      </c>
      <c r="O160" s="334"/>
      <c r="P160" s="334"/>
      <c r="Q160" s="334"/>
      <c r="R160" s="32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9">
        <v>4680115880764</v>
      </c>
      <c r="E161" s="32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4"/>
      <c r="P161" s="334"/>
      <c r="Q161" s="334"/>
      <c r="R161" s="32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5"/>
      <c r="N162" s="312" t="s">
        <v>66</v>
      </c>
      <c r="O162" s="313"/>
      <c r="P162" s="313"/>
      <c r="Q162" s="313"/>
      <c r="R162" s="313"/>
      <c r="S162" s="313"/>
      <c r="T162" s="314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5"/>
      <c r="N163" s="312" t="s">
        <v>66</v>
      </c>
      <c r="O163" s="313"/>
      <c r="P163" s="313"/>
      <c r="Q163" s="313"/>
      <c r="R163" s="313"/>
      <c r="S163" s="313"/>
      <c r="T163" s="314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3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9">
        <v>4680115882683</v>
      </c>
      <c r="E165" s="32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4"/>
      <c r="P165" s="334"/>
      <c r="Q165" s="334"/>
      <c r="R165" s="32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9">
        <v>4680115882690</v>
      </c>
      <c r="E166" s="32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4"/>
      <c r="P166" s="334"/>
      <c r="Q166" s="334"/>
      <c r="R166" s="32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9">
        <v>4680115882669</v>
      </c>
      <c r="E167" s="32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4"/>
      <c r="P167" s="334"/>
      <c r="Q167" s="334"/>
      <c r="R167" s="32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9">
        <v>4680115882676</v>
      </c>
      <c r="E168" s="32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4"/>
      <c r="P168" s="334"/>
      <c r="Q168" s="334"/>
      <c r="R168" s="32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5"/>
      <c r="N169" s="312" t="s">
        <v>66</v>
      </c>
      <c r="O169" s="313"/>
      <c r="P169" s="313"/>
      <c r="Q169" s="313"/>
      <c r="R169" s="313"/>
      <c r="S169" s="313"/>
      <c r="T169" s="314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5"/>
      <c r="N170" s="312" t="s">
        <v>66</v>
      </c>
      <c r="O170" s="313"/>
      <c r="P170" s="313"/>
      <c r="Q170" s="313"/>
      <c r="R170" s="313"/>
      <c r="S170" s="313"/>
      <c r="T170" s="314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3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9">
        <v>4680115881556</v>
      </c>
      <c r="E172" s="32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4"/>
      <c r="P172" s="334"/>
      <c r="Q172" s="334"/>
      <c r="R172" s="32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9">
        <v>4680115880573</v>
      </c>
      <c r="E173" s="32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0" t="s">
        <v>286</v>
      </c>
      <c r="O173" s="334"/>
      <c r="P173" s="334"/>
      <c r="Q173" s="334"/>
      <c r="R173" s="320"/>
      <c r="S173" s="34"/>
      <c r="T173" s="34"/>
      <c r="U173" s="35" t="s">
        <v>65</v>
      </c>
      <c r="V173" s="304">
        <v>290</v>
      </c>
      <c r="W173" s="305">
        <f t="shared" si="8"/>
        <v>295.79999999999995</v>
      </c>
      <c r="X173" s="36">
        <f>IFERROR(IF(W173=0,"",ROUNDUP(W173/H173,0)*0.02175),"")</f>
        <v>0.73949999999999994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9">
        <v>4680115881594</v>
      </c>
      <c r="E174" s="32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4"/>
      <c r="P174" s="334"/>
      <c r="Q174" s="334"/>
      <c r="R174" s="32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9">
        <v>4680115881587</v>
      </c>
      <c r="E175" s="32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12" t="s">
        <v>291</v>
      </c>
      <c r="O175" s="334"/>
      <c r="P175" s="334"/>
      <c r="Q175" s="334"/>
      <c r="R175" s="32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9">
        <v>4680115880962</v>
      </c>
      <c r="E176" s="32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4"/>
      <c r="P176" s="334"/>
      <c r="Q176" s="334"/>
      <c r="R176" s="32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9">
        <v>4680115881617</v>
      </c>
      <c r="E177" s="32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4"/>
      <c r="P177" s="334"/>
      <c r="Q177" s="334"/>
      <c r="R177" s="32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9">
        <v>4680115881228</v>
      </c>
      <c r="E178" s="32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0" t="s">
        <v>298</v>
      </c>
      <c r="O178" s="334"/>
      <c r="P178" s="334"/>
      <c r="Q178" s="334"/>
      <c r="R178" s="32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9">
        <v>4680115881037</v>
      </c>
      <c r="E179" s="32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4" t="s">
        <v>301</v>
      </c>
      <c r="O179" s="334"/>
      <c r="P179" s="334"/>
      <c r="Q179" s="334"/>
      <c r="R179" s="32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9">
        <v>4680115881211</v>
      </c>
      <c r="E180" s="32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4"/>
      <c r="P180" s="334"/>
      <c r="Q180" s="334"/>
      <c r="R180" s="32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9">
        <v>4680115881020</v>
      </c>
      <c r="E181" s="32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4"/>
      <c r="P181" s="334"/>
      <c r="Q181" s="334"/>
      <c r="R181" s="32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9">
        <v>4680115882195</v>
      </c>
      <c r="E182" s="32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3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4"/>
      <c r="P182" s="334"/>
      <c r="Q182" s="334"/>
      <c r="R182" s="320"/>
      <c r="S182" s="34"/>
      <c r="T182" s="34"/>
      <c r="U182" s="35" t="s">
        <v>65</v>
      </c>
      <c r="V182" s="304">
        <v>40</v>
      </c>
      <c r="W182" s="305">
        <f t="shared" si="8"/>
        <v>40.799999999999997</v>
      </c>
      <c r="X182" s="36">
        <f t="shared" ref="X182:X187" si="9"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9">
        <v>4680115880092</v>
      </c>
      <c r="E183" s="32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4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34"/>
      <c r="P183" s="334"/>
      <c r="Q183" s="334"/>
      <c r="R183" s="32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9">
        <v>4680115880221</v>
      </c>
      <c r="E184" s="32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34"/>
      <c r="P184" s="334"/>
      <c r="Q184" s="334"/>
      <c r="R184" s="320"/>
      <c r="S184" s="34"/>
      <c r="T184" s="34"/>
      <c r="U184" s="35" t="s">
        <v>65</v>
      </c>
      <c r="V184" s="304">
        <v>40</v>
      </c>
      <c r="W184" s="305">
        <f t="shared" si="8"/>
        <v>40.799999999999997</v>
      </c>
      <c r="X184" s="36">
        <f t="shared" si="9"/>
        <v>0.12801000000000001</v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9">
        <v>4680115882942</v>
      </c>
      <c r="E185" s="32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3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34"/>
      <c r="P185" s="334"/>
      <c r="Q185" s="334"/>
      <c r="R185" s="32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9">
        <v>4680115880504</v>
      </c>
      <c r="E186" s="32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34"/>
      <c r="P186" s="334"/>
      <c r="Q186" s="334"/>
      <c r="R186" s="32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9">
        <v>4680115882164</v>
      </c>
      <c r="E187" s="32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34"/>
      <c r="P187" s="334"/>
      <c r="Q187" s="334"/>
      <c r="R187" s="32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24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5"/>
      <c r="N188" s="312" t="s">
        <v>66</v>
      </c>
      <c r="O188" s="313"/>
      <c r="P188" s="313"/>
      <c r="Q188" s="313"/>
      <c r="R188" s="313"/>
      <c r="S188" s="313"/>
      <c r="T188" s="314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66.666666666666671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68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0.99551999999999996</v>
      </c>
      <c r="Y188" s="307"/>
      <c r="Z188" s="307"/>
    </row>
    <row r="189" spans="1:53" x14ac:dyDescent="0.2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5"/>
      <c r="N189" s="312" t="s">
        <v>66</v>
      </c>
      <c r="O189" s="313"/>
      <c r="P189" s="313"/>
      <c r="Q189" s="313"/>
      <c r="R189" s="313"/>
      <c r="S189" s="313"/>
      <c r="T189" s="314"/>
      <c r="U189" s="37" t="s">
        <v>65</v>
      </c>
      <c r="V189" s="306">
        <f>IFERROR(SUM(V172:V187),"0")</f>
        <v>370</v>
      </c>
      <c r="W189" s="306">
        <f>IFERROR(SUM(W172:W187),"0")</f>
        <v>377.4</v>
      </c>
      <c r="X189" s="37"/>
      <c r="Y189" s="307"/>
      <c r="Z189" s="307"/>
    </row>
    <row r="190" spans="1:53" ht="14.25" customHeight="1" x14ac:dyDescent="0.25">
      <c r="A190" s="332" t="s">
        <v>219</v>
      </c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2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9">
        <v>4680115880801</v>
      </c>
      <c r="E191" s="32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34"/>
      <c r="P191" s="334"/>
      <c r="Q191" s="334"/>
      <c r="R191" s="32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9">
        <v>4680115880818</v>
      </c>
      <c r="E192" s="32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34"/>
      <c r="P192" s="334"/>
      <c r="Q192" s="334"/>
      <c r="R192" s="32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24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5"/>
      <c r="N193" s="312" t="s">
        <v>66</v>
      </c>
      <c r="O193" s="313"/>
      <c r="P193" s="313"/>
      <c r="Q193" s="313"/>
      <c r="R193" s="313"/>
      <c r="S193" s="313"/>
      <c r="T193" s="314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5"/>
      <c r="N194" s="312" t="s">
        <v>66</v>
      </c>
      <c r="O194" s="313"/>
      <c r="P194" s="313"/>
      <c r="Q194" s="313"/>
      <c r="R194" s="313"/>
      <c r="S194" s="313"/>
      <c r="T194" s="314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2" t="s">
        <v>322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14.25" customHeight="1" x14ac:dyDescent="0.25">
      <c r="A196" s="332" t="s">
        <v>103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9">
        <v>4607091387445</v>
      </c>
      <c r="E197" s="32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34"/>
      <c r="P197" s="334"/>
      <c r="Q197" s="334"/>
      <c r="R197" s="32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9">
        <v>4607091386004</v>
      </c>
      <c r="E198" s="32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41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2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9">
        <v>4607091386004</v>
      </c>
      <c r="E199" s="32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4"/>
      <c r="P199" s="334"/>
      <c r="Q199" s="334"/>
      <c r="R199" s="32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9">
        <v>4607091386073</v>
      </c>
      <c r="E200" s="32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34"/>
      <c r="P200" s="334"/>
      <c r="Q200" s="334"/>
      <c r="R200" s="32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9">
        <v>4607091387322</v>
      </c>
      <c r="E201" s="32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3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2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9">
        <v>4607091387322</v>
      </c>
      <c r="E202" s="32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4"/>
      <c r="P202" s="334"/>
      <c r="Q202" s="334"/>
      <c r="R202" s="32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9">
        <v>4607091387377</v>
      </c>
      <c r="E203" s="32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3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34"/>
      <c r="P203" s="334"/>
      <c r="Q203" s="334"/>
      <c r="R203" s="32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9">
        <v>4607091387353</v>
      </c>
      <c r="E204" s="32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34"/>
      <c r="P204" s="334"/>
      <c r="Q204" s="334"/>
      <c r="R204" s="32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9">
        <v>4607091386011</v>
      </c>
      <c r="E205" s="32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6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34"/>
      <c r="P205" s="334"/>
      <c r="Q205" s="334"/>
      <c r="R205" s="32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9">
        <v>4607091387308</v>
      </c>
      <c r="E206" s="32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34"/>
      <c r="P206" s="334"/>
      <c r="Q206" s="334"/>
      <c r="R206" s="32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9">
        <v>4607091387339</v>
      </c>
      <c r="E207" s="32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34"/>
      <c r="P207" s="334"/>
      <c r="Q207" s="334"/>
      <c r="R207" s="32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9">
        <v>4680115882638</v>
      </c>
      <c r="E208" s="32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34"/>
      <c r="P208" s="334"/>
      <c r="Q208" s="334"/>
      <c r="R208" s="32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9">
        <v>4680115881938</v>
      </c>
      <c r="E209" s="32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34"/>
      <c r="P209" s="334"/>
      <c r="Q209" s="334"/>
      <c r="R209" s="32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9">
        <v>4607091387346</v>
      </c>
      <c r="E210" s="32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34"/>
      <c r="P210" s="334"/>
      <c r="Q210" s="334"/>
      <c r="R210" s="32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9">
        <v>4607091389807</v>
      </c>
      <c r="E211" s="32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34"/>
      <c r="P211" s="334"/>
      <c r="Q211" s="334"/>
      <c r="R211" s="32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24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5"/>
      <c r="N212" s="312" t="s">
        <v>66</v>
      </c>
      <c r="O212" s="313"/>
      <c r="P212" s="313"/>
      <c r="Q212" s="313"/>
      <c r="R212" s="313"/>
      <c r="S212" s="313"/>
      <c r="T212" s="314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5"/>
      <c r="N213" s="312" t="s">
        <v>66</v>
      </c>
      <c r="O213" s="313"/>
      <c r="P213" s="313"/>
      <c r="Q213" s="313"/>
      <c r="R213" s="313"/>
      <c r="S213" s="313"/>
      <c r="T213" s="314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32" t="s">
        <v>95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9">
        <v>4680115881914</v>
      </c>
      <c r="E215" s="32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34"/>
      <c r="P215" s="334"/>
      <c r="Q215" s="334"/>
      <c r="R215" s="32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24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5"/>
      <c r="N216" s="312" t="s">
        <v>66</v>
      </c>
      <c r="O216" s="313"/>
      <c r="P216" s="313"/>
      <c r="Q216" s="313"/>
      <c r="R216" s="313"/>
      <c r="S216" s="313"/>
      <c r="T216" s="314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5"/>
      <c r="N217" s="312" t="s">
        <v>66</v>
      </c>
      <c r="O217" s="313"/>
      <c r="P217" s="313"/>
      <c r="Q217" s="313"/>
      <c r="R217" s="313"/>
      <c r="S217" s="313"/>
      <c r="T217" s="314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32" t="s">
        <v>60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9">
        <v>4607091387193</v>
      </c>
      <c r="E219" s="32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34"/>
      <c r="P219" s="334"/>
      <c r="Q219" s="334"/>
      <c r="R219" s="32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9">
        <v>4607091387230</v>
      </c>
      <c r="E220" s="32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34"/>
      <c r="P220" s="334"/>
      <c r="Q220" s="334"/>
      <c r="R220" s="32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9">
        <v>4607091387285</v>
      </c>
      <c r="E221" s="32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34"/>
      <c r="P221" s="334"/>
      <c r="Q221" s="334"/>
      <c r="R221" s="32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9">
        <v>4607091389845</v>
      </c>
      <c r="E222" s="32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5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34"/>
      <c r="P222" s="334"/>
      <c r="Q222" s="334"/>
      <c r="R222" s="32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24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5"/>
      <c r="N223" s="312" t="s">
        <v>66</v>
      </c>
      <c r="O223" s="313"/>
      <c r="P223" s="313"/>
      <c r="Q223" s="313"/>
      <c r="R223" s="313"/>
      <c r="S223" s="313"/>
      <c r="T223" s="314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23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5"/>
      <c r="N224" s="312" t="s">
        <v>66</v>
      </c>
      <c r="O224" s="313"/>
      <c r="P224" s="313"/>
      <c r="Q224" s="313"/>
      <c r="R224" s="313"/>
      <c r="S224" s="313"/>
      <c r="T224" s="314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32" t="s">
        <v>68</v>
      </c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23"/>
      <c r="P225" s="323"/>
      <c r="Q225" s="323"/>
      <c r="R225" s="323"/>
      <c r="S225" s="323"/>
      <c r="T225" s="323"/>
      <c r="U225" s="323"/>
      <c r="V225" s="323"/>
      <c r="W225" s="323"/>
      <c r="X225" s="32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9">
        <v>4607091387766</v>
      </c>
      <c r="E226" s="32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5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34"/>
      <c r="P226" s="334"/>
      <c r="Q226" s="334"/>
      <c r="R226" s="32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9">
        <v>4607091387957</v>
      </c>
      <c r="E227" s="32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34"/>
      <c r="P227" s="334"/>
      <c r="Q227" s="334"/>
      <c r="R227" s="32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9">
        <v>4607091387964</v>
      </c>
      <c r="E228" s="32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34"/>
      <c r="P228" s="334"/>
      <c r="Q228" s="334"/>
      <c r="R228" s="32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9">
        <v>4607091381672</v>
      </c>
      <c r="E229" s="32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34"/>
      <c r="P229" s="334"/>
      <c r="Q229" s="334"/>
      <c r="R229" s="32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9">
        <v>4607091387537</v>
      </c>
      <c r="E230" s="32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3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34"/>
      <c r="P230" s="334"/>
      <c r="Q230" s="334"/>
      <c r="R230" s="32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9">
        <v>4607091387513</v>
      </c>
      <c r="E231" s="32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34"/>
      <c r="P231" s="334"/>
      <c r="Q231" s="334"/>
      <c r="R231" s="32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9">
        <v>4680115880511</v>
      </c>
      <c r="E232" s="32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34"/>
      <c r="P232" s="334"/>
      <c r="Q232" s="334"/>
      <c r="R232" s="32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24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5"/>
      <c r="N233" s="312" t="s">
        <v>66</v>
      </c>
      <c r="O233" s="313"/>
      <c r="P233" s="313"/>
      <c r="Q233" s="313"/>
      <c r="R233" s="313"/>
      <c r="S233" s="313"/>
      <c r="T233" s="314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5"/>
      <c r="N234" s="312" t="s">
        <v>66</v>
      </c>
      <c r="O234" s="313"/>
      <c r="P234" s="313"/>
      <c r="Q234" s="313"/>
      <c r="R234" s="313"/>
      <c r="S234" s="313"/>
      <c r="T234" s="314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32" t="s">
        <v>219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9">
        <v>4607091380880</v>
      </c>
      <c r="E236" s="32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34"/>
      <c r="P236" s="334"/>
      <c r="Q236" s="334"/>
      <c r="R236" s="32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9">
        <v>4607091384482</v>
      </c>
      <c r="E237" s="32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34"/>
      <c r="P237" s="334"/>
      <c r="Q237" s="334"/>
      <c r="R237" s="320"/>
      <c r="S237" s="34"/>
      <c r="T237" s="34"/>
      <c r="U237" s="35" t="s">
        <v>65</v>
      </c>
      <c r="V237" s="304">
        <v>215</v>
      </c>
      <c r="W237" s="305">
        <f>IFERROR(IF(V237="",0,CEILING((V237/$H237),1)*$H237),"")</f>
        <v>218.4</v>
      </c>
      <c r="X237" s="36">
        <f>IFERROR(IF(W237=0,"",ROUNDUP(W237/H237,0)*0.02175),"")</f>
        <v>0.60899999999999999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9">
        <v>4607091380897</v>
      </c>
      <c r="E238" s="32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4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34"/>
      <c r="P238" s="334"/>
      <c r="Q238" s="334"/>
      <c r="R238" s="32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24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5"/>
      <c r="N239" s="312" t="s">
        <v>66</v>
      </c>
      <c r="O239" s="313"/>
      <c r="P239" s="313"/>
      <c r="Q239" s="313"/>
      <c r="R239" s="313"/>
      <c r="S239" s="313"/>
      <c r="T239" s="314"/>
      <c r="U239" s="37" t="s">
        <v>67</v>
      </c>
      <c r="V239" s="306">
        <f>IFERROR(V236/H236,"0")+IFERROR(V237/H237,"0")+IFERROR(V238/H238,"0")</f>
        <v>27.564102564102566</v>
      </c>
      <c r="W239" s="306">
        <f>IFERROR(W236/H236,"0")+IFERROR(W237/H237,"0")+IFERROR(W238/H238,"0")</f>
        <v>28</v>
      </c>
      <c r="X239" s="306">
        <f>IFERROR(IF(X236="",0,X236),"0")+IFERROR(IF(X237="",0,X237),"0")+IFERROR(IF(X238="",0,X238),"0")</f>
        <v>0.60899999999999999</v>
      </c>
      <c r="Y239" s="307"/>
      <c r="Z239" s="307"/>
    </row>
    <row r="240" spans="1:53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5"/>
      <c r="N240" s="312" t="s">
        <v>66</v>
      </c>
      <c r="O240" s="313"/>
      <c r="P240" s="313"/>
      <c r="Q240" s="313"/>
      <c r="R240" s="313"/>
      <c r="S240" s="313"/>
      <c r="T240" s="314"/>
      <c r="U240" s="37" t="s">
        <v>65</v>
      </c>
      <c r="V240" s="306">
        <f>IFERROR(SUM(V236:V238),"0")</f>
        <v>215</v>
      </c>
      <c r="W240" s="306">
        <f>IFERROR(SUM(W236:W238),"0")</f>
        <v>218.4</v>
      </c>
      <c r="X240" s="37"/>
      <c r="Y240" s="307"/>
      <c r="Z240" s="307"/>
    </row>
    <row r="241" spans="1:53" ht="14.25" customHeight="1" x14ac:dyDescent="0.25">
      <c r="A241" s="332" t="s">
        <v>81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9">
        <v>4607091388374</v>
      </c>
      <c r="E242" s="32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510" t="s">
        <v>383</v>
      </c>
      <c r="O242" s="334"/>
      <c r="P242" s="334"/>
      <c r="Q242" s="334"/>
      <c r="R242" s="32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9">
        <v>4607091388381</v>
      </c>
      <c r="E243" s="32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542" t="s">
        <v>386</v>
      </c>
      <c r="O243" s="334"/>
      <c r="P243" s="334"/>
      <c r="Q243" s="334"/>
      <c r="R243" s="32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9">
        <v>4607091388404</v>
      </c>
      <c r="E244" s="32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34"/>
      <c r="P244" s="334"/>
      <c r="Q244" s="334"/>
      <c r="R244" s="32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24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5"/>
      <c r="N245" s="312" t="s">
        <v>66</v>
      </c>
      <c r="O245" s="313"/>
      <c r="P245" s="313"/>
      <c r="Q245" s="313"/>
      <c r="R245" s="313"/>
      <c r="S245" s="313"/>
      <c r="T245" s="314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5"/>
      <c r="N246" s="312" t="s">
        <v>66</v>
      </c>
      <c r="O246" s="313"/>
      <c r="P246" s="313"/>
      <c r="Q246" s="313"/>
      <c r="R246" s="313"/>
      <c r="S246" s="313"/>
      <c r="T246" s="314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32" t="s">
        <v>389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9">
        <v>4680115881808</v>
      </c>
      <c r="E248" s="32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4"/>
      <c r="P248" s="334"/>
      <c r="Q248" s="334"/>
      <c r="R248" s="32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9">
        <v>4680115881822</v>
      </c>
      <c r="E249" s="32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3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4"/>
      <c r="P249" s="334"/>
      <c r="Q249" s="334"/>
      <c r="R249" s="32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9">
        <v>4680115880016</v>
      </c>
      <c r="E250" s="32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3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4"/>
      <c r="P250" s="334"/>
      <c r="Q250" s="334"/>
      <c r="R250" s="32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24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5"/>
      <c r="N251" s="312" t="s">
        <v>66</v>
      </c>
      <c r="O251" s="313"/>
      <c r="P251" s="313"/>
      <c r="Q251" s="313"/>
      <c r="R251" s="313"/>
      <c r="S251" s="313"/>
      <c r="T251" s="314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5"/>
      <c r="N252" s="312" t="s">
        <v>66</v>
      </c>
      <c r="O252" s="313"/>
      <c r="P252" s="313"/>
      <c r="Q252" s="313"/>
      <c r="R252" s="313"/>
      <c r="S252" s="313"/>
      <c r="T252" s="314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2" t="s">
        <v>398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14.25" customHeight="1" x14ac:dyDescent="0.25">
      <c r="A254" s="332" t="s">
        <v>103</v>
      </c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  <c r="U254" s="323"/>
      <c r="V254" s="323"/>
      <c r="W254" s="323"/>
      <c r="X254" s="32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9">
        <v>4607091387421</v>
      </c>
      <c r="E255" s="32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2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9">
        <v>4607091387421</v>
      </c>
      <c r="E256" s="32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4"/>
      <c r="P256" s="334"/>
      <c r="Q256" s="334"/>
      <c r="R256" s="32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9">
        <v>4607091387452</v>
      </c>
      <c r="E257" s="32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610" t="s">
        <v>404</v>
      </c>
      <c r="O257" s="334"/>
      <c r="P257" s="334"/>
      <c r="Q257" s="334"/>
      <c r="R257" s="32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9">
        <v>4607091387452</v>
      </c>
      <c r="E258" s="32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4"/>
      <c r="P258" s="334"/>
      <c r="Q258" s="334"/>
      <c r="R258" s="32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9">
        <v>4607091385984</v>
      </c>
      <c r="E259" s="32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3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4"/>
      <c r="P259" s="334"/>
      <c r="Q259" s="334"/>
      <c r="R259" s="32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9">
        <v>4607091387438</v>
      </c>
      <c r="E260" s="32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4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4"/>
      <c r="P260" s="334"/>
      <c r="Q260" s="334"/>
      <c r="R260" s="32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9">
        <v>4607091387469</v>
      </c>
      <c r="E261" s="32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35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4"/>
      <c r="P261" s="334"/>
      <c r="Q261" s="334"/>
      <c r="R261" s="32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24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5"/>
      <c r="N262" s="312" t="s">
        <v>66</v>
      </c>
      <c r="O262" s="313"/>
      <c r="P262" s="313"/>
      <c r="Q262" s="313"/>
      <c r="R262" s="313"/>
      <c r="S262" s="313"/>
      <c r="T262" s="314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5"/>
      <c r="N263" s="312" t="s">
        <v>66</v>
      </c>
      <c r="O263" s="313"/>
      <c r="P263" s="313"/>
      <c r="Q263" s="313"/>
      <c r="R263" s="313"/>
      <c r="S263" s="313"/>
      <c r="T263" s="314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32" t="s">
        <v>60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9">
        <v>4607091387292</v>
      </c>
      <c r="E265" s="32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4"/>
      <c r="P265" s="334"/>
      <c r="Q265" s="334"/>
      <c r="R265" s="32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9">
        <v>4607091387315</v>
      </c>
      <c r="E266" s="32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4"/>
      <c r="P266" s="334"/>
      <c r="Q266" s="334"/>
      <c r="R266" s="32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24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5"/>
      <c r="N267" s="312" t="s">
        <v>66</v>
      </c>
      <c r="O267" s="313"/>
      <c r="P267" s="313"/>
      <c r="Q267" s="313"/>
      <c r="R267" s="313"/>
      <c r="S267" s="313"/>
      <c r="T267" s="314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5"/>
      <c r="N268" s="312" t="s">
        <v>66</v>
      </c>
      <c r="O268" s="313"/>
      <c r="P268" s="313"/>
      <c r="Q268" s="313"/>
      <c r="R268" s="313"/>
      <c r="S268" s="313"/>
      <c r="T268" s="314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2" t="s">
        <v>416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14.25" customHeight="1" x14ac:dyDescent="0.25">
      <c r="A270" s="33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9">
        <v>4607091383836</v>
      </c>
      <c r="E271" s="32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4"/>
      <c r="P271" s="334"/>
      <c r="Q271" s="334"/>
      <c r="R271" s="32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24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5"/>
      <c r="N272" s="312" t="s">
        <v>66</v>
      </c>
      <c r="O272" s="313"/>
      <c r="P272" s="313"/>
      <c r="Q272" s="313"/>
      <c r="R272" s="313"/>
      <c r="S272" s="313"/>
      <c r="T272" s="314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5"/>
      <c r="N273" s="312" t="s">
        <v>66</v>
      </c>
      <c r="O273" s="313"/>
      <c r="P273" s="313"/>
      <c r="Q273" s="313"/>
      <c r="R273" s="313"/>
      <c r="S273" s="313"/>
      <c r="T273" s="314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32" t="s">
        <v>68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9">
        <v>4607091387919</v>
      </c>
      <c r="E275" s="32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6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4"/>
      <c r="P275" s="334"/>
      <c r="Q275" s="334"/>
      <c r="R275" s="32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9">
        <v>4607091383942</v>
      </c>
      <c r="E276" s="32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38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4"/>
      <c r="P276" s="334"/>
      <c r="Q276" s="334"/>
      <c r="R276" s="32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9">
        <v>4607091383959</v>
      </c>
      <c r="E277" s="32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400" t="s">
        <v>425</v>
      </c>
      <c r="O277" s="334"/>
      <c r="P277" s="334"/>
      <c r="Q277" s="334"/>
      <c r="R277" s="32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4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5"/>
      <c r="N278" s="312" t="s">
        <v>66</v>
      </c>
      <c r="O278" s="313"/>
      <c r="P278" s="313"/>
      <c r="Q278" s="313"/>
      <c r="R278" s="313"/>
      <c r="S278" s="313"/>
      <c r="T278" s="314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5"/>
      <c r="N279" s="312" t="s">
        <v>66</v>
      </c>
      <c r="O279" s="313"/>
      <c r="P279" s="313"/>
      <c r="Q279" s="313"/>
      <c r="R279" s="313"/>
      <c r="S279" s="313"/>
      <c r="T279" s="314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32" t="s">
        <v>219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9">
        <v>4607091388831</v>
      </c>
      <c r="E281" s="32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4"/>
      <c r="P281" s="334"/>
      <c r="Q281" s="334"/>
      <c r="R281" s="32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4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5"/>
      <c r="N282" s="312" t="s">
        <v>66</v>
      </c>
      <c r="O282" s="313"/>
      <c r="P282" s="313"/>
      <c r="Q282" s="313"/>
      <c r="R282" s="313"/>
      <c r="S282" s="313"/>
      <c r="T282" s="314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5"/>
      <c r="N283" s="312" t="s">
        <v>66</v>
      </c>
      <c r="O283" s="313"/>
      <c r="P283" s="313"/>
      <c r="Q283" s="313"/>
      <c r="R283" s="313"/>
      <c r="S283" s="313"/>
      <c r="T283" s="314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32" t="s">
        <v>81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9">
        <v>4607091383102</v>
      </c>
      <c r="E285" s="32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4"/>
      <c r="P285" s="334"/>
      <c r="Q285" s="334"/>
      <c r="R285" s="32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4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5"/>
      <c r="N286" s="312" t="s">
        <v>66</v>
      </c>
      <c r="O286" s="313"/>
      <c r="P286" s="313"/>
      <c r="Q286" s="313"/>
      <c r="R286" s="313"/>
      <c r="S286" s="313"/>
      <c r="T286" s="314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5"/>
      <c r="N287" s="312" t="s">
        <v>66</v>
      </c>
      <c r="O287" s="313"/>
      <c r="P287" s="313"/>
      <c r="Q287" s="313"/>
      <c r="R287" s="313"/>
      <c r="S287" s="313"/>
      <c r="T287" s="314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45" t="s">
        <v>430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48"/>
      <c r="Z288" s="48"/>
    </row>
    <row r="289" spans="1:53" ht="16.5" customHeight="1" x14ac:dyDescent="0.25">
      <c r="A289" s="322" t="s">
        <v>431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14.25" customHeight="1" x14ac:dyDescent="0.25">
      <c r="A290" s="332" t="s">
        <v>103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9">
        <v>4607091383997</v>
      </c>
      <c r="E291" s="32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20"/>
      <c r="S291" s="34"/>
      <c r="T291" s="34"/>
      <c r="U291" s="35" t="s">
        <v>65</v>
      </c>
      <c r="V291" s="304">
        <v>4000</v>
      </c>
      <c r="W291" s="305">
        <f t="shared" ref="W291:W298" si="14">IFERROR(IF(V291="",0,CEILING((V291/$H291),1)*$H291),"")</f>
        <v>4005</v>
      </c>
      <c r="X291" s="36">
        <f>IFERROR(IF(W291=0,"",ROUNDUP(W291/H291,0)*0.02175),"")</f>
        <v>5.8072499999999998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9">
        <v>4607091383997</v>
      </c>
      <c r="E292" s="32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9">
        <v>4607091384130</v>
      </c>
      <c r="E293" s="32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20"/>
      <c r="S293" s="34"/>
      <c r="T293" s="34"/>
      <c r="U293" s="35" t="s">
        <v>65</v>
      </c>
      <c r="V293" s="304">
        <v>600</v>
      </c>
      <c r="W293" s="305">
        <f t="shared" si="14"/>
        <v>600</v>
      </c>
      <c r="X293" s="36">
        <f>IFERROR(IF(W293=0,"",ROUNDUP(W293/H293,0)*0.02175),"")</f>
        <v>0.86999999999999988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9">
        <v>4607091384130</v>
      </c>
      <c r="E294" s="32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9">
        <v>4607091384147</v>
      </c>
      <c r="E295" s="32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4"/>
      <c r="P295" s="334"/>
      <c r="Q295" s="334"/>
      <c r="R295" s="320"/>
      <c r="S295" s="34"/>
      <c r="T295" s="34"/>
      <c r="U295" s="35" t="s">
        <v>65</v>
      </c>
      <c r="V295" s="304">
        <v>320</v>
      </c>
      <c r="W295" s="305">
        <f t="shared" si="14"/>
        <v>330</v>
      </c>
      <c r="X295" s="36">
        <f>IFERROR(IF(W295=0,"",ROUNDUP(W295/H295,0)*0.02175),"")</f>
        <v>0.47849999999999998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9">
        <v>4607091384147</v>
      </c>
      <c r="E296" s="32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413" t="s">
        <v>441</v>
      </c>
      <c r="O296" s="334"/>
      <c r="P296" s="334"/>
      <c r="Q296" s="334"/>
      <c r="R296" s="32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9">
        <v>4607091384154</v>
      </c>
      <c r="E297" s="32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4"/>
      <c r="P297" s="334"/>
      <c r="Q297" s="334"/>
      <c r="R297" s="32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9">
        <v>4607091384161</v>
      </c>
      <c r="E298" s="32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4"/>
      <c r="P298" s="334"/>
      <c r="Q298" s="334"/>
      <c r="R298" s="32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4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5"/>
      <c r="N299" s="312" t="s">
        <v>66</v>
      </c>
      <c r="O299" s="313"/>
      <c r="P299" s="313"/>
      <c r="Q299" s="313"/>
      <c r="R299" s="313"/>
      <c r="S299" s="313"/>
      <c r="T299" s="314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328</v>
      </c>
      <c r="W299" s="306">
        <f>IFERROR(W291/H291,"0")+IFERROR(W292/H292,"0")+IFERROR(W293/H293,"0")+IFERROR(W294/H294,"0")+IFERROR(W295/H295,"0")+IFERROR(W296/H296,"0")+IFERROR(W297/H297,"0")+IFERROR(W298/H298,"0")</f>
        <v>329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7.1557500000000003</v>
      </c>
      <c r="Y299" s="307"/>
      <c r="Z299" s="307"/>
    </row>
    <row r="300" spans="1:53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5"/>
      <c r="N300" s="312" t="s">
        <v>66</v>
      </c>
      <c r="O300" s="313"/>
      <c r="P300" s="313"/>
      <c r="Q300" s="313"/>
      <c r="R300" s="313"/>
      <c r="S300" s="313"/>
      <c r="T300" s="314"/>
      <c r="U300" s="37" t="s">
        <v>65</v>
      </c>
      <c r="V300" s="306">
        <f>IFERROR(SUM(V291:V298),"0")</f>
        <v>4920</v>
      </c>
      <c r="W300" s="306">
        <f>IFERROR(SUM(W291:W298),"0")</f>
        <v>4935</v>
      </c>
      <c r="X300" s="37"/>
      <c r="Y300" s="307"/>
      <c r="Z300" s="307"/>
    </row>
    <row r="301" spans="1:53" ht="14.25" customHeight="1" x14ac:dyDescent="0.25">
      <c r="A301" s="332" t="s">
        <v>95</v>
      </c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23"/>
      <c r="V301" s="323"/>
      <c r="W301" s="323"/>
      <c r="X301" s="32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9">
        <v>4607091383980</v>
      </c>
      <c r="E302" s="32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4"/>
      <c r="P302" s="334"/>
      <c r="Q302" s="334"/>
      <c r="R302" s="320"/>
      <c r="S302" s="34"/>
      <c r="T302" s="34"/>
      <c r="U302" s="35" t="s">
        <v>65</v>
      </c>
      <c r="V302" s="304">
        <v>1300</v>
      </c>
      <c r="W302" s="305">
        <f>IFERROR(IF(V302="",0,CEILING((V302/$H302),1)*$H302),"")</f>
        <v>1305</v>
      </c>
      <c r="X302" s="36">
        <f>IFERROR(IF(W302=0,"",ROUNDUP(W302/H302,0)*0.02175),"")</f>
        <v>1.8922499999999998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9">
        <v>4607091384178</v>
      </c>
      <c r="E303" s="32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4"/>
      <c r="P303" s="334"/>
      <c r="Q303" s="334"/>
      <c r="R303" s="32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24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5"/>
      <c r="N304" s="312" t="s">
        <v>66</v>
      </c>
      <c r="O304" s="313"/>
      <c r="P304" s="313"/>
      <c r="Q304" s="313"/>
      <c r="R304" s="313"/>
      <c r="S304" s="313"/>
      <c r="T304" s="314"/>
      <c r="U304" s="37" t="s">
        <v>67</v>
      </c>
      <c r="V304" s="306">
        <f>IFERROR(V302/H302,"0")+IFERROR(V303/H303,"0")</f>
        <v>86.666666666666671</v>
      </c>
      <c r="W304" s="306">
        <f>IFERROR(W302/H302,"0")+IFERROR(W303/H303,"0")</f>
        <v>87</v>
      </c>
      <c r="X304" s="306">
        <f>IFERROR(IF(X302="",0,X302),"0")+IFERROR(IF(X303="",0,X303),"0")</f>
        <v>1.8922499999999998</v>
      </c>
      <c r="Y304" s="307"/>
      <c r="Z304" s="307"/>
    </row>
    <row r="305" spans="1:53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5"/>
      <c r="N305" s="312" t="s">
        <v>66</v>
      </c>
      <c r="O305" s="313"/>
      <c r="P305" s="313"/>
      <c r="Q305" s="313"/>
      <c r="R305" s="313"/>
      <c r="S305" s="313"/>
      <c r="T305" s="314"/>
      <c r="U305" s="37" t="s">
        <v>65</v>
      </c>
      <c r="V305" s="306">
        <f>IFERROR(SUM(V302:V303),"0")</f>
        <v>1300</v>
      </c>
      <c r="W305" s="306">
        <f>IFERROR(SUM(W302:W303),"0")</f>
        <v>1305</v>
      </c>
      <c r="X305" s="37"/>
      <c r="Y305" s="307"/>
      <c r="Z305" s="307"/>
    </row>
    <row r="306" spans="1:53" ht="14.25" customHeight="1" x14ac:dyDescent="0.25">
      <c r="A306" s="332" t="s">
        <v>68</v>
      </c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9">
        <v>4607091384260</v>
      </c>
      <c r="E307" s="32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5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4"/>
      <c r="P307" s="334"/>
      <c r="Q307" s="334"/>
      <c r="R307" s="32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24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5"/>
      <c r="N308" s="312" t="s">
        <v>66</v>
      </c>
      <c r="O308" s="313"/>
      <c r="P308" s="313"/>
      <c r="Q308" s="313"/>
      <c r="R308" s="313"/>
      <c r="S308" s="313"/>
      <c r="T308" s="314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5"/>
      <c r="N309" s="312" t="s">
        <v>66</v>
      </c>
      <c r="O309" s="313"/>
      <c r="P309" s="313"/>
      <c r="Q309" s="313"/>
      <c r="R309" s="313"/>
      <c r="S309" s="313"/>
      <c r="T309" s="314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32" t="s">
        <v>219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9">
        <v>4607091384673</v>
      </c>
      <c r="E311" s="32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4"/>
      <c r="P311" s="334"/>
      <c r="Q311" s="334"/>
      <c r="R311" s="32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24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5"/>
      <c r="N312" s="312" t="s">
        <v>66</v>
      </c>
      <c r="O312" s="313"/>
      <c r="P312" s="313"/>
      <c r="Q312" s="313"/>
      <c r="R312" s="313"/>
      <c r="S312" s="313"/>
      <c r="T312" s="314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5"/>
      <c r="N313" s="312" t="s">
        <v>66</v>
      </c>
      <c r="O313" s="313"/>
      <c r="P313" s="313"/>
      <c r="Q313" s="313"/>
      <c r="R313" s="313"/>
      <c r="S313" s="313"/>
      <c r="T313" s="314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2" t="s">
        <v>454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14.25" customHeight="1" x14ac:dyDescent="0.25">
      <c r="A315" s="332" t="s">
        <v>103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32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9">
        <v>4607091384185</v>
      </c>
      <c r="E316" s="32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6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4"/>
      <c r="P316" s="334"/>
      <c r="Q316" s="334"/>
      <c r="R316" s="32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9">
        <v>4607091384192</v>
      </c>
      <c r="E317" s="32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3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4"/>
      <c r="P317" s="334"/>
      <c r="Q317" s="334"/>
      <c r="R317" s="32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9">
        <v>4680115881907</v>
      </c>
      <c r="E318" s="32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6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4"/>
      <c r="P318" s="334"/>
      <c r="Q318" s="334"/>
      <c r="R318" s="32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9">
        <v>4607091384680</v>
      </c>
      <c r="E319" s="32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3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4"/>
      <c r="P319" s="334"/>
      <c r="Q319" s="334"/>
      <c r="R319" s="32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24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5"/>
      <c r="N320" s="312" t="s">
        <v>66</v>
      </c>
      <c r="O320" s="313"/>
      <c r="P320" s="313"/>
      <c r="Q320" s="313"/>
      <c r="R320" s="313"/>
      <c r="S320" s="313"/>
      <c r="T320" s="314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5"/>
      <c r="N321" s="312" t="s">
        <v>66</v>
      </c>
      <c r="O321" s="313"/>
      <c r="P321" s="313"/>
      <c r="Q321" s="313"/>
      <c r="R321" s="313"/>
      <c r="S321" s="313"/>
      <c r="T321" s="314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32" t="s">
        <v>60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9">
        <v>4607091384802</v>
      </c>
      <c r="E323" s="32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6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4"/>
      <c r="P323" s="334"/>
      <c r="Q323" s="334"/>
      <c r="R323" s="32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9">
        <v>4607091384826</v>
      </c>
      <c r="E324" s="32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3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4"/>
      <c r="P324" s="334"/>
      <c r="Q324" s="334"/>
      <c r="R324" s="32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24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5"/>
      <c r="N325" s="312" t="s">
        <v>66</v>
      </c>
      <c r="O325" s="313"/>
      <c r="P325" s="313"/>
      <c r="Q325" s="313"/>
      <c r="R325" s="313"/>
      <c r="S325" s="313"/>
      <c r="T325" s="314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5"/>
      <c r="N326" s="312" t="s">
        <v>66</v>
      </c>
      <c r="O326" s="313"/>
      <c r="P326" s="313"/>
      <c r="Q326" s="313"/>
      <c r="R326" s="313"/>
      <c r="S326" s="313"/>
      <c r="T326" s="314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32" t="s">
        <v>68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9">
        <v>4607091384246</v>
      </c>
      <c r="E328" s="32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4"/>
      <c r="P328" s="334"/>
      <c r="Q328" s="334"/>
      <c r="R328" s="32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9">
        <v>4680115881976</v>
      </c>
      <c r="E329" s="32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4"/>
      <c r="P329" s="334"/>
      <c r="Q329" s="334"/>
      <c r="R329" s="32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9">
        <v>4607091384253</v>
      </c>
      <c r="E330" s="32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4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4"/>
      <c r="P330" s="334"/>
      <c r="Q330" s="334"/>
      <c r="R330" s="32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9">
        <v>4680115881969</v>
      </c>
      <c r="E331" s="32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4"/>
      <c r="P331" s="334"/>
      <c r="Q331" s="334"/>
      <c r="R331" s="32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24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5"/>
      <c r="N332" s="312" t="s">
        <v>66</v>
      </c>
      <c r="O332" s="313"/>
      <c r="P332" s="313"/>
      <c r="Q332" s="313"/>
      <c r="R332" s="313"/>
      <c r="S332" s="313"/>
      <c r="T332" s="314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5"/>
      <c r="N333" s="312" t="s">
        <v>66</v>
      </c>
      <c r="O333" s="313"/>
      <c r="P333" s="313"/>
      <c r="Q333" s="313"/>
      <c r="R333" s="313"/>
      <c r="S333" s="313"/>
      <c r="T333" s="314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32" t="s">
        <v>219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2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9">
        <v>4607091389357</v>
      </c>
      <c r="E335" s="32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4"/>
      <c r="P335" s="334"/>
      <c r="Q335" s="334"/>
      <c r="R335" s="32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24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5"/>
      <c r="N336" s="312" t="s">
        <v>66</v>
      </c>
      <c r="O336" s="313"/>
      <c r="P336" s="313"/>
      <c r="Q336" s="313"/>
      <c r="R336" s="313"/>
      <c r="S336" s="313"/>
      <c r="T336" s="314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5"/>
      <c r="N337" s="312" t="s">
        <v>66</v>
      </c>
      <c r="O337" s="313"/>
      <c r="P337" s="313"/>
      <c r="Q337" s="313"/>
      <c r="R337" s="313"/>
      <c r="S337" s="313"/>
      <c r="T337" s="314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45" t="s">
        <v>477</v>
      </c>
      <c r="B338" s="346"/>
      <c r="C338" s="346"/>
      <c r="D338" s="346"/>
      <c r="E338" s="346"/>
      <c r="F338" s="346"/>
      <c r="G338" s="346"/>
      <c r="H338" s="346"/>
      <c r="I338" s="346"/>
      <c r="J338" s="346"/>
      <c r="K338" s="346"/>
      <c r="L338" s="346"/>
      <c r="M338" s="346"/>
      <c r="N338" s="346"/>
      <c r="O338" s="346"/>
      <c r="P338" s="346"/>
      <c r="Q338" s="346"/>
      <c r="R338" s="346"/>
      <c r="S338" s="346"/>
      <c r="T338" s="346"/>
      <c r="U338" s="346"/>
      <c r="V338" s="346"/>
      <c r="W338" s="346"/>
      <c r="X338" s="346"/>
      <c r="Y338" s="48"/>
      <c r="Z338" s="48"/>
    </row>
    <row r="339" spans="1:53" ht="16.5" customHeight="1" x14ac:dyDescent="0.25">
      <c r="A339" s="322" t="s">
        <v>478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14.25" customHeight="1" x14ac:dyDescent="0.25">
      <c r="A340" s="332" t="s">
        <v>103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9">
        <v>4607091389708</v>
      </c>
      <c r="E341" s="32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4"/>
      <c r="P341" s="334"/>
      <c r="Q341" s="334"/>
      <c r="R341" s="32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9">
        <v>4607091389692</v>
      </c>
      <c r="E342" s="32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4"/>
      <c r="P342" s="334"/>
      <c r="Q342" s="334"/>
      <c r="R342" s="32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24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5"/>
      <c r="N343" s="312" t="s">
        <v>66</v>
      </c>
      <c r="O343" s="313"/>
      <c r="P343" s="313"/>
      <c r="Q343" s="313"/>
      <c r="R343" s="313"/>
      <c r="S343" s="313"/>
      <c r="T343" s="314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5"/>
      <c r="N344" s="312" t="s">
        <v>66</v>
      </c>
      <c r="O344" s="313"/>
      <c r="P344" s="313"/>
      <c r="Q344" s="313"/>
      <c r="R344" s="313"/>
      <c r="S344" s="313"/>
      <c r="T344" s="314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32" t="s">
        <v>60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9">
        <v>4607091389753</v>
      </c>
      <c r="E346" s="32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4"/>
      <c r="P346" s="334"/>
      <c r="Q346" s="334"/>
      <c r="R346" s="32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9">
        <v>4607091389760</v>
      </c>
      <c r="E347" s="32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4"/>
      <c r="P347" s="334"/>
      <c r="Q347" s="334"/>
      <c r="R347" s="32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9">
        <v>4607091389746</v>
      </c>
      <c r="E348" s="32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4"/>
      <c r="P348" s="334"/>
      <c r="Q348" s="334"/>
      <c r="R348" s="32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9">
        <v>4680115882928</v>
      </c>
      <c r="E349" s="32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4"/>
      <c r="P349" s="334"/>
      <c r="Q349" s="334"/>
      <c r="R349" s="32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9">
        <v>4680115883147</v>
      </c>
      <c r="E350" s="32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4"/>
      <c r="P350" s="334"/>
      <c r="Q350" s="334"/>
      <c r="R350" s="320"/>
      <c r="S350" s="34"/>
      <c r="T350" s="34"/>
      <c r="U350" s="35" t="s">
        <v>65</v>
      </c>
      <c r="V350" s="304">
        <v>7.0000000000000009</v>
      </c>
      <c r="W350" s="305">
        <f t="shared" si="15"/>
        <v>8.4</v>
      </c>
      <c r="X350" s="36">
        <f t="shared" ref="X350:X358" si="16">IFERROR(IF(W350=0,"",ROUNDUP(W350/H350,0)*0.00502),"")</f>
        <v>2.5100000000000001E-2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9">
        <v>4607091384338</v>
      </c>
      <c r="E351" s="32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4"/>
      <c r="P351" s="334"/>
      <c r="Q351" s="334"/>
      <c r="R351" s="32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9">
        <v>4680115883154</v>
      </c>
      <c r="E352" s="32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4"/>
      <c r="P352" s="334"/>
      <c r="Q352" s="334"/>
      <c r="R352" s="32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9">
        <v>4607091389524</v>
      </c>
      <c r="E353" s="32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4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4"/>
      <c r="P353" s="334"/>
      <c r="Q353" s="334"/>
      <c r="R353" s="32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9">
        <v>4680115883161</v>
      </c>
      <c r="E354" s="32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4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4"/>
      <c r="P354" s="334"/>
      <c r="Q354" s="334"/>
      <c r="R354" s="32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9">
        <v>4607091384345</v>
      </c>
      <c r="E355" s="32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4"/>
      <c r="P355" s="334"/>
      <c r="Q355" s="334"/>
      <c r="R355" s="32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9">
        <v>4680115883178</v>
      </c>
      <c r="E356" s="32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4"/>
      <c r="P356" s="334"/>
      <c r="Q356" s="334"/>
      <c r="R356" s="32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9">
        <v>4607091389531</v>
      </c>
      <c r="E357" s="32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4"/>
      <c r="P357" s="334"/>
      <c r="Q357" s="334"/>
      <c r="R357" s="32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9">
        <v>4680115883185</v>
      </c>
      <c r="E358" s="32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524" t="s">
        <v>509</v>
      </c>
      <c r="O358" s="334"/>
      <c r="P358" s="334"/>
      <c r="Q358" s="334"/>
      <c r="R358" s="32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24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5"/>
      <c r="N359" s="312" t="s">
        <v>66</v>
      </c>
      <c r="O359" s="313"/>
      <c r="P359" s="313"/>
      <c r="Q359" s="313"/>
      <c r="R359" s="313"/>
      <c r="S359" s="313"/>
      <c r="T359" s="314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4.166666666666667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5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2.5100000000000001E-2</v>
      </c>
      <c r="Y359" s="307"/>
      <c r="Z359" s="307"/>
    </row>
    <row r="360" spans="1:53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5"/>
      <c r="N360" s="312" t="s">
        <v>66</v>
      </c>
      <c r="O360" s="313"/>
      <c r="P360" s="313"/>
      <c r="Q360" s="313"/>
      <c r="R360" s="313"/>
      <c r="S360" s="313"/>
      <c r="T360" s="314"/>
      <c r="U360" s="37" t="s">
        <v>65</v>
      </c>
      <c r="V360" s="306">
        <f>IFERROR(SUM(V346:V358),"0")</f>
        <v>7.0000000000000009</v>
      </c>
      <c r="W360" s="306">
        <f>IFERROR(SUM(W346:W358),"0")</f>
        <v>8.4</v>
      </c>
      <c r="X360" s="37"/>
      <c r="Y360" s="307"/>
      <c r="Z360" s="307"/>
    </row>
    <row r="361" spans="1:53" ht="14.25" customHeight="1" x14ac:dyDescent="0.25">
      <c r="A361" s="332" t="s">
        <v>68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32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9">
        <v>4607091389685</v>
      </c>
      <c r="E362" s="32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6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4"/>
      <c r="P362" s="334"/>
      <c r="Q362" s="334"/>
      <c r="R362" s="32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9">
        <v>4607091389654</v>
      </c>
      <c r="E363" s="32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5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4"/>
      <c r="P363" s="334"/>
      <c r="Q363" s="334"/>
      <c r="R363" s="32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9">
        <v>4607091384352</v>
      </c>
      <c r="E364" s="32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4"/>
      <c r="P364" s="334"/>
      <c r="Q364" s="334"/>
      <c r="R364" s="32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9">
        <v>4607091389661</v>
      </c>
      <c r="E365" s="32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4"/>
      <c r="P365" s="334"/>
      <c r="Q365" s="334"/>
      <c r="R365" s="32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24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5"/>
      <c r="N366" s="312" t="s">
        <v>66</v>
      </c>
      <c r="O366" s="313"/>
      <c r="P366" s="313"/>
      <c r="Q366" s="313"/>
      <c r="R366" s="313"/>
      <c r="S366" s="313"/>
      <c r="T366" s="314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5"/>
      <c r="N367" s="312" t="s">
        <v>66</v>
      </c>
      <c r="O367" s="313"/>
      <c r="P367" s="313"/>
      <c r="Q367" s="313"/>
      <c r="R367" s="313"/>
      <c r="S367" s="313"/>
      <c r="T367" s="314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32" t="s">
        <v>219</v>
      </c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  <c r="U368" s="323"/>
      <c r="V368" s="323"/>
      <c r="W368" s="323"/>
      <c r="X368" s="32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9">
        <v>4680115881648</v>
      </c>
      <c r="E369" s="32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4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4"/>
      <c r="P369" s="334"/>
      <c r="Q369" s="334"/>
      <c r="R369" s="32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24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5"/>
      <c r="N370" s="312" t="s">
        <v>66</v>
      </c>
      <c r="O370" s="313"/>
      <c r="P370" s="313"/>
      <c r="Q370" s="313"/>
      <c r="R370" s="313"/>
      <c r="S370" s="313"/>
      <c r="T370" s="314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5"/>
      <c r="N371" s="312" t="s">
        <v>66</v>
      </c>
      <c r="O371" s="313"/>
      <c r="P371" s="313"/>
      <c r="Q371" s="313"/>
      <c r="R371" s="313"/>
      <c r="S371" s="313"/>
      <c r="T371" s="314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32" t="s">
        <v>90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2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9">
        <v>4680115882997</v>
      </c>
      <c r="E373" s="32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515" t="s">
        <v>524</v>
      </c>
      <c r="O373" s="334"/>
      <c r="P373" s="334"/>
      <c r="Q373" s="334"/>
      <c r="R373" s="32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24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5"/>
      <c r="N374" s="312" t="s">
        <v>66</v>
      </c>
      <c r="O374" s="313"/>
      <c r="P374" s="313"/>
      <c r="Q374" s="313"/>
      <c r="R374" s="313"/>
      <c r="S374" s="313"/>
      <c r="T374" s="314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5"/>
      <c r="N375" s="312" t="s">
        <v>66</v>
      </c>
      <c r="O375" s="313"/>
      <c r="P375" s="313"/>
      <c r="Q375" s="313"/>
      <c r="R375" s="313"/>
      <c r="S375" s="313"/>
      <c r="T375" s="314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2" t="s">
        <v>525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14.25" customHeight="1" x14ac:dyDescent="0.25">
      <c r="A377" s="332" t="s">
        <v>95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9">
        <v>4607091389388</v>
      </c>
      <c r="E378" s="32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4"/>
      <c r="P378" s="334"/>
      <c r="Q378" s="334"/>
      <c r="R378" s="32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9">
        <v>4607091389364</v>
      </c>
      <c r="E379" s="32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4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4"/>
      <c r="P379" s="334"/>
      <c r="Q379" s="334"/>
      <c r="R379" s="32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24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5"/>
      <c r="N380" s="312" t="s">
        <v>66</v>
      </c>
      <c r="O380" s="313"/>
      <c r="P380" s="313"/>
      <c r="Q380" s="313"/>
      <c r="R380" s="313"/>
      <c r="S380" s="313"/>
      <c r="T380" s="314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5"/>
      <c r="N381" s="312" t="s">
        <v>66</v>
      </c>
      <c r="O381" s="313"/>
      <c r="P381" s="313"/>
      <c r="Q381" s="313"/>
      <c r="R381" s="313"/>
      <c r="S381" s="313"/>
      <c r="T381" s="314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32" t="s">
        <v>60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9">
        <v>4607091389739</v>
      </c>
      <c r="E383" s="32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6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4"/>
      <c r="P383" s="334"/>
      <c r="Q383" s="334"/>
      <c r="R383" s="32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9">
        <v>4680115883048</v>
      </c>
      <c r="E384" s="32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4"/>
      <c r="P384" s="334"/>
      <c r="Q384" s="334"/>
      <c r="R384" s="32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9">
        <v>4607091389425</v>
      </c>
      <c r="E385" s="32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3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4"/>
      <c r="P385" s="334"/>
      <c r="Q385" s="334"/>
      <c r="R385" s="32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9">
        <v>4680115882911</v>
      </c>
      <c r="E386" s="32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509" t="s">
        <v>538</v>
      </c>
      <c r="O386" s="334"/>
      <c r="P386" s="334"/>
      <c r="Q386" s="334"/>
      <c r="R386" s="32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9">
        <v>4680115880771</v>
      </c>
      <c r="E387" s="32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4"/>
      <c r="P387" s="334"/>
      <c r="Q387" s="334"/>
      <c r="R387" s="32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9">
        <v>4607091389500</v>
      </c>
      <c r="E388" s="32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3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4"/>
      <c r="P388" s="334"/>
      <c r="Q388" s="334"/>
      <c r="R388" s="32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9">
        <v>4680115881983</v>
      </c>
      <c r="E389" s="32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3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4"/>
      <c r="P389" s="334"/>
      <c r="Q389" s="334"/>
      <c r="R389" s="32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24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5"/>
      <c r="N390" s="312" t="s">
        <v>66</v>
      </c>
      <c r="O390" s="313"/>
      <c r="P390" s="313"/>
      <c r="Q390" s="313"/>
      <c r="R390" s="313"/>
      <c r="S390" s="313"/>
      <c r="T390" s="314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5"/>
      <c r="N391" s="312" t="s">
        <v>66</v>
      </c>
      <c r="O391" s="313"/>
      <c r="P391" s="313"/>
      <c r="Q391" s="313"/>
      <c r="R391" s="313"/>
      <c r="S391" s="313"/>
      <c r="T391" s="314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32" t="s">
        <v>90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2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9">
        <v>4680115882980</v>
      </c>
      <c r="E393" s="32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46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4"/>
      <c r="P393" s="334"/>
      <c r="Q393" s="334"/>
      <c r="R393" s="32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24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5"/>
      <c r="N394" s="312" t="s">
        <v>66</v>
      </c>
      <c r="O394" s="313"/>
      <c r="P394" s="313"/>
      <c r="Q394" s="313"/>
      <c r="R394" s="313"/>
      <c r="S394" s="313"/>
      <c r="T394" s="314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5"/>
      <c r="N395" s="312" t="s">
        <v>66</v>
      </c>
      <c r="O395" s="313"/>
      <c r="P395" s="313"/>
      <c r="Q395" s="313"/>
      <c r="R395" s="313"/>
      <c r="S395" s="313"/>
      <c r="T395" s="314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45" t="s">
        <v>547</v>
      </c>
      <c r="B396" s="346"/>
      <c r="C396" s="346"/>
      <c r="D396" s="346"/>
      <c r="E396" s="346"/>
      <c r="F396" s="346"/>
      <c r="G396" s="346"/>
      <c r="H396" s="346"/>
      <c r="I396" s="346"/>
      <c r="J396" s="346"/>
      <c r="K396" s="346"/>
      <c r="L396" s="346"/>
      <c r="M396" s="346"/>
      <c r="N396" s="346"/>
      <c r="O396" s="346"/>
      <c r="P396" s="346"/>
      <c r="Q396" s="346"/>
      <c r="R396" s="346"/>
      <c r="S396" s="346"/>
      <c r="T396" s="346"/>
      <c r="U396" s="346"/>
      <c r="V396" s="346"/>
      <c r="W396" s="346"/>
      <c r="X396" s="346"/>
      <c r="Y396" s="48"/>
      <c r="Z396" s="48"/>
    </row>
    <row r="397" spans="1:53" ht="16.5" customHeight="1" x14ac:dyDescent="0.25">
      <c r="A397" s="322" t="s">
        <v>547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14.25" customHeight="1" x14ac:dyDescent="0.25">
      <c r="A398" s="332" t="s">
        <v>103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9">
        <v>4607091389067</v>
      </c>
      <c r="E399" s="32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58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4"/>
      <c r="P399" s="334"/>
      <c r="Q399" s="334"/>
      <c r="R399" s="32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9">
        <v>4607091383522</v>
      </c>
      <c r="E400" s="32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4"/>
      <c r="P400" s="334"/>
      <c r="Q400" s="334"/>
      <c r="R400" s="32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9">
        <v>4607091384437</v>
      </c>
      <c r="E401" s="32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4"/>
      <c r="P401" s="334"/>
      <c r="Q401" s="334"/>
      <c r="R401" s="32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9">
        <v>4607091389104</v>
      </c>
      <c r="E402" s="32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4"/>
      <c r="P402" s="334"/>
      <c r="Q402" s="334"/>
      <c r="R402" s="32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9">
        <v>4680115880603</v>
      </c>
      <c r="E403" s="32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4"/>
      <c r="P403" s="334"/>
      <c r="Q403" s="334"/>
      <c r="R403" s="32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9">
        <v>4607091389999</v>
      </c>
      <c r="E404" s="32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5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4"/>
      <c r="P404" s="334"/>
      <c r="Q404" s="334"/>
      <c r="R404" s="32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9">
        <v>4680115882782</v>
      </c>
      <c r="E405" s="32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4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4"/>
      <c r="P405" s="334"/>
      <c r="Q405" s="334"/>
      <c r="R405" s="32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9">
        <v>4607091389098</v>
      </c>
      <c r="E406" s="32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3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4"/>
      <c r="P406" s="334"/>
      <c r="Q406" s="334"/>
      <c r="R406" s="32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9">
        <v>4607091389982</v>
      </c>
      <c r="E407" s="32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4"/>
      <c r="P407" s="334"/>
      <c r="Q407" s="334"/>
      <c r="R407" s="32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24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5"/>
      <c r="N408" s="312" t="s">
        <v>66</v>
      </c>
      <c r="O408" s="313"/>
      <c r="P408" s="313"/>
      <c r="Q408" s="313"/>
      <c r="R408" s="313"/>
      <c r="S408" s="313"/>
      <c r="T408" s="314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5"/>
      <c r="N409" s="312" t="s">
        <v>66</v>
      </c>
      <c r="O409" s="313"/>
      <c r="P409" s="313"/>
      <c r="Q409" s="313"/>
      <c r="R409" s="313"/>
      <c r="S409" s="313"/>
      <c r="T409" s="314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32" t="s">
        <v>95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9">
        <v>4607091388930</v>
      </c>
      <c r="E411" s="32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4"/>
      <c r="P411" s="334"/>
      <c r="Q411" s="334"/>
      <c r="R411" s="32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9">
        <v>4680115880054</v>
      </c>
      <c r="E412" s="32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4"/>
      <c r="P412" s="334"/>
      <c r="Q412" s="334"/>
      <c r="R412" s="32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24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5"/>
      <c r="N413" s="312" t="s">
        <v>66</v>
      </c>
      <c r="O413" s="313"/>
      <c r="P413" s="313"/>
      <c r="Q413" s="313"/>
      <c r="R413" s="313"/>
      <c r="S413" s="313"/>
      <c r="T413" s="314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5"/>
      <c r="N414" s="312" t="s">
        <v>66</v>
      </c>
      <c r="O414" s="313"/>
      <c r="P414" s="313"/>
      <c r="Q414" s="313"/>
      <c r="R414" s="313"/>
      <c r="S414" s="313"/>
      <c r="T414" s="314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32" t="s">
        <v>60</v>
      </c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  <c r="U415" s="323"/>
      <c r="V415" s="323"/>
      <c r="W415" s="323"/>
      <c r="X415" s="32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9">
        <v>4680115883116</v>
      </c>
      <c r="E416" s="32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4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4"/>
      <c r="P416" s="334"/>
      <c r="Q416" s="334"/>
      <c r="R416" s="320"/>
      <c r="S416" s="34"/>
      <c r="T416" s="34"/>
      <c r="U416" s="35" t="s">
        <v>65</v>
      </c>
      <c r="V416" s="304">
        <v>300</v>
      </c>
      <c r="W416" s="305">
        <f t="shared" ref="W416:W421" si="19">IFERROR(IF(V416="",0,CEILING((V416/$H416),1)*$H416),"")</f>
        <v>300.96000000000004</v>
      </c>
      <c r="X416" s="36">
        <f>IFERROR(IF(W416=0,"",ROUNDUP(W416/H416,0)*0.01196),"")</f>
        <v>0.68171999999999999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9">
        <v>4680115883093</v>
      </c>
      <c r="E417" s="32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4"/>
      <c r="P417" s="334"/>
      <c r="Q417" s="334"/>
      <c r="R417" s="32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9">
        <v>4680115883109</v>
      </c>
      <c r="E418" s="32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4"/>
      <c r="P418" s="334"/>
      <c r="Q418" s="334"/>
      <c r="R418" s="32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9">
        <v>4680115882072</v>
      </c>
      <c r="E419" s="32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394" t="s">
        <v>578</v>
      </c>
      <c r="O419" s="334"/>
      <c r="P419" s="334"/>
      <c r="Q419" s="334"/>
      <c r="R419" s="32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9">
        <v>4680115882102</v>
      </c>
      <c r="E420" s="32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1" t="s">
        <v>581</v>
      </c>
      <c r="O420" s="334"/>
      <c r="P420" s="334"/>
      <c r="Q420" s="334"/>
      <c r="R420" s="32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9">
        <v>4680115882096</v>
      </c>
      <c r="E421" s="32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64" t="s">
        <v>584</v>
      </c>
      <c r="O421" s="334"/>
      <c r="P421" s="334"/>
      <c r="Q421" s="334"/>
      <c r="R421" s="32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4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5"/>
      <c r="N422" s="312" t="s">
        <v>66</v>
      </c>
      <c r="O422" s="313"/>
      <c r="P422" s="313"/>
      <c r="Q422" s="313"/>
      <c r="R422" s="313"/>
      <c r="S422" s="313"/>
      <c r="T422" s="314"/>
      <c r="U422" s="37" t="s">
        <v>67</v>
      </c>
      <c r="V422" s="306">
        <f>IFERROR(V416/H416,"0")+IFERROR(V417/H417,"0")+IFERROR(V418/H418,"0")+IFERROR(V419/H419,"0")+IFERROR(V420/H420,"0")+IFERROR(V421/H421,"0")</f>
        <v>56.818181818181813</v>
      </c>
      <c r="W422" s="306">
        <f>IFERROR(W416/H416,"0")+IFERROR(W417/H417,"0")+IFERROR(W418/H418,"0")+IFERROR(W419/H419,"0")+IFERROR(W420/H420,"0")+IFERROR(W421/H421,"0")</f>
        <v>57.000000000000007</v>
      </c>
      <c r="X422" s="306">
        <f>IFERROR(IF(X416="",0,X416),"0")+IFERROR(IF(X417="",0,X417),"0")+IFERROR(IF(X418="",0,X418),"0")+IFERROR(IF(X419="",0,X419),"0")+IFERROR(IF(X420="",0,X420),"0")+IFERROR(IF(X421="",0,X421),"0")</f>
        <v>0.68171999999999999</v>
      </c>
      <c r="Y422" s="307"/>
      <c r="Z422" s="30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5"/>
      <c r="N423" s="312" t="s">
        <v>66</v>
      </c>
      <c r="O423" s="313"/>
      <c r="P423" s="313"/>
      <c r="Q423" s="313"/>
      <c r="R423" s="313"/>
      <c r="S423" s="313"/>
      <c r="T423" s="314"/>
      <c r="U423" s="37" t="s">
        <v>65</v>
      </c>
      <c r="V423" s="306">
        <f>IFERROR(SUM(V416:V421),"0")</f>
        <v>300</v>
      </c>
      <c r="W423" s="306">
        <f>IFERROR(SUM(W416:W421),"0")</f>
        <v>300.96000000000004</v>
      </c>
      <c r="X423" s="37"/>
      <c r="Y423" s="307"/>
      <c r="Z423" s="307"/>
    </row>
    <row r="424" spans="1:53" ht="14.25" customHeight="1" x14ac:dyDescent="0.25">
      <c r="A424" s="332" t="s">
        <v>68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9">
        <v>4607091383409</v>
      </c>
      <c r="E425" s="32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4"/>
      <c r="P425" s="334"/>
      <c r="Q425" s="334"/>
      <c r="R425" s="32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9">
        <v>4607091383416</v>
      </c>
      <c r="E426" s="32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4"/>
      <c r="P426" s="334"/>
      <c r="Q426" s="334"/>
      <c r="R426" s="32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24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5"/>
      <c r="N427" s="312" t="s">
        <v>66</v>
      </c>
      <c r="O427" s="313"/>
      <c r="P427" s="313"/>
      <c r="Q427" s="313"/>
      <c r="R427" s="313"/>
      <c r="S427" s="313"/>
      <c r="T427" s="314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5"/>
      <c r="N428" s="312" t="s">
        <v>66</v>
      </c>
      <c r="O428" s="313"/>
      <c r="P428" s="313"/>
      <c r="Q428" s="313"/>
      <c r="R428" s="313"/>
      <c r="S428" s="313"/>
      <c r="T428" s="314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45" t="s">
        <v>589</v>
      </c>
      <c r="B429" s="346"/>
      <c r="C429" s="346"/>
      <c r="D429" s="346"/>
      <c r="E429" s="346"/>
      <c r="F429" s="346"/>
      <c r="G429" s="346"/>
      <c r="H429" s="346"/>
      <c r="I429" s="346"/>
      <c r="J429" s="346"/>
      <c r="K429" s="346"/>
      <c r="L429" s="346"/>
      <c r="M429" s="346"/>
      <c r="N429" s="346"/>
      <c r="O429" s="346"/>
      <c r="P429" s="346"/>
      <c r="Q429" s="346"/>
      <c r="R429" s="346"/>
      <c r="S429" s="346"/>
      <c r="T429" s="346"/>
      <c r="U429" s="346"/>
      <c r="V429" s="346"/>
      <c r="W429" s="346"/>
      <c r="X429" s="346"/>
      <c r="Y429" s="48"/>
      <c r="Z429" s="48"/>
    </row>
    <row r="430" spans="1:53" ht="16.5" customHeight="1" x14ac:dyDescent="0.25">
      <c r="A430" s="322" t="s">
        <v>590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14.25" customHeight="1" x14ac:dyDescent="0.25">
      <c r="A431" s="332" t="s">
        <v>103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9">
        <v>4640242180441</v>
      </c>
      <c r="E432" s="32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20" t="s">
        <v>593</v>
      </c>
      <c r="O432" s="334"/>
      <c r="P432" s="334"/>
      <c r="Q432" s="334"/>
      <c r="R432" s="32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9">
        <v>4640242180564</v>
      </c>
      <c r="E433" s="32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78" t="s">
        <v>596</v>
      </c>
      <c r="O433" s="334"/>
      <c r="P433" s="334"/>
      <c r="Q433" s="334"/>
      <c r="R433" s="32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24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5"/>
      <c r="N434" s="312" t="s">
        <v>66</v>
      </c>
      <c r="O434" s="313"/>
      <c r="P434" s="313"/>
      <c r="Q434" s="313"/>
      <c r="R434" s="313"/>
      <c r="S434" s="313"/>
      <c r="T434" s="314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5"/>
      <c r="N435" s="312" t="s">
        <v>66</v>
      </c>
      <c r="O435" s="313"/>
      <c r="P435" s="313"/>
      <c r="Q435" s="313"/>
      <c r="R435" s="313"/>
      <c r="S435" s="313"/>
      <c r="T435" s="314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32" t="s">
        <v>95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9">
        <v>4640242180526</v>
      </c>
      <c r="E437" s="32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521" t="s">
        <v>599</v>
      </c>
      <c r="O437" s="334"/>
      <c r="P437" s="334"/>
      <c r="Q437" s="334"/>
      <c r="R437" s="32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9">
        <v>4640242180519</v>
      </c>
      <c r="E438" s="32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482" t="s">
        <v>602</v>
      </c>
      <c r="O438" s="334"/>
      <c r="P438" s="334"/>
      <c r="Q438" s="334"/>
      <c r="R438" s="32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24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5"/>
      <c r="N439" s="312" t="s">
        <v>66</v>
      </c>
      <c r="O439" s="313"/>
      <c r="P439" s="313"/>
      <c r="Q439" s="313"/>
      <c r="R439" s="313"/>
      <c r="S439" s="313"/>
      <c r="T439" s="314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5"/>
      <c r="N440" s="312" t="s">
        <v>66</v>
      </c>
      <c r="O440" s="313"/>
      <c r="P440" s="313"/>
      <c r="Q440" s="313"/>
      <c r="R440" s="313"/>
      <c r="S440" s="313"/>
      <c r="T440" s="314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32" t="s">
        <v>60</v>
      </c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  <c r="U441" s="323"/>
      <c r="V441" s="323"/>
      <c r="W441" s="323"/>
      <c r="X441" s="32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9">
        <v>4640242180816</v>
      </c>
      <c r="E442" s="32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81" t="s">
        <v>605</v>
      </c>
      <c r="O442" s="334"/>
      <c r="P442" s="334"/>
      <c r="Q442" s="334"/>
      <c r="R442" s="32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9">
        <v>4640242180595</v>
      </c>
      <c r="E443" s="32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84" t="s">
        <v>608</v>
      </c>
      <c r="O443" s="334"/>
      <c r="P443" s="334"/>
      <c r="Q443" s="334"/>
      <c r="R443" s="32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24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5"/>
      <c r="N444" s="312" t="s">
        <v>66</v>
      </c>
      <c r="O444" s="313"/>
      <c r="P444" s="313"/>
      <c r="Q444" s="313"/>
      <c r="R444" s="313"/>
      <c r="S444" s="313"/>
      <c r="T444" s="314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5"/>
      <c r="N445" s="312" t="s">
        <v>66</v>
      </c>
      <c r="O445" s="313"/>
      <c r="P445" s="313"/>
      <c r="Q445" s="313"/>
      <c r="R445" s="313"/>
      <c r="S445" s="313"/>
      <c r="T445" s="314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32" t="s">
        <v>68</v>
      </c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  <c r="U446" s="323"/>
      <c r="V446" s="323"/>
      <c r="W446" s="323"/>
      <c r="X446" s="32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9">
        <v>4640242180540</v>
      </c>
      <c r="E447" s="32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525" t="s">
        <v>611</v>
      </c>
      <c r="O447" s="334"/>
      <c r="P447" s="334"/>
      <c r="Q447" s="334"/>
      <c r="R447" s="32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9">
        <v>4640242180557</v>
      </c>
      <c r="E448" s="32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445" t="s">
        <v>614</v>
      </c>
      <c r="O448" s="334"/>
      <c r="P448" s="334"/>
      <c r="Q448" s="334"/>
      <c r="R448" s="32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24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5"/>
      <c r="N449" s="312" t="s">
        <v>66</v>
      </c>
      <c r="O449" s="313"/>
      <c r="P449" s="313"/>
      <c r="Q449" s="313"/>
      <c r="R449" s="313"/>
      <c r="S449" s="313"/>
      <c r="T449" s="314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5"/>
      <c r="N450" s="312" t="s">
        <v>66</v>
      </c>
      <c r="O450" s="313"/>
      <c r="P450" s="313"/>
      <c r="Q450" s="313"/>
      <c r="R450" s="313"/>
      <c r="S450" s="313"/>
      <c r="T450" s="314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2" t="s">
        <v>615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4.25" customHeight="1" x14ac:dyDescent="0.25">
      <c r="A452" s="332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9">
        <v>4680115880870</v>
      </c>
      <c r="E453" s="32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5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34"/>
      <c r="P453" s="334"/>
      <c r="Q453" s="334"/>
      <c r="R453" s="320"/>
      <c r="S453" s="34"/>
      <c r="T453" s="34"/>
      <c r="U453" s="35" t="s">
        <v>65</v>
      </c>
      <c r="V453" s="304">
        <v>170</v>
      </c>
      <c r="W453" s="305">
        <f>IFERROR(IF(V453="",0,CEILING((V453/$H453),1)*$H453),"")</f>
        <v>171.6</v>
      </c>
      <c r="X453" s="36">
        <f>IFERROR(IF(W453=0,"",ROUNDUP(W453/H453,0)*0.02175),"")</f>
        <v>0.47849999999999998</v>
      </c>
      <c r="Y453" s="56"/>
      <c r="Z453" s="57"/>
      <c r="AD453" s="58"/>
      <c r="BA453" s="296" t="s">
        <v>1</v>
      </c>
    </row>
    <row r="454" spans="1:53" x14ac:dyDescent="0.2">
      <c r="A454" s="324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5"/>
      <c r="N454" s="312" t="s">
        <v>66</v>
      </c>
      <c r="O454" s="313"/>
      <c r="P454" s="313"/>
      <c r="Q454" s="313"/>
      <c r="R454" s="313"/>
      <c r="S454" s="313"/>
      <c r="T454" s="314"/>
      <c r="U454" s="37" t="s">
        <v>67</v>
      </c>
      <c r="V454" s="306">
        <f>IFERROR(V453/H453,"0")</f>
        <v>21.794871794871796</v>
      </c>
      <c r="W454" s="306">
        <f>IFERROR(W453/H453,"0")</f>
        <v>22</v>
      </c>
      <c r="X454" s="306">
        <f>IFERROR(IF(X453="",0,X453),"0")</f>
        <v>0.47849999999999998</v>
      </c>
      <c r="Y454" s="307"/>
      <c r="Z454" s="307"/>
    </row>
    <row r="455" spans="1:53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5"/>
      <c r="N455" s="312" t="s">
        <v>66</v>
      </c>
      <c r="O455" s="313"/>
      <c r="P455" s="313"/>
      <c r="Q455" s="313"/>
      <c r="R455" s="313"/>
      <c r="S455" s="313"/>
      <c r="T455" s="314"/>
      <c r="U455" s="37" t="s">
        <v>65</v>
      </c>
      <c r="V455" s="306">
        <f>IFERROR(SUM(V453:V453),"0")</f>
        <v>170</v>
      </c>
      <c r="W455" s="306">
        <f>IFERROR(SUM(W453:W453),"0")</f>
        <v>171.6</v>
      </c>
      <c r="X455" s="37"/>
      <c r="Y455" s="307"/>
      <c r="Z455" s="307"/>
    </row>
    <row r="456" spans="1:53" ht="15" customHeight="1" x14ac:dyDescent="0.2">
      <c r="A456" s="566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2"/>
      <c r="N456" s="326" t="s">
        <v>618</v>
      </c>
      <c r="O456" s="327"/>
      <c r="P456" s="327"/>
      <c r="Q456" s="327"/>
      <c r="R456" s="327"/>
      <c r="S456" s="327"/>
      <c r="T456" s="328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8159.25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8223.66</v>
      </c>
      <c r="X456" s="37"/>
      <c r="Y456" s="307"/>
      <c r="Z456" s="307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2"/>
      <c r="N457" s="326" t="s">
        <v>619</v>
      </c>
      <c r="O457" s="327"/>
      <c r="P457" s="327"/>
      <c r="Q457" s="327"/>
      <c r="R457" s="327"/>
      <c r="S457" s="327"/>
      <c r="T457" s="328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8488.3385625485607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8555.978000000001</v>
      </c>
      <c r="X457" s="37"/>
      <c r="Y457" s="307"/>
      <c r="Z457" s="307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42"/>
      <c r="N458" s="326" t="s">
        <v>620</v>
      </c>
      <c r="O458" s="327"/>
      <c r="P458" s="327"/>
      <c r="Q458" s="327"/>
      <c r="R458" s="327"/>
      <c r="S458" s="327"/>
      <c r="T458" s="328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13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13</v>
      </c>
      <c r="X458" s="37"/>
      <c r="Y458" s="307"/>
      <c r="Z458" s="30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2"/>
      <c r="N459" s="326" t="s">
        <v>622</v>
      </c>
      <c r="O459" s="327"/>
      <c r="P459" s="327"/>
      <c r="Q459" s="327"/>
      <c r="R459" s="327"/>
      <c r="S459" s="327"/>
      <c r="T459" s="328"/>
      <c r="U459" s="37" t="s">
        <v>65</v>
      </c>
      <c r="V459" s="306">
        <f>GrossWeightTotal+PalletQtyTotal*25</f>
        <v>8813.3385625485607</v>
      </c>
      <c r="W459" s="306">
        <f>GrossWeightTotalR+PalletQtyTotalR*25</f>
        <v>8880.978000000001</v>
      </c>
      <c r="X459" s="37"/>
      <c r="Y459" s="307"/>
      <c r="Z459" s="307"/>
    </row>
    <row r="460" spans="1:53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2"/>
      <c r="N460" s="326" t="s">
        <v>623</v>
      </c>
      <c r="O460" s="327"/>
      <c r="P460" s="327"/>
      <c r="Q460" s="327"/>
      <c r="R460" s="327"/>
      <c r="S460" s="327"/>
      <c r="T460" s="328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749.91789691789677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758</v>
      </c>
      <c r="X460" s="37"/>
      <c r="Y460" s="307"/>
      <c r="Z460" s="307"/>
    </row>
    <row r="461" spans="1:53" ht="14.25" customHeight="1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42"/>
      <c r="N461" s="326" t="s">
        <v>624</v>
      </c>
      <c r="O461" s="327"/>
      <c r="P461" s="327"/>
      <c r="Q461" s="327"/>
      <c r="R461" s="327"/>
      <c r="S461" s="327"/>
      <c r="T461" s="328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13.88747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10" t="s">
        <v>93</v>
      </c>
      <c r="D463" s="439"/>
      <c r="E463" s="439"/>
      <c r="F463" s="428"/>
      <c r="G463" s="310" t="s">
        <v>239</v>
      </c>
      <c r="H463" s="439"/>
      <c r="I463" s="439"/>
      <c r="J463" s="439"/>
      <c r="K463" s="439"/>
      <c r="L463" s="439"/>
      <c r="M463" s="428"/>
      <c r="N463" s="310" t="s">
        <v>430</v>
      </c>
      <c r="O463" s="428"/>
      <c r="P463" s="310" t="s">
        <v>477</v>
      </c>
      <c r="Q463" s="428"/>
      <c r="R463" s="297" t="s">
        <v>547</v>
      </c>
      <c r="S463" s="310" t="s">
        <v>589</v>
      </c>
      <c r="T463" s="428"/>
      <c r="U463" s="298"/>
      <c r="Z463" s="52"/>
      <c r="AC463" s="298"/>
    </row>
    <row r="464" spans="1:53" ht="14.25" customHeight="1" thickTop="1" x14ac:dyDescent="0.2">
      <c r="A464" s="546" t="s">
        <v>627</v>
      </c>
      <c r="B464" s="310" t="s">
        <v>59</v>
      </c>
      <c r="C464" s="310" t="s">
        <v>94</v>
      </c>
      <c r="D464" s="310" t="s">
        <v>102</v>
      </c>
      <c r="E464" s="310" t="s">
        <v>93</v>
      </c>
      <c r="F464" s="310" t="s">
        <v>232</v>
      </c>
      <c r="G464" s="310" t="s">
        <v>240</v>
      </c>
      <c r="H464" s="310" t="s">
        <v>247</v>
      </c>
      <c r="I464" s="310" t="s">
        <v>264</v>
      </c>
      <c r="J464" s="310" t="s">
        <v>322</v>
      </c>
      <c r="K464" s="298"/>
      <c r="L464" s="310" t="s">
        <v>398</v>
      </c>
      <c r="M464" s="310" t="s">
        <v>416</v>
      </c>
      <c r="N464" s="310" t="s">
        <v>431</v>
      </c>
      <c r="O464" s="310" t="s">
        <v>454</v>
      </c>
      <c r="P464" s="310" t="s">
        <v>478</v>
      </c>
      <c r="Q464" s="310" t="s">
        <v>525</v>
      </c>
      <c r="R464" s="310" t="s">
        <v>547</v>
      </c>
      <c r="S464" s="310" t="s">
        <v>590</v>
      </c>
      <c r="T464" s="310" t="s">
        <v>615</v>
      </c>
      <c r="U464" s="298"/>
      <c r="Z464" s="52"/>
      <c r="AC464" s="298"/>
    </row>
    <row r="465" spans="1:29" ht="13.5" customHeight="1" thickBot="1" x14ac:dyDescent="0.25">
      <c r="A465" s="547"/>
      <c r="B465" s="311"/>
      <c r="C465" s="311"/>
      <c r="D465" s="311"/>
      <c r="E465" s="311"/>
      <c r="F465" s="311"/>
      <c r="G465" s="311"/>
      <c r="H465" s="311"/>
      <c r="I465" s="311"/>
      <c r="J465" s="311"/>
      <c r="K465" s="298"/>
      <c r="L465" s="311"/>
      <c r="M465" s="311"/>
      <c r="N465" s="311"/>
      <c r="O465" s="311"/>
      <c r="P465" s="311"/>
      <c r="Q465" s="311"/>
      <c r="R465" s="311"/>
      <c r="S465" s="311"/>
      <c r="T465" s="311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108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544.80000000000007</v>
      </c>
      <c r="F466" s="46">
        <f>IFERROR(W128*1,"0")+IFERROR(W129*1,"0")+IFERROR(W130*1,"0")</f>
        <v>226.8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27.3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377.4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218.4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6240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8.4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300.96000000000004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171.6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D323:E323"/>
    <mergeCell ref="N319:R319"/>
    <mergeCell ref="A322:X322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D43:E43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A308:M309"/>
    <mergeCell ref="A451:X451"/>
    <mergeCell ref="A454:M455"/>
    <mergeCell ref="A340:X340"/>
    <mergeCell ref="N144:R144"/>
    <mergeCell ref="D187:E187"/>
    <mergeCell ref="A196:X196"/>
    <mergeCell ref="N302:R302"/>
    <mergeCell ref="D174:E174"/>
    <mergeCell ref="A359:M36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399:R399"/>
    <mergeCell ref="N178:R178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N437:R437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D110:E110"/>
    <mergeCell ref="A286:M287"/>
    <mergeCell ref="N323:R323"/>
    <mergeCell ref="A80:M81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201:R201"/>
    <mergeCell ref="N250:R250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M17:M18"/>
    <mergeCell ref="O8:P8"/>
    <mergeCell ref="N69:R69"/>
    <mergeCell ref="A299:M300"/>
    <mergeCell ref="D177:E177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419:R419"/>
    <mergeCell ref="D318:E318"/>
    <mergeCell ref="N406:R406"/>
    <mergeCell ref="D389:E389"/>
    <mergeCell ref="D385:E385"/>
    <mergeCell ref="N390:T390"/>
    <mergeCell ref="A415:X415"/>
    <mergeCell ref="D185:E185"/>
    <mergeCell ref="D109:E109"/>
    <mergeCell ref="N219:R219"/>
    <mergeCell ref="D352:E352"/>
    <mergeCell ref="N245:T245"/>
    <mergeCell ref="N316:R316"/>
    <mergeCell ref="A339:X339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N248:R248"/>
    <mergeCell ref="N418:R418"/>
    <mergeCell ref="N356:R356"/>
    <mergeCell ref="D228:E228"/>
    <mergeCell ref="D404:E404"/>
    <mergeCell ref="D86:E86"/>
    <mergeCell ref="D257:E257"/>
    <mergeCell ref="N341:R341"/>
    <mergeCell ref="D384:E384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D49:E49"/>
    <mergeCell ref="D35:E3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N27:R27"/>
    <mergeCell ref="N83:R83"/>
    <mergeCell ref="D271:E271"/>
    <mergeCell ref="D191:E191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R5:S5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