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58" i="2" l="1"/>
  <c r="V457" i="2"/>
  <c r="V455" i="2"/>
  <c r="V454" i="2"/>
  <c r="X453" i="2"/>
  <c r="X454" i="2" s="1"/>
  <c r="W453" i="2"/>
  <c r="T466" i="2" s="1"/>
  <c r="N453" i="2"/>
  <c r="V450" i="2"/>
  <c r="V449" i="2"/>
  <c r="X448" i="2"/>
  <c r="W448" i="2"/>
  <c r="W447" i="2"/>
  <c r="W450" i="2" s="1"/>
  <c r="V445" i="2"/>
  <c r="V444" i="2"/>
  <c r="W443" i="2"/>
  <c r="X443" i="2" s="1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V414" i="2"/>
  <c r="V413" i="2"/>
  <c r="W412" i="2"/>
  <c r="W413" i="2" s="1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X399" i="2"/>
  <c r="W399" i="2"/>
  <c r="N399" i="2"/>
  <c r="V395" i="2"/>
  <c r="W394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W385" i="2"/>
  <c r="X385" i="2" s="1"/>
  <c r="N385" i="2"/>
  <c r="W384" i="2"/>
  <c r="X384" i="2" s="1"/>
  <c r="N384" i="2"/>
  <c r="W383" i="2"/>
  <c r="N383" i="2"/>
  <c r="V381" i="2"/>
  <c r="V380" i="2"/>
  <c r="W379" i="2"/>
  <c r="X379" i="2" s="1"/>
  <c r="N379" i="2"/>
  <c r="W378" i="2"/>
  <c r="Q466" i="2" s="1"/>
  <c r="N378" i="2"/>
  <c r="V375" i="2"/>
  <c r="W374" i="2"/>
  <c r="V374" i="2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W363" i="2"/>
  <c r="W367" i="2" s="1"/>
  <c r="N363" i="2"/>
  <c r="W362" i="2"/>
  <c r="X362" i="2" s="1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X341" i="2"/>
  <c r="W341" i="2"/>
  <c r="N341" i="2"/>
  <c r="W337" i="2"/>
  <c r="V337" i="2"/>
  <c r="V336" i="2"/>
  <c r="X335" i="2"/>
  <c r="X336" i="2" s="1"/>
  <c r="W335" i="2"/>
  <c r="W336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X323" i="2"/>
  <c r="W323" i="2"/>
  <c r="N323" i="2"/>
  <c r="V321" i="2"/>
  <c r="V320" i="2"/>
  <c r="W319" i="2"/>
  <c r="X319" i="2" s="1"/>
  <c r="N319" i="2"/>
  <c r="W318" i="2"/>
  <c r="X318" i="2" s="1"/>
  <c r="N318" i="2"/>
  <c r="W317" i="2"/>
  <c r="X317" i="2" s="1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W305" i="2"/>
  <c r="V305" i="2"/>
  <c r="V304" i="2"/>
  <c r="W303" i="2"/>
  <c r="W304" i="2" s="1"/>
  <c r="N303" i="2"/>
  <c r="X302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X295" i="2"/>
  <c r="W295" i="2"/>
  <c r="N295" i="2"/>
  <c r="W294" i="2"/>
  <c r="X294" i="2" s="1"/>
  <c r="N294" i="2"/>
  <c r="W293" i="2"/>
  <c r="X293" i="2" s="1"/>
  <c r="N293" i="2"/>
  <c r="W292" i="2"/>
  <c r="X292" i="2" s="1"/>
  <c r="N292" i="2"/>
  <c r="W291" i="2"/>
  <c r="N466" i="2" s="1"/>
  <c r="N291" i="2"/>
  <c r="V287" i="2"/>
  <c r="W286" i="2"/>
  <c r="V286" i="2"/>
  <c r="W285" i="2"/>
  <c r="W287" i="2" s="1"/>
  <c r="N285" i="2"/>
  <c r="V283" i="2"/>
  <c r="W282" i="2"/>
  <c r="V282" i="2"/>
  <c r="W281" i="2"/>
  <c r="X281" i="2" s="1"/>
  <c r="X282" i="2" s="1"/>
  <c r="N281" i="2"/>
  <c r="V279" i="2"/>
  <c r="V278" i="2"/>
  <c r="X277" i="2"/>
  <c r="W277" i="2"/>
  <c r="W276" i="2"/>
  <c r="X276" i="2" s="1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X265" i="2"/>
  <c r="W265" i="2"/>
  <c r="W268" i="2" s="1"/>
  <c r="N265" i="2"/>
  <c r="V263" i="2"/>
  <c r="V262" i="2"/>
  <c r="X261" i="2"/>
  <c r="W261" i="2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X249" i="2"/>
  <c r="W249" i="2"/>
  <c r="N249" i="2"/>
  <c r="X248" i="2"/>
  <c r="W248" i="2"/>
  <c r="N248" i="2"/>
  <c r="V246" i="2"/>
  <c r="V245" i="2"/>
  <c r="W244" i="2"/>
  <c r="N244" i="2"/>
  <c r="W243" i="2"/>
  <c r="X243" i="2" s="1"/>
  <c r="W242" i="2"/>
  <c r="X242" i="2" s="1"/>
  <c r="V240" i="2"/>
  <c r="V239" i="2"/>
  <c r="W238" i="2"/>
  <c r="X238" i="2" s="1"/>
  <c r="N238" i="2"/>
  <c r="W237" i="2"/>
  <c r="X237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V217" i="2"/>
  <c r="V216" i="2"/>
  <c r="W215" i="2"/>
  <c r="W216" i="2" s="1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N174" i="2"/>
  <c r="X173" i="2"/>
  <c r="W173" i="2"/>
  <c r="W172" i="2"/>
  <c r="X172" i="2" s="1"/>
  <c r="N172" i="2"/>
  <c r="V170" i="2"/>
  <c r="V169" i="2"/>
  <c r="W168" i="2"/>
  <c r="X168" i="2" s="1"/>
  <c r="N168" i="2"/>
  <c r="W167" i="2"/>
  <c r="X167" i="2" s="1"/>
  <c r="N167" i="2"/>
  <c r="X166" i="2"/>
  <c r="W166" i="2"/>
  <c r="N166" i="2"/>
  <c r="W165" i="2"/>
  <c r="W169" i="2" s="1"/>
  <c r="N165" i="2"/>
  <c r="V163" i="2"/>
  <c r="V162" i="2"/>
  <c r="W161" i="2"/>
  <c r="W163" i="2" s="1"/>
  <c r="N161" i="2"/>
  <c r="W160" i="2"/>
  <c r="X160" i="2" s="1"/>
  <c r="V158" i="2"/>
  <c r="V157" i="2"/>
  <c r="W156" i="2"/>
  <c r="X156" i="2" s="1"/>
  <c r="N156" i="2"/>
  <c r="X155" i="2"/>
  <c r="X157" i="2" s="1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X144" i="2"/>
  <c r="W144" i="2"/>
  <c r="N144" i="2"/>
  <c r="W143" i="2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N122" i="2"/>
  <c r="W121" i="2"/>
  <c r="X121" i="2" s="1"/>
  <c r="W120" i="2"/>
  <c r="N120" i="2"/>
  <c r="W119" i="2"/>
  <c r="X119" i="2" s="1"/>
  <c r="N119" i="2"/>
  <c r="V117" i="2"/>
  <c r="V116" i="2"/>
  <c r="W115" i="2"/>
  <c r="X115" i="2" s="1"/>
  <c r="W114" i="2"/>
  <c r="N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X108" i="2"/>
  <c r="W108" i="2"/>
  <c r="N108" i="2"/>
  <c r="W107" i="2"/>
  <c r="X107" i="2" s="1"/>
  <c r="X106" i="2"/>
  <c r="W106" i="2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4" i="2" s="1"/>
  <c r="N94" i="2"/>
  <c r="W93" i="2"/>
  <c r="X93" i="2" s="1"/>
  <c r="N93" i="2"/>
  <c r="V91" i="2"/>
  <c r="V90" i="2"/>
  <c r="W89" i="2"/>
  <c r="X89" i="2" s="1"/>
  <c r="N89" i="2"/>
  <c r="X88" i="2"/>
  <c r="W88" i="2"/>
  <c r="N88" i="2"/>
  <c r="X87" i="2"/>
  <c r="W87" i="2"/>
  <c r="W86" i="2"/>
  <c r="X86" i="2" s="1"/>
  <c r="W85" i="2"/>
  <c r="W90" i="2" s="1"/>
  <c r="X84" i="2"/>
  <c r="W84" i="2"/>
  <c r="N84" i="2"/>
  <c r="X83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X63" i="2"/>
  <c r="W63" i="2"/>
  <c r="V60" i="2"/>
  <c r="V59" i="2"/>
  <c r="W58" i="2"/>
  <c r="X58" i="2" s="1"/>
  <c r="W57" i="2"/>
  <c r="X57" i="2" s="1"/>
  <c r="N57" i="2"/>
  <c r="X56" i="2"/>
  <c r="W56" i="2"/>
  <c r="N56" i="2"/>
  <c r="W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N28" i="2"/>
  <c r="W27" i="2"/>
  <c r="X27" i="2" s="1"/>
  <c r="N27" i="2"/>
  <c r="W26" i="2"/>
  <c r="X26" i="2" s="1"/>
  <c r="N26" i="2"/>
  <c r="V24" i="2"/>
  <c r="W23" i="2"/>
  <c r="V23" i="2"/>
  <c r="W22" i="2"/>
  <c r="W24" i="2" s="1"/>
  <c r="N22" i="2"/>
  <c r="H10" i="2"/>
  <c r="A9" i="2"/>
  <c r="A10" i="2" s="1"/>
  <c r="D7" i="2"/>
  <c r="O6" i="2"/>
  <c r="N2" i="2"/>
  <c r="W33" i="2" l="1"/>
  <c r="X223" i="2"/>
  <c r="W445" i="2"/>
  <c r="W32" i="2"/>
  <c r="W45" i="2"/>
  <c r="W263" i="2"/>
  <c r="W381" i="2"/>
  <c r="S466" i="2"/>
  <c r="W439" i="2"/>
  <c r="X28" i="2"/>
  <c r="W116" i="2"/>
  <c r="X278" i="2"/>
  <c r="X285" i="2"/>
  <c r="X286" i="2" s="1"/>
  <c r="W321" i="2"/>
  <c r="W326" i="2"/>
  <c r="W344" i="2"/>
  <c r="X373" i="2"/>
  <c r="X374" i="2" s="1"/>
  <c r="W152" i="2"/>
  <c r="X165" i="2"/>
  <c r="X169" i="2" s="1"/>
  <c r="X215" i="2"/>
  <c r="X216" i="2" s="1"/>
  <c r="W217" i="2"/>
  <c r="X291" i="2"/>
  <c r="W360" i="2"/>
  <c r="W366" i="2"/>
  <c r="X363" i="2"/>
  <c r="W44" i="2"/>
  <c r="W51" i="2"/>
  <c r="W91" i="2"/>
  <c r="W117" i="2"/>
  <c r="W125" i="2"/>
  <c r="F466" i="2"/>
  <c r="W223" i="2"/>
  <c r="W246" i="2"/>
  <c r="W252" i="2"/>
  <c r="X251" i="2"/>
  <c r="W283" i="2"/>
  <c r="W299" i="2"/>
  <c r="X325" i="2"/>
  <c r="X343" i="2"/>
  <c r="W390" i="2"/>
  <c r="W428" i="2"/>
  <c r="W440" i="2"/>
  <c r="W189" i="2"/>
  <c r="X120" i="2"/>
  <c r="X412" i="2"/>
  <c r="X413" i="2" s="1"/>
  <c r="W414" i="2"/>
  <c r="W408" i="2"/>
  <c r="R466" i="2"/>
  <c r="X239" i="2"/>
  <c r="X233" i="2"/>
  <c r="W188" i="2"/>
  <c r="W162" i="2"/>
  <c r="W124" i="2"/>
  <c r="V460" i="2"/>
  <c r="W457" i="2"/>
  <c r="E466" i="2"/>
  <c r="V456" i="2"/>
  <c r="D466" i="2"/>
  <c r="V459" i="2"/>
  <c r="F10" i="2"/>
  <c r="J9" i="2"/>
  <c r="F9" i="2"/>
  <c r="H9" i="2"/>
  <c r="X267" i="2"/>
  <c r="X212" i="2"/>
  <c r="X116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08" i="2" s="1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9" i="2" l="1"/>
  <c r="W456" i="2"/>
  <c r="W460" i="2"/>
  <c r="X461" i="2"/>
</calcChain>
</file>

<file path=xl/sharedStrings.xml><?xml version="1.0" encoding="utf-8"?>
<sst xmlns="http://schemas.openxmlformats.org/spreadsheetml/2006/main" count="2941" uniqueCount="662">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</sst>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 t="s">
        <v>661</v>
      </c>
      <c r="I5" s="620"/>
      <c r="J5" s="620"/>
      <c r="K5" s="620"/>
      <c r="L5" s="620"/>
      <c r="N5" s="27" t="s">
        <v>4</v>
      </c>
      <c r="O5" s="615">
        <v>45234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637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Суббота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2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70</v>
      </c>
      <c r="W58" s="56">
        <f>IFERROR(IF(V58="",0,CEILING((V58/$H58),1)*$H58),"")</f>
        <v>72</v>
      </c>
      <c r="X58" s="42">
        <f>IFERROR(IF(W58=0,"",ROUNDUP(W58/H58,0)*0.00937),"")</f>
        <v>0.16866</v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17.5</v>
      </c>
      <c r="W59" s="44">
        <f>IFERROR(W55/H55,"0")+IFERROR(W56/H56,"0")+IFERROR(W57/H57,"0")+IFERROR(W58/H58,"0")</f>
        <v>18</v>
      </c>
      <c r="X59" s="44">
        <f>IFERROR(IF(X55="",0,X55),"0")+IFERROR(IF(X56="",0,X56),"0")+IFERROR(IF(X57="",0,X57),"0")+IFERROR(IF(X58="",0,X58),"0")</f>
        <v>0.16866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70</v>
      </c>
      <c r="W60" s="44">
        <f>IFERROR(SUM(W55:W58),"0")</f>
        <v>72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4">
        <v>4680115882720</v>
      </c>
      <c r="E63" s="324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4">
        <v>4607091382945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8" t="s">
        <v>133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4">
        <v>4607091385670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70</v>
      </c>
      <c r="W65" s="56">
        <f t="shared" si="2"/>
        <v>75.600000000000009</v>
      </c>
      <c r="X65" s="42">
        <f>IFERROR(IF(W65=0,"",ROUNDUP(W65/H65,0)*0.02175),"")</f>
        <v>0.15225</v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4">
        <v>4680115882133</v>
      </c>
      <c r="E67" s="32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100</v>
      </c>
      <c r="W69" s="56">
        <f t="shared" si="2"/>
        <v>103.60000000000001</v>
      </c>
      <c r="X69" s="42">
        <f t="shared" ref="X69:X74" si="3">IFERROR(IF(W69=0,"",ROUNDUP(W69/H69,0)*0.00937),"")</f>
        <v>0.26235999999999998</v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4">
        <v>4680115881518</v>
      </c>
      <c r="E73" s="32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30</v>
      </c>
      <c r="W74" s="56">
        <f t="shared" si="2"/>
        <v>31.5</v>
      </c>
      <c r="X74" s="42">
        <f t="shared" si="3"/>
        <v>6.5589999999999996E-2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4">
        <v>4680115882577</v>
      </c>
      <c r="E75" s="32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39" t="s">
        <v>158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40.17517517517517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0.48019999999999996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9"/>
      <c r="N81" s="315" t="s">
        <v>43</v>
      </c>
      <c r="O81" s="316"/>
      <c r="P81" s="316"/>
      <c r="Q81" s="316"/>
      <c r="R81" s="316"/>
      <c r="S81" s="316"/>
      <c r="T81" s="317"/>
      <c r="U81" s="43" t="s">
        <v>0</v>
      </c>
      <c r="V81" s="44">
        <f>IFERROR(SUM(V63:V79),"0")</f>
        <v>200</v>
      </c>
      <c r="W81" s="44">
        <f>IFERROR(SUM(W63:W79),"0")</f>
        <v>210.70000000000002</v>
      </c>
      <c r="X81" s="43"/>
      <c r="Y81" s="68"/>
      <c r="Z81" s="68"/>
    </row>
    <row r="82" spans="1:53" ht="14.25" customHeight="1" x14ac:dyDescent="0.25">
      <c r="A82" s="329" t="s">
        <v>108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4">
        <v>4607091384789</v>
      </c>
      <c r="E83" s="32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6" t="s">
        <v>169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4">
        <v>4680115881488</v>
      </c>
      <c r="E84" s="32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4">
        <v>4607091384765</v>
      </c>
      <c r="E85" s="32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0" t="s">
        <v>174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4">
        <v>4680115882751</v>
      </c>
      <c r="E86" s="32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1" t="s">
        <v>177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4">
        <v>4680115882775</v>
      </c>
      <c r="E87" s="32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2" t="s">
        <v>180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4">
        <v>4680115880658</v>
      </c>
      <c r="E88" s="32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4">
        <v>4607091381962</v>
      </c>
      <c r="E89" s="32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6"/>
      <c r="P89" s="326"/>
      <c r="Q89" s="326"/>
      <c r="R89" s="32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9"/>
      <c r="N91" s="315" t="s">
        <v>43</v>
      </c>
      <c r="O91" s="316"/>
      <c r="P91" s="316"/>
      <c r="Q91" s="316"/>
      <c r="R91" s="316"/>
      <c r="S91" s="316"/>
      <c r="T91" s="317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9" t="s">
        <v>76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4">
        <v>4607091387667</v>
      </c>
      <c r="E93" s="32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4">
        <v>4607091387636</v>
      </c>
      <c r="E94" s="32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4">
        <v>4607091384727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4">
        <v>4607091386745</v>
      </c>
      <c r="E96" s="32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4">
        <v>4607091382426</v>
      </c>
      <c r="E97" s="32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4">
        <v>4607091386547</v>
      </c>
      <c r="E98" s="32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4">
        <v>4607091384734</v>
      </c>
      <c r="E99" s="32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4">
        <v>4607091382464</v>
      </c>
      <c r="E100" s="32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204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4">
        <v>4680115883444</v>
      </c>
      <c r="E102" s="32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0" t="s">
        <v>204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9"/>
      <c r="N104" s="315" t="s">
        <v>43</v>
      </c>
      <c r="O104" s="316"/>
      <c r="P104" s="316"/>
      <c r="Q104" s="316"/>
      <c r="R104" s="316"/>
      <c r="S104" s="316"/>
      <c r="T104" s="31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9" t="s">
        <v>81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4">
        <v>4607091386967</v>
      </c>
      <c r="E106" s="32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4" t="s">
        <v>208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4">
        <v>4607091386967</v>
      </c>
      <c r="E107" s="32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5" t="s">
        <v>210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4">
        <v>4607091385304</v>
      </c>
      <c r="E108" s="32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4">
        <v>4607091386264</v>
      </c>
      <c r="E109" s="32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4">
        <v>4680115882584</v>
      </c>
      <c r="E110" s="32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09" t="s">
        <v>217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4">
        <v>4607091385731</v>
      </c>
      <c r="E111" s="32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0" t="s">
        <v>220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4">
        <v>4680115880214</v>
      </c>
      <c r="E112" s="32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1" t="s">
        <v>223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4">
        <v>4680115880894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2" t="s">
        <v>226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4">
        <v>4607091385427</v>
      </c>
      <c r="E114" s="32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4">
        <v>4680115882645</v>
      </c>
      <c r="E115" s="32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6" t="s">
        <v>231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9"/>
      <c r="N116" s="315" t="s">
        <v>43</v>
      </c>
      <c r="O116" s="316"/>
      <c r="P116" s="316"/>
      <c r="Q116" s="316"/>
      <c r="R116" s="316"/>
      <c r="S116" s="316"/>
      <c r="T116" s="31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9"/>
      <c r="N117" s="315" t="s">
        <v>43</v>
      </c>
      <c r="O117" s="316"/>
      <c r="P117" s="316"/>
      <c r="Q117" s="316"/>
      <c r="R117" s="316"/>
      <c r="S117" s="316"/>
      <c r="T117" s="317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9" t="s">
        <v>232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4">
        <v>4607091383065</v>
      </c>
      <c r="E119" s="32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4">
        <v>4680115881532</v>
      </c>
      <c r="E120" s="32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20</v>
      </c>
      <c r="W120" s="56">
        <f>IFERROR(IF(V120="",0,CEILING((V120/$H120),1)*$H120),"")</f>
        <v>24.299999999999997</v>
      </c>
      <c r="X120" s="42">
        <f>IFERROR(IF(W120=0,"",ROUNDUP(W120/H120,0)*0.02175),"")</f>
        <v>6.5250000000000002E-2</v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4">
        <v>4680115882652</v>
      </c>
      <c r="E121" s="32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3" t="s">
        <v>239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4">
        <v>4680115880238</v>
      </c>
      <c r="E122" s="32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4">
        <v>4680115881464</v>
      </c>
      <c r="E123" s="32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5" t="s">
        <v>244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9"/>
      <c r="N124" s="315" t="s">
        <v>43</v>
      </c>
      <c r="O124" s="316"/>
      <c r="P124" s="316"/>
      <c r="Q124" s="316"/>
      <c r="R124" s="316"/>
      <c r="S124" s="316"/>
      <c r="T124" s="317"/>
      <c r="U124" s="43" t="s">
        <v>42</v>
      </c>
      <c r="V124" s="44">
        <f>IFERROR(V119/H119,"0")+IFERROR(V120/H120,"0")+IFERROR(V121/H121,"0")+IFERROR(V122/H122,"0")+IFERROR(V123/H123,"0")</f>
        <v>2.4691358024691361</v>
      </c>
      <c r="W124" s="44">
        <f>IFERROR(W119/H119,"0")+IFERROR(W120/H120,"0")+IFERROR(W121/H121,"0")+IFERROR(W122/H122,"0")+IFERROR(W123/H123,"0")</f>
        <v>3</v>
      </c>
      <c r="X124" s="44">
        <f>IFERROR(IF(X119="",0,X119),"0")+IFERROR(IF(X120="",0,X120),"0")+IFERROR(IF(X121="",0,X121),"0")+IFERROR(IF(X122="",0,X122),"0")+IFERROR(IF(X123="",0,X123),"0")</f>
        <v>6.5250000000000002E-2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9"/>
      <c r="N125" s="315" t="s">
        <v>43</v>
      </c>
      <c r="O125" s="316"/>
      <c r="P125" s="316"/>
      <c r="Q125" s="316"/>
      <c r="R125" s="316"/>
      <c r="S125" s="316"/>
      <c r="T125" s="317"/>
      <c r="U125" s="43" t="s">
        <v>0</v>
      </c>
      <c r="V125" s="44">
        <f>IFERROR(SUM(V119:V123),"0")</f>
        <v>20</v>
      </c>
      <c r="W125" s="44">
        <f>IFERROR(SUM(W119:W123),"0")</f>
        <v>24.299999999999997</v>
      </c>
      <c r="X125" s="43"/>
      <c r="Y125" s="68"/>
      <c r="Z125" s="68"/>
    </row>
    <row r="126" spans="1:53" ht="16.5" customHeight="1" x14ac:dyDescent="0.25">
      <c r="A126" s="328" t="s">
        <v>245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6"/>
      <c r="Z126" s="66"/>
    </row>
    <row r="127" spans="1:53" ht="14.25" customHeight="1" x14ac:dyDescent="0.25">
      <c r="A127" s="329" t="s">
        <v>81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4">
        <v>4607091385168</v>
      </c>
      <c r="E128" s="32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4">
        <v>4607091383256</v>
      </c>
      <c r="E129" s="32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4">
        <v>4607091385748</v>
      </c>
      <c r="E130" s="32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9"/>
      <c r="N131" s="315" t="s">
        <v>43</v>
      </c>
      <c r="O131" s="316"/>
      <c r="P131" s="316"/>
      <c r="Q131" s="316"/>
      <c r="R131" s="316"/>
      <c r="S131" s="316"/>
      <c r="T131" s="31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9"/>
      <c r="N132" s="315" t="s">
        <v>43</v>
      </c>
      <c r="O132" s="316"/>
      <c r="P132" s="316"/>
      <c r="Q132" s="316"/>
      <c r="R132" s="316"/>
      <c r="S132" s="316"/>
      <c r="T132" s="31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0" t="s">
        <v>252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55"/>
      <c r="Z133" s="55"/>
    </row>
    <row r="134" spans="1:53" ht="16.5" customHeight="1" x14ac:dyDescent="0.25">
      <c r="A134" s="328" t="s">
        <v>253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6"/>
      <c r="Z134" s="66"/>
    </row>
    <row r="135" spans="1:53" ht="14.25" customHeight="1" x14ac:dyDescent="0.25">
      <c r="A135" s="329" t="s">
        <v>116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4">
        <v>4607091383423</v>
      </c>
      <c r="E136" s="32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4">
        <v>4607091381405</v>
      </c>
      <c r="E137" s="32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4">
        <v>4607091386516</v>
      </c>
      <c r="E138" s="32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9"/>
      <c r="N139" s="315" t="s">
        <v>43</v>
      </c>
      <c r="O139" s="316"/>
      <c r="P139" s="316"/>
      <c r="Q139" s="316"/>
      <c r="R139" s="316"/>
      <c r="S139" s="316"/>
      <c r="T139" s="31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9"/>
      <c r="N140" s="315" t="s">
        <v>43</v>
      </c>
      <c r="O140" s="316"/>
      <c r="P140" s="316"/>
      <c r="Q140" s="316"/>
      <c r="R140" s="316"/>
      <c r="S140" s="316"/>
      <c r="T140" s="31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28" t="s">
        <v>260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6"/>
      <c r="Z141" s="66"/>
    </row>
    <row r="142" spans="1:53" ht="14.25" customHeight="1" x14ac:dyDescent="0.25">
      <c r="A142" s="329" t="s">
        <v>76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4">
        <v>4680115880993</v>
      </c>
      <c r="E143" s="32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4">
        <v>4680115881761</v>
      </c>
      <c r="E144" s="32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4">
        <v>4680115881563</v>
      </c>
      <c r="E145" s="32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4">
        <v>4680115880986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4">
        <v>4680115880207</v>
      </c>
      <c r="E147" s="32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4">
        <v>4680115881785</v>
      </c>
      <c r="E148" s="32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4">
        <v>4680115881679</v>
      </c>
      <c r="E149" s="32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4">
        <v>4680115880191</v>
      </c>
      <c r="E150" s="32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9"/>
      <c r="N151" s="315" t="s">
        <v>43</v>
      </c>
      <c r="O151" s="316"/>
      <c r="P151" s="316"/>
      <c r="Q151" s="316"/>
      <c r="R151" s="316"/>
      <c r="S151" s="316"/>
      <c r="T151" s="31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9"/>
      <c r="N152" s="315" t="s">
        <v>43</v>
      </c>
      <c r="O152" s="316"/>
      <c r="P152" s="316"/>
      <c r="Q152" s="316"/>
      <c r="R152" s="316"/>
      <c r="S152" s="316"/>
      <c r="T152" s="31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8" t="s">
        <v>277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66"/>
      <c r="Z153" s="66"/>
    </row>
    <row r="154" spans="1:53" ht="14.25" customHeight="1" x14ac:dyDescent="0.25">
      <c r="A154" s="329" t="s">
        <v>116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4">
        <v>4680115881402</v>
      </c>
      <c r="E155" s="32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4">
        <v>4680115881396</v>
      </c>
      <c r="E156" s="32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9"/>
      <c r="N157" s="315" t="s">
        <v>43</v>
      </c>
      <c r="O157" s="316"/>
      <c r="P157" s="316"/>
      <c r="Q157" s="316"/>
      <c r="R157" s="316"/>
      <c r="S157" s="316"/>
      <c r="T157" s="31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9"/>
      <c r="N158" s="315" t="s">
        <v>43</v>
      </c>
      <c r="O158" s="316"/>
      <c r="P158" s="316"/>
      <c r="Q158" s="316"/>
      <c r="R158" s="316"/>
      <c r="S158" s="316"/>
      <c r="T158" s="31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9" t="s">
        <v>108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4">
        <v>4680115882935</v>
      </c>
      <c r="E160" s="32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6" t="s">
        <v>284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4">
        <v>4680115880764</v>
      </c>
      <c r="E161" s="32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30</v>
      </c>
      <c r="W161" s="56">
        <f>IFERROR(IF(V161="",0,CEILING((V161/$H161),1)*$H161),"")</f>
        <v>31.5</v>
      </c>
      <c r="X161" s="42">
        <f>IFERROR(IF(W161=0,"",ROUNDUP(W161/H161,0)*0.00753),"")</f>
        <v>0.11295000000000001</v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9"/>
      <c r="N162" s="315" t="s">
        <v>43</v>
      </c>
      <c r="O162" s="316"/>
      <c r="P162" s="316"/>
      <c r="Q162" s="316"/>
      <c r="R162" s="316"/>
      <c r="S162" s="316"/>
      <c r="T162" s="317"/>
      <c r="U162" s="43" t="s">
        <v>42</v>
      </c>
      <c r="V162" s="44">
        <f>IFERROR(V160/H160,"0")+IFERROR(V161/H161,"0")</f>
        <v>14.285714285714285</v>
      </c>
      <c r="W162" s="44">
        <f>IFERROR(W160/H160,"0")+IFERROR(W161/H161,"0")</f>
        <v>15</v>
      </c>
      <c r="X162" s="44">
        <f>IFERROR(IF(X160="",0,X160),"0")+IFERROR(IF(X161="",0,X161),"0")</f>
        <v>0.11295000000000001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9"/>
      <c r="N163" s="315" t="s">
        <v>43</v>
      </c>
      <c r="O163" s="316"/>
      <c r="P163" s="316"/>
      <c r="Q163" s="316"/>
      <c r="R163" s="316"/>
      <c r="S163" s="316"/>
      <c r="T163" s="317"/>
      <c r="U163" s="43" t="s">
        <v>0</v>
      </c>
      <c r="V163" s="44">
        <f>IFERROR(SUM(V160:V161),"0")</f>
        <v>30</v>
      </c>
      <c r="W163" s="44">
        <f>IFERROR(SUM(W160:W161),"0")</f>
        <v>31.5</v>
      </c>
      <c r="X163" s="43"/>
      <c r="Y163" s="68"/>
      <c r="Z163" s="68"/>
    </row>
    <row r="164" spans="1:53" ht="14.25" customHeight="1" x14ac:dyDescent="0.25">
      <c r="A164" s="329" t="s">
        <v>76</v>
      </c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4">
        <v>4680115882683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4">
        <v>4680115882690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4">
        <v>4680115882669</v>
      </c>
      <c r="E167" s="32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4">
        <v>4680115882676</v>
      </c>
      <c r="E168" s="32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9"/>
      <c r="N169" s="315" t="s">
        <v>43</v>
      </c>
      <c r="O169" s="316"/>
      <c r="P169" s="316"/>
      <c r="Q169" s="316"/>
      <c r="R169" s="316"/>
      <c r="S169" s="316"/>
      <c r="T169" s="31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9"/>
      <c r="N170" s="315" t="s">
        <v>43</v>
      </c>
      <c r="O170" s="316"/>
      <c r="P170" s="316"/>
      <c r="Q170" s="316"/>
      <c r="R170" s="316"/>
      <c r="S170" s="316"/>
      <c r="T170" s="31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9" t="s">
        <v>81</v>
      </c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4">
        <v>4680115881556</v>
      </c>
      <c r="E172" s="32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4">
        <v>4680115880573</v>
      </c>
      <c r="E173" s="32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1" t="s">
        <v>299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4">
        <v>4680115881594</v>
      </c>
      <c r="E174" s="32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4">
        <v>4680115881587</v>
      </c>
      <c r="E175" s="32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5" t="s">
        <v>304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4">
        <v>4680115880962</v>
      </c>
      <c r="E176" s="32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4">
        <v>4680115881617</v>
      </c>
      <c r="E177" s="32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4">
        <v>4680115881228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8" t="s">
        <v>311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4">
        <v>4680115881037</v>
      </c>
      <c r="E179" s="32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69" t="s">
        <v>314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4">
        <v>4680115881211</v>
      </c>
      <c r="E180" s="32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100</v>
      </c>
      <c r="W180" s="56">
        <f t="shared" si="8"/>
        <v>100.8</v>
      </c>
      <c r="X180" s="42">
        <f>IFERROR(IF(W180=0,"",ROUNDUP(W180/H180,0)*0.00753),"")</f>
        <v>0.31625999999999999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4">
        <v>4680115881020</v>
      </c>
      <c r="E181" s="32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4">
        <v>4680115882195</v>
      </c>
      <c r="E182" s="32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4">
        <v>4680115880092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100</v>
      </c>
      <c r="W183" s="56">
        <f t="shared" si="8"/>
        <v>100.8</v>
      </c>
      <c r="X183" s="42">
        <f t="shared" si="9"/>
        <v>0.31625999999999999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4">
        <v>4680115880221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4">
        <v>4680115882942</v>
      </c>
      <c r="E185" s="324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4">
        <v>4680115880504</v>
      </c>
      <c r="E186" s="324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4">
        <v>4680115882164</v>
      </c>
      <c r="E187" s="324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83.333333333333343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84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0.63251999999999997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9"/>
      <c r="N189" s="315" t="s">
        <v>43</v>
      </c>
      <c r="O189" s="316"/>
      <c r="P189" s="316"/>
      <c r="Q189" s="316"/>
      <c r="R189" s="316"/>
      <c r="S189" s="316"/>
      <c r="T189" s="317"/>
      <c r="U189" s="43" t="s">
        <v>0</v>
      </c>
      <c r="V189" s="44">
        <f>IFERROR(SUM(V172:V187),"0")</f>
        <v>200</v>
      </c>
      <c r="W189" s="44">
        <f>IFERROR(SUM(W172:W187),"0")</f>
        <v>201.6</v>
      </c>
      <c r="X189" s="43"/>
      <c r="Y189" s="68"/>
      <c r="Z189" s="68"/>
    </row>
    <row r="190" spans="1:53" ht="14.25" customHeight="1" x14ac:dyDescent="0.25">
      <c r="A190" s="329" t="s">
        <v>232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4">
        <v>4680115880801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100</v>
      </c>
      <c r="W191" s="56">
        <f>IFERROR(IF(V191="",0,CEILING((V191/$H191),1)*$H191),"")</f>
        <v>100.8</v>
      </c>
      <c r="X191" s="42">
        <f>IFERROR(IF(W191=0,"",ROUNDUP(W191/H191,0)*0.00753),"")</f>
        <v>0.31625999999999999</v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4">
        <v>4680115880818</v>
      </c>
      <c r="E192" s="32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6"/>
      <c r="P192" s="326"/>
      <c r="Q192" s="326"/>
      <c r="R192" s="32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42</v>
      </c>
      <c r="V193" s="44">
        <f>IFERROR(V191/H191,"0")+IFERROR(V192/H192,"0")</f>
        <v>41.666666666666671</v>
      </c>
      <c r="W193" s="44">
        <f>IFERROR(W191/H191,"0")+IFERROR(W192/H192,"0")</f>
        <v>42</v>
      </c>
      <c r="X193" s="44">
        <f>IFERROR(IF(X191="",0,X191),"0")+IFERROR(IF(X192="",0,X192),"0")</f>
        <v>0.31625999999999999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9"/>
      <c r="N194" s="315" t="s">
        <v>43</v>
      </c>
      <c r="O194" s="316"/>
      <c r="P194" s="316"/>
      <c r="Q194" s="316"/>
      <c r="R194" s="316"/>
      <c r="S194" s="316"/>
      <c r="T194" s="317"/>
      <c r="U194" s="43" t="s">
        <v>0</v>
      </c>
      <c r="V194" s="44">
        <f>IFERROR(SUM(V191:V192),"0")</f>
        <v>100</v>
      </c>
      <c r="W194" s="44">
        <f>IFERROR(SUM(W191:W192),"0")</f>
        <v>100.8</v>
      </c>
      <c r="X194" s="43"/>
      <c r="Y194" s="68"/>
      <c r="Z194" s="68"/>
    </row>
    <row r="195" spans="1:53" ht="16.5" customHeight="1" x14ac:dyDescent="0.25">
      <c r="A195" s="328" t="s">
        <v>335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6"/>
      <c r="Z195" s="66"/>
    </row>
    <row r="196" spans="1:53" ht="14.25" customHeight="1" x14ac:dyDescent="0.25">
      <c r="A196" s="329" t="s">
        <v>116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4">
        <v>4607091387445</v>
      </c>
      <c r="E197" s="324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4">
        <v>4607091386004</v>
      </c>
      <c r="E199" s="32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4">
        <v>4607091386073</v>
      </c>
      <c r="E200" s="324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4">
        <v>4607091387322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4">
        <v>4607091387377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4">
        <v>4607091387353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4">
        <v>4607091386011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4">
        <v>4607091387308</v>
      </c>
      <c r="E206" s="32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4">
        <v>4607091387339</v>
      </c>
      <c r="E207" s="324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4">
        <v>4680115882638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4">
        <v>4680115881938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4">
        <v>4607091387346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4">
        <v>4607091389807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9"/>
      <c r="N213" s="315" t="s">
        <v>43</v>
      </c>
      <c r="O213" s="316"/>
      <c r="P213" s="316"/>
      <c r="Q213" s="316"/>
      <c r="R213" s="316"/>
      <c r="S213" s="316"/>
      <c r="T213" s="317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29" t="s">
        <v>108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4">
        <v>4680115881914</v>
      </c>
      <c r="E215" s="32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6"/>
      <c r="P215" s="326"/>
      <c r="Q215" s="326"/>
      <c r="R215" s="32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9"/>
      <c r="N217" s="315" t="s">
        <v>43</v>
      </c>
      <c r="O217" s="316"/>
      <c r="P217" s="316"/>
      <c r="Q217" s="316"/>
      <c r="R217" s="316"/>
      <c r="S217" s="316"/>
      <c r="T217" s="317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9" t="s">
        <v>76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4">
        <v>4607091387193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4">
        <v>4607091387230</v>
      </c>
      <c r="E220" s="32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4">
        <v>4607091387285</v>
      </c>
      <c r="E221" s="324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4">
        <v>4607091389845</v>
      </c>
      <c r="E222" s="324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19"/>
      <c r="N224" s="315" t="s">
        <v>43</v>
      </c>
      <c r="O224" s="316"/>
      <c r="P224" s="316"/>
      <c r="Q224" s="316"/>
      <c r="R224" s="316"/>
      <c r="S224" s="316"/>
      <c r="T224" s="317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9" t="s">
        <v>81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4">
        <v>4607091387766</v>
      </c>
      <c r="E226" s="324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4">
        <v>4607091387957</v>
      </c>
      <c r="E227" s="324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4">
        <v>4607091387964</v>
      </c>
      <c r="E228" s="324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4">
        <v>4607091381672</v>
      </c>
      <c r="E229" s="324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4">
        <v>4607091387537</v>
      </c>
      <c r="E230" s="324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4">
        <v>4607091387513</v>
      </c>
      <c r="E231" s="324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30</v>
      </c>
      <c r="W231" s="56">
        <f t="shared" si="12"/>
        <v>32.400000000000006</v>
      </c>
      <c r="X231" s="42">
        <f>IFERROR(IF(W231=0,"",ROUNDUP(W231/H231,0)*0.00753),"")</f>
        <v>9.0359999999999996E-2</v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4">
        <v>4680115880511</v>
      </c>
      <c r="E232" s="324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42</v>
      </c>
      <c r="V233" s="44">
        <f>IFERROR(V226/H226,"0")+IFERROR(V227/H227,"0")+IFERROR(V228/H228,"0")+IFERROR(V229/H229,"0")+IFERROR(V230/H230,"0")+IFERROR(V231/H231,"0")+IFERROR(V232/H232,"0")</f>
        <v>11.111111111111111</v>
      </c>
      <c r="W233" s="44">
        <f>IFERROR(W226/H226,"0")+IFERROR(W227/H227,"0")+IFERROR(W228/H228,"0")+IFERROR(W229/H229,"0")+IFERROR(W230/H230,"0")+IFERROR(W231/H231,"0")+IFERROR(W232/H232,"0")</f>
        <v>12.000000000000002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9.0359999999999996E-2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9"/>
      <c r="N234" s="315" t="s">
        <v>43</v>
      </c>
      <c r="O234" s="316"/>
      <c r="P234" s="316"/>
      <c r="Q234" s="316"/>
      <c r="R234" s="316"/>
      <c r="S234" s="316"/>
      <c r="T234" s="317"/>
      <c r="U234" s="43" t="s">
        <v>0</v>
      </c>
      <c r="V234" s="44">
        <f>IFERROR(SUM(V226:V232),"0")</f>
        <v>30</v>
      </c>
      <c r="W234" s="44">
        <f>IFERROR(SUM(W226:W232),"0")</f>
        <v>32.400000000000006</v>
      </c>
      <c r="X234" s="43"/>
      <c r="Y234" s="68"/>
      <c r="Z234" s="68"/>
    </row>
    <row r="235" spans="1:53" ht="14.25" customHeight="1" x14ac:dyDescent="0.25">
      <c r="A235" s="329" t="s">
        <v>232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4">
        <v>4607091380880</v>
      </c>
      <c r="E236" s="324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4">
        <v>4607091384482</v>
      </c>
      <c r="E237" s="324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30</v>
      </c>
      <c r="W237" s="56">
        <f>IFERROR(IF(V237="",0,CEILING((V237/$H237),1)*$H237),"")</f>
        <v>31.2</v>
      </c>
      <c r="X237" s="42">
        <f>IFERROR(IF(W237=0,"",ROUNDUP(W237/H237,0)*0.02175),"")</f>
        <v>8.6999999999999994E-2</v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4">
        <v>4607091380897</v>
      </c>
      <c r="E238" s="324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6"/>
      <c r="P238" s="326"/>
      <c r="Q238" s="326"/>
      <c r="R238" s="32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42</v>
      </c>
      <c r="V239" s="44">
        <f>IFERROR(V236/H236,"0")+IFERROR(V237/H237,"0")+IFERROR(V238/H238,"0")</f>
        <v>3.8461538461538463</v>
      </c>
      <c r="W239" s="44">
        <f>IFERROR(W236/H236,"0")+IFERROR(W237/H237,"0")+IFERROR(W238/H238,"0")</f>
        <v>4</v>
      </c>
      <c r="X239" s="44">
        <f>IFERROR(IF(X236="",0,X236),"0")+IFERROR(IF(X237="",0,X237),"0")+IFERROR(IF(X238="",0,X238),"0")</f>
        <v>8.6999999999999994E-2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9"/>
      <c r="N240" s="315" t="s">
        <v>43</v>
      </c>
      <c r="O240" s="316"/>
      <c r="P240" s="316"/>
      <c r="Q240" s="316"/>
      <c r="R240" s="316"/>
      <c r="S240" s="316"/>
      <c r="T240" s="317"/>
      <c r="U240" s="43" t="s">
        <v>0</v>
      </c>
      <c r="V240" s="44">
        <f>IFERROR(SUM(V236:V238),"0")</f>
        <v>30</v>
      </c>
      <c r="W240" s="44">
        <f>IFERROR(SUM(W236:W238),"0")</f>
        <v>31.2</v>
      </c>
      <c r="X240" s="43"/>
      <c r="Y240" s="68"/>
      <c r="Z240" s="68"/>
    </row>
    <row r="241" spans="1:53" ht="14.25" customHeight="1" x14ac:dyDescent="0.25">
      <c r="A241" s="329" t="s">
        <v>94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4">
        <v>4607091388374</v>
      </c>
      <c r="E242" s="324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396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4">
        <v>4607091388381</v>
      </c>
      <c r="E243" s="324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399</v>
      </c>
      <c r="O243" s="326"/>
      <c r="P243" s="326"/>
      <c r="Q243" s="326"/>
      <c r="R243" s="32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4">
        <v>4607091388404</v>
      </c>
      <c r="E244" s="324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6"/>
      <c r="P244" s="326"/>
      <c r="Q244" s="326"/>
      <c r="R244" s="32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5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9" t="s">
        <v>232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232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9" t="s">
        <v>232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9" t="s">
        <v>232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50</v>
      </c>
      <c r="W401" s="56">
        <f t="shared" si="18"/>
        <v>52.800000000000004</v>
      </c>
      <c r="X401" s="42">
        <f>IFERROR(IF(W401=0,"",ROUNDUP(W401/H401,0)*0.01196),"")</f>
        <v>0.1196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50</v>
      </c>
      <c r="W403" s="56">
        <f t="shared" si="18"/>
        <v>50.4</v>
      </c>
      <c r="X403" s="42">
        <f>IFERROR(IF(W403=0,"",ROUNDUP(W403/H403,0)*0.00937),"")</f>
        <v>0.13117999999999999</v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50</v>
      </c>
      <c r="W406" s="56">
        <f t="shared" si="18"/>
        <v>50.4</v>
      </c>
      <c r="X406" s="42">
        <f>IFERROR(IF(W406=0,"",ROUNDUP(W406/H406,0)*0.00753),"")</f>
        <v>0.15812999999999999</v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44.191919191919197</v>
      </c>
      <c r="W408" s="44">
        <f>IFERROR(W399/H399,"0")+IFERROR(W400/H400,"0")+IFERROR(W401/H401,"0")+IFERROR(W402/H402,"0")+IFERROR(W403/H403,"0")+IFERROR(W404/H404,"0")+IFERROR(W405/H405,"0")+IFERROR(W406/H406,"0")+IFERROR(W407/H407,"0")</f>
        <v>45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0.40891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150</v>
      </c>
      <c r="W409" s="44">
        <f>IFERROR(SUM(W399:W407),"0")</f>
        <v>153.6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60</v>
      </c>
      <c r="W412" s="56">
        <f>IFERROR(IF(V412="",0,CEILING((V412/$H412),1)*$H412),"")</f>
        <v>61.2</v>
      </c>
      <c r="X412" s="42">
        <f>IFERROR(IF(W412=0,"",ROUNDUP(W412/H412,0)*0.00937),"")</f>
        <v>0.15928999999999999</v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16.666666666666668</v>
      </c>
      <c r="W413" s="44">
        <f>IFERROR(W411/H411,"0")+IFERROR(W412/H412,"0")</f>
        <v>17</v>
      </c>
      <c r="X413" s="44">
        <f>IFERROR(IF(X411="",0,X411),"0")+IFERROR(IF(X412="",0,X412),"0")</f>
        <v>0.15928999999999999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60</v>
      </c>
      <c r="W414" s="44">
        <f>IFERROR(SUM(W411:W412),"0")</f>
        <v>61.2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890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919.30000000000007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960.4071362071362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991.69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1035.4071362071363</v>
      </c>
      <c r="W459" s="44">
        <f>GrossWeightTotalR+PalletQtyTotalR*25</f>
        <v>1066.69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275.24587607920949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282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2.5213999999999999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252</v>
      </c>
      <c r="H463" s="311" t="s">
        <v>252</v>
      </c>
      <c r="I463" s="311" t="s">
        <v>252</v>
      </c>
      <c r="J463" s="311" t="s">
        <v>252</v>
      </c>
      <c r="K463" s="312"/>
      <c r="L463" s="311" t="s">
        <v>252</v>
      </c>
      <c r="M463" s="311" t="s">
        <v>252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245</v>
      </c>
      <c r="G464" s="311" t="s">
        <v>253</v>
      </c>
      <c r="H464" s="311" t="s">
        <v>260</v>
      </c>
      <c r="I464" s="311" t="s">
        <v>277</v>
      </c>
      <c r="J464" s="311" t="s">
        <v>335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72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235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333.90000000000003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63.600000000000009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214.8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