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40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V463" i="1" l="1"/>
  <c r="V462" i="1"/>
  <c r="V460" i="1"/>
  <c r="V459" i="1"/>
  <c r="W458" i="1"/>
  <c r="N458" i="1"/>
  <c r="V456" i="1"/>
  <c r="V455" i="1"/>
  <c r="W454" i="1"/>
  <c r="N454" i="1"/>
  <c r="V451" i="1"/>
  <c r="V450" i="1"/>
  <c r="W449" i="1"/>
  <c r="W450" i="1" s="1"/>
  <c r="X448" i="1"/>
  <c r="W448" i="1"/>
  <c r="W451" i="1" s="1"/>
  <c r="V446" i="1"/>
  <c r="V445" i="1"/>
  <c r="W444" i="1"/>
  <c r="X444" i="1" s="1"/>
  <c r="W443" i="1"/>
  <c r="W441" i="1"/>
  <c r="V441" i="1"/>
  <c r="W440" i="1"/>
  <c r="V440" i="1"/>
  <c r="X439" i="1"/>
  <c r="W439" i="1"/>
  <c r="X438" i="1"/>
  <c r="W438" i="1"/>
  <c r="W436" i="1"/>
  <c r="V436" i="1"/>
  <c r="V435" i="1"/>
  <c r="W434" i="1"/>
  <c r="X434" i="1" s="1"/>
  <c r="X433" i="1"/>
  <c r="X435" i="1" s="1"/>
  <c r="W433" i="1"/>
  <c r="V429" i="1"/>
  <c r="W428" i="1"/>
  <c r="V428" i="1"/>
  <c r="X427" i="1"/>
  <c r="W427" i="1"/>
  <c r="N427" i="1"/>
  <c r="W426" i="1"/>
  <c r="N426" i="1"/>
  <c r="V424" i="1"/>
  <c r="V423" i="1"/>
  <c r="W422" i="1"/>
  <c r="X422" i="1" s="1"/>
  <c r="W421" i="1"/>
  <c r="X421" i="1" s="1"/>
  <c r="W420" i="1"/>
  <c r="X420" i="1" s="1"/>
  <c r="X419" i="1"/>
  <c r="W419" i="1"/>
  <c r="N419" i="1"/>
  <c r="W418" i="1"/>
  <c r="X418" i="1" s="1"/>
  <c r="N418" i="1"/>
  <c r="W417" i="1"/>
  <c r="X417" i="1" s="1"/>
  <c r="X423" i="1" s="1"/>
  <c r="N417" i="1"/>
  <c r="W415" i="1"/>
  <c r="V415" i="1"/>
  <c r="X414" i="1"/>
  <c r="W414" i="1"/>
  <c r="V414" i="1"/>
  <c r="W413" i="1"/>
  <c r="X413" i="1" s="1"/>
  <c r="N413" i="1"/>
  <c r="X412" i="1"/>
  <c r="W412" i="1"/>
  <c r="N412" i="1"/>
  <c r="V410" i="1"/>
  <c r="V409" i="1"/>
  <c r="X408" i="1"/>
  <c r="W408" i="1"/>
  <c r="N408" i="1"/>
  <c r="W407" i="1"/>
  <c r="X407" i="1" s="1"/>
  <c r="N407" i="1"/>
  <c r="X406" i="1"/>
  <c r="W406" i="1"/>
  <c r="N406" i="1"/>
  <c r="W405" i="1"/>
  <c r="X405" i="1" s="1"/>
  <c r="N405" i="1"/>
  <c r="X404" i="1"/>
  <c r="W404" i="1"/>
  <c r="N404" i="1"/>
  <c r="X403" i="1"/>
  <c r="W403" i="1"/>
  <c r="N403" i="1"/>
  <c r="W402" i="1"/>
  <c r="X402" i="1" s="1"/>
  <c r="N402" i="1"/>
  <c r="W401" i="1"/>
  <c r="N401" i="1"/>
  <c r="X400" i="1"/>
  <c r="W400" i="1"/>
  <c r="N400" i="1"/>
  <c r="W396" i="1"/>
  <c r="V396" i="1"/>
  <c r="W395" i="1"/>
  <c r="V395" i="1"/>
  <c r="X394" i="1"/>
  <c r="X395" i="1" s="1"/>
  <c r="W394" i="1"/>
  <c r="N394" i="1"/>
  <c r="V392" i="1"/>
  <c r="V391" i="1"/>
  <c r="X390" i="1"/>
  <c r="W390" i="1"/>
  <c r="N390" i="1"/>
  <c r="W389" i="1"/>
  <c r="X389" i="1" s="1"/>
  <c r="N389" i="1"/>
  <c r="X388" i="1"/>
  <c r="W388" i="1"/>
  <c r="N388" i="1"/>
  <c r="W387" i="1"/>
  <c r="X387" i="1" s="1"/>
  <c r="X386" i="1"/>
  <c r="W386" i="1"/>
  <c r="N386" i="1"/>
  <c r="X385" i="1"/>
  <c r="W385" i="1"/>
  <c r="N385" i="1"/>
  <c r="W384" i="1"/>
  <c r="X384" i="1" s="1"/>
  <c r="N384" i="1"/>
  <c r="V382" i="1"/>
  <c r="X381" i="1"/>
  <c r="W381" i="1"/>
  <c r="V381" i="1"/>
  <c r="W380" i="1"/>
  <c r="X380" i="1" s="1"/>
  <c r="N380" i="1"/>
  <c r="X379" i="1"/>
  <c r="W379" i="1"/>
  <c r="N379" i="1"/>
  <c r="W376" i="1"/>
  <c r="V376" i="1"/>
  <c r="W375" i="1"/>
  <c r="V375" i="1"/>
  <c r="X374" i="1"/>
  <c r="X375" i="1" s="1"/>
  <c r="W374" i="1"/>
  <c r="V372" i="1"/>
  <c r="V371" i="1"/>
  <c r="W370" i="1"/>
  <c r="W371" i="1" s="1"/>
  <c r="N370" i="1"/>
  <c r="V368" i="1"/>
  <c r="V367" i="1"/>
  <c r="X366" i="1"/>
  <c r="W366" i="1"/>
  <c r="N366" i="1"/>
  <c r="X365" i="1"/>
  <c r="W365" i="1"/>
  <c r="N365" i="1"/>
  <c r="W364" i="1"/>
  <c r="X364" i="1" s="1"/>
  <c r="N364" i="1"/>
  <c r="X363" i="1"/>
  <c r="X367" i="1" s="1"/>
  <c r="W363" i="1"/>
  <c r="N363" i="1"/>
  <c r="V361" i="1"/>
  <c r="V360" i="1"/>
  <c r="X359" i="1"/>
  <c r="W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X351" i="1"/>
  <c r="W351" i="1"/>
  <c r="N351" i="1"/>
  <c r="X350" i="1"/>
  <c r="W350" i="1"/>
  <c r="N350" i="1"/>
  <c r="W349" i="1"/>
  <c r="X349" i="1" s="1"/>
  <c r="N349" i="1"/>
  <c r="X348" i="1"/>
  <c r="W348" i="1"/>
  <c r="N348" i="1"/>
  <c r="X347" i="1"/>
  <c r="W347" i="1"/>
  <c r="W360" i="1" s="1"/>
  <c r="N347" i="1"/>
  <c r="V345" i="1"/>
  <c r="V344" i="1"/>
  <c r="W343" i="1"/>
  <c r="X343" i="1" s="1"/>
  <c r="N343" i="1"/>
  <c r="W342" i="1"/>
  <c r="N342" i="1"/>
  <c r="V338" i="1"/>
  <c r="W337" i="1"/>
  <c r="V337" i="1"/>
  <c r="X336" i="1"/>
  <c r="X337" i="1" s="1"/>
  <c r="W336" i="1"/>
  <c r="W338" i="1" s="1"/>
  <c r="N336" i="1"/>
  <c r="V334" i="1"/>
  <c r="V333" i="1"/>
  <c r="X332" i="1"/>
  <c r="W332" i="1"/>
  <c r="N332" i="1"/>
  <c r="W331" i="1"/>
  <c r="X331" i="1" s="1"/>
  <c r="N331" i="1"/>
  <c r="X330" i="1"/>
  <c r="W330" i="1"/>
  <c r="N330" i="1"/>
  <c r="X329" i="1"/>
  <c r="X333" i="1" s="1"/>
  <c r="W329" i="1"/>
  <c r="W334" i="1" s="1"/>
  <c r="N329" i="1"/>
  <c r="V327" i="1"/>
  <c r="V326" i="1"/>
  <c r="W325" i="1"/>
  <c r="X325" i="1" s="1"/>
  <c r="N325" i="1"/>
  <c r="W324" i="1"/>
  <c r="N324" i="1"/>
  <c r="V322" i="1"/>
  <c r="V321" i="1"/>
  <c r="X320" i="1"/>
  <c r="W320" i="1"/>
  <c r="N320" i="1"/>
  <c r="W319" i="1"/>
  <c r="X319" i="1" s="1"/>
  <c r="N319" i="1"/>
  <c r="X318" i="1"/>
  <c r="W318" i="1"/>
  <c r="N318" i="1"/>
  <c r="X317" i="1"/>
  <c r="X321" i="1" s="1"/>
  <c r="W317" i="1"/>
  <c r="N317" i="1"/>
  <c r="W314" i="1"/>
  <c r="V314" i="1"/>
  <c r="V313" i="1"/>
  <c r="X312" i="1"/>
  <c r="X313" i="1" s="1"/>
  <c r="W312" i="1"/>
  <c r="W313" i="1" s="1"/>
  <c r="N312" i="1"/>
  <c r="V310" i="1"/>
  <c r="V309" i="1"/>
  <c r="W308" i="1"/>
  <c r="W309" i="1" s="1"/>
  <c r="N308" i="1"/>
  <c r="V306" i="1"/>
  <c r="V305" i="1"/>
  <c r="W304" i="1"/>
  <c r="X304" i="1" s="1"/>
  <c r="N304" i="1"/>
  <c r="W303" i="1"/>
  <c r="X303" i="1" s="1"/>
  <c r="N303" i="1"/>
  <c r="V301" i="1"/>
  <c r="V300" i="1"/>
  <c r="X299" i="1"/>
  <c r="W299" i="1"/>
  <c r="N299" i="1"/>
  <c r="W298" i="1"/>
  <c r="X298" i="1" s="1"/>
  <c r="N298" i="1"/>
  <c r="X297" i="1"/>
  <c r="W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W287" i="1"/>
  <c r="V287" i="1"/>
  <c r="X286" i="1"/>
  <c r="X287" i="1" s="1"/>
  <c r="W286" i="1"/>
  <c r="W288" i="1" s="1"/>
  <c r="N286" i="1"/>
  <c r="V284" i="1"/>
  <c r="V283" i="1"/>
  <c r="X282" i="1"/>
  <c r="X283" i="1" s="1"/>
  <c r="W282" i="1"/>
  <c r="W284" i="1" s="1"/>
  <c r="N282" i="1"/>
  <c r="V280" i="1"/>
  <c r="V279" i="1"/>
  <c r="W278" i="1"/>
  <c r="X278" i="1" s="1"/>
  <c r="X277" i="1"/>
  <c r="W277" i="1"/>
  <c r="N277" i="1"/>
  <c r="X276" i="1"/>
  <c r="X279" i="1" s="1"/>
  <c r="W276" i="1"/>
  <c r="N276" i="1"/>
  <c r="V274" i="1"/>
  <c r="V273" i="1"/>
  <c r="W272" i="1"/>
  <c r="W273" i="1" s="1"/>
  <c r="N272" i="1"/>
  <c r="V269" i="1"/>
  <c r="V268" i="1"/>
  <c r="W267" i="1"/>
  <c r="X267" i="1" s="1"/>
  <c r="X268" i="1" s="1"/>
  <c r="N267" i="1"/>
  <c r="X266" i="1"/>
  <c r="W266" i="1"/>
  <c r="N266" i="1"/>
  <c r="V264" i="1"/>
  <c r="V263" i="1"/>
  <c r="X262" i="1"/>
  <c r="W262" i="1"/>
  <c r="N262" i="1"/>
  <c r="W261" i="1"/>
  <c r="X261" i="1" s="1"/>
  <c r="N261" i="1"/>
  <c r="X260" i="1"/>
  <c r="W260" i="1"/>
  <c r="N260" i="1"/>
  <c r="X259" i="1"/>
  <c r="W259" i="1"/>
  <c r="N259" i="1"/>
  <c r="W258" i="1"/>
  <c r="X258" i="1" s="1"/>
  <c r="X257" i="1"/>
  <c r="W257" i="1"/>
  <c r="N257" i="1"/>
  <c r="X256" i="1"/>
  <c r="X263" i="1" s="1"/>
  <c r="W256" i="1"/>
  <c r="W263" i="1" s="1"/>
  <c r="N256" i="1"/>
  <c r="V253" i="1"/>
  <c r="V252" i="1"/>
  <c r="W251" i="1"/>
  <c r="X251" i="1" s="1"/>
  <c r="N251" i="1"/>
  <c r="W250" i="1"/>
  <c r="X250" i="1" s="1"/>
  <c r="N250" i="1"/>
  <c r="W249" i="1"/>
  <c r="W253" i="1" s="1"/>
  <c r="N249" i="1"/>
  <c r="V247" i="1"/>
  <c r="V246" i="1"/>
  <c r="W245" i="1"/>
  <c r="X245" i="1" s="1"/>
  <c r="N245" i="1"/>
  <c r="X244" i="1"/>
  <c r="W244" i="1"/>
  <c r="X243" i="1"/>
  <c r="X246" i="1" s="1"/>
  <c r="W243" i="1"/>
  <c r="W246" i="1" s="1"/>
  <c r="V241" i="1"/>
  <c r="V240" i="1"/>
  <c r="W239" i="1"/>
  <c r="X239" i="1" s="1"/>
  <c r="N239" i="1"/>
  <c r="X238" i="1"/>
  <c r="W238" i="1"/>
  <c r="N238" i="1"/>
  <c r="X237" i="1"/>
  <c r="X240" i="1" s="1"/>
  <c r="W237" i="1"/>
  <c r="W240" i="1" s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W227" i="1"/>
  <c r="N227" i="1"/>
  <c r="V225" i="1"/>
  <c r="V224" i="1"/>
  <c r="W223" i="1"/>
  <c r="X223" i="1" s="1"/>
  <c r="N223" i="1"/>
  <c r="X222" i="1"/>
  <c r="W222" i="1"/>
  <c r="N222" i="1"/>
  <c r="X221" i="1"/>
  <c r="W221" i="1"/>
  <c r="N221" i="1"/>
  <c r="W220" i="1"/>
  <c r="W224" i="1" s="1"/>
  <c r="N220" i="1"/>
  <c r="V218" i="1"/>
  <c r="W217" i="1"/>
  <c r="V217" i="1"/>
  <c r="W216" i="1"/>
  <c r="W218" i="1" s="1"/>
  <c r="N216" i="1"/>
  <c r="V214" i="1"/>
  <c r="V213" i="1"/>
  <c r="X212" i="1"/>
  <c r="W212" i="1"/>
  <c r="N212" i="1"/>
  <c r="W211" i="1"/>
  <c r="X211" i="1" s="1"/>
  <c r="N211" i="1"/>
  <c r="X210" i="1"/>
  <c r="W210" i="1"/>
  <c r="N210" i="1"/>
  <c r="X209" i="1"/>
  <c r="W209" i="1"/>
  <c r="N209" i="1"/>
  <c r="X208" i="1"/>
  <c r="W208" i="1"/>
  <c r="N208" i="1"/>
  <c r="W207" i="1"/>
  <c r="X207" i="1" s="1"/>
  <c r="N207" i="1"/>
  <c r="X206" i="1"/>
  <c r="W206" i="1"/>
  <c r="N206" i="1"/>
  <c r="X205" i="1"/>
  <c r="W205" i="1"/>
  <c r="N205" i="1"/>
  <c r="W204" i="1"/>
  <c r="X204" i="1" s="1"/>
  <c r="N204" i="1"/>
  <c r="W203" i="1"/>
  <c r="X203" i="1" s="1"/>
  <c r="N203" i="1"/>
  <c r="X202" i="1"/>
  <c r="W202" i="1"/>
  <c r="N202" i="1"/>
  <c r="W201" i="1"/>
  <c r="X201" i="1" s="1"/>
  <c r="N201" i="1"/>
  <c r="W200" i="1"/>
  <c r="X200" i="1" s="1"/>
  <c r="N200" i="1"/>
  <c r="W199" i="1"/>
  <c r="X199" i="1" s="1"/>
  <c r="N199" i="1"/>
  <c r="X198" i="1"/>
  <c r="X213" i="1" s="1"/>
  <c r="W198" i="1"/>
  <c r="J471" i="1" s="1"/>
  <c r="N198" i="1"/>
  <c r="V195" i="1"/>
  <c r="W194" i="1"/>
  <c r="V194" i="1"/>
  <c r="X193" i="1"/>
  <c r="W193" i="1"/>
  <c r="N193" i="1"/>
  <c r="X192" i="1"/>
  <c r="X194" i="1" s="1"/>
  <c r="W192" i="1"/>
  <c r="W195" i="1" s="1"/>
  <c r="N192" i="1"/>
  <c r="V190" i="1"/>
  <c r="V189" i="1"/>
  <c r="X188" i="1"/>
  <c r="W188" i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X178" i="1"/>
  <c r="W178" i="1"/>
  <c r="X177" i="1"/>
  <c r="W177" i="1"/>
  <c r="N177" i="1"/>
  <c r="W176" i="1"/>
  <c r="X176" i="1" s="1"/>
  <c r="N176" i="1"/>
  <c r="X175" i="1"/>
  <c r="W175" i="1"/>
  <c r="X174" i="1"/>
  <c r="W174" i="1"/>
  <c r="N174" i="1"/>
  <c r="W173" i="1"/>
  <c r="X173" i="1" s="1"/>
  <c r="X172" i="1"/>
  <c r="W172" i="1"/>
  <c r="N172" i="1"/>
  <c r="V170" i="1"/>
  <c r="V169" i="1"/>
  <c r="W168" i="1"/>
  <c r="X168" i="1" s="1"/>
  <c r="N168" i="1"/>
  <c r="W167" i="1"/>
  <c r="X167" i="1" s="1"/>
  <c r="N167" i="1"/>
  <c r="W166" i="1"/>
  <c r="X166" i="1" s="1"/>
  <c r="N166" i="1"/>
  <c r="X165" i="1"/>
  <c r="W165" i="1"/>
  <c r="W169" i="1" s="1"/>
  <c r="N165" i="1"/>
  <c r="V163" i="1"/>
  <c r="W162" i="1"/>
  <c r="V162" i="1"/>
  <c r="X161" i="1"/>
  <c r="W161" i="1"/>
  <c r="N161" i="1"/>
  <c r="X160" i="1"/>
  <c r="X162" i="1" s="1"/>
  <c r="W160" i="1"/>
  <c r="W163" i="1" s="1"/>
  <c r="V158" i="1"/>
  <c r="V157" i="1"/>
  <c r="W156" i="1"/>
  <c r="W157" i="1" s="1"/>
  <c r="N156" i="1"/>
  <c r="W155" i="1"/>
  <c r="N155" i="1"/>
  <c r="V152" i="1"/>
  <c r="V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X144" i="1"/>
  <c r="W144" i="1"/>
  <c r="N144" i="1"/>
  <c r="X143" i="1"/>
  <c r="W143" i="1"/>
  <c r="H471" i="1" s="1"/>
  <c r="N143" i="1"/>
  <c r="V140" i="1"/>
  <c r="V139" i="1"/>
  <c r="W138" i="1"/>
  <c r="X138" i="1" s="1"/>
  <c r="N138" i="1"/>
  <c r="W137" i="1"/>
  <c r="X137" i="1" s="1"/>
  <c r="N137" i="1"/>
  <c r="X136" i="1"/>
  <c r="X139" i="1" s="1"/>
  <c r="W136" i="1"/>
  <c r="N136" i="1"/>
  <c r="V132" i="1"/>
  <c r="V131" i="1"/>
  <c r="X130" i="1"/>
  <c r="W130" i="1"/>
  <c r="N130" i="1"/>
  <c r="W129" i="1"/>
  <c r="X129" i="1" s="1"/>
  <c r="N129" i="1"/>
  <c r="W128" i="1"/>
  <c r="N128" i="1"/>
  <c r="V125" i="1"/>
  <c r="V124" i="1"/>
  <c r="W123" i="1"/>
  <c r="X123" i="1" s="1"/>
  <c r="X122" i="1"/>
  <c r="W122" i="1"/>
  <c r="N122" i="1"/>
  <c r="W121" i="1"/>
  <c r="X121" i="1" s="1"/>
  <c r="X120" i="1"/>
  <c r="W120" i="1"/>
  <c r="N120" i="1"/>
  <c r="X119" i="1"/>
  <c r="X124" i="1" s="1"/>
  <c r="W119" i="1"/>
  <c r="W125" i="1" s="1"/>
  <c r="N119" i="1"/>
  <c r="V117" i="1"/>
  <c r="V116" i="1"/>
  <c r="X115" i="1"/>
  <c r="W115" i="1"/>
  <c r="W114" i="1"/>
  <c r="X114" i="1" s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X108" i="1"/>
  <c r="W108" i="1"/>
  <c r="N108" i="1"/>
  <c r="W107" i="1"/>
  <c r="W117" i="1" s="1"/>
  <c r="X106" i="1"/>
  <c r="W106" i="1"/>
  <c r="W116" i="1" s="1"/>
  <c r="V104" i="1"/>
  <c r="V103" i="1"/>
  <c r="X102" i="1"/>
  <c r="W102" i="1"/>
  <c r="W101" i="1"/>
  <c r="X101" i="1" s="1"/>
  <c r="X100" i="1"/>
  <c r="W100" i="1"/>
  <c r="N100" i="1"/>
  <c r="W99" i="1"/>
  <c r="X99" i="1" s="1"/>
  <c r="N99" i="1"/>
  <c r="W98" i="1"/>
  <c r="X98" i="1" s="1"/>
  <c r="N98" i="1"/>
  <c r="X97" i="1"/>
  <c r="W97" i="1"/>
  <c r="N97" i="1"/>
  <c r="X96" i="1"/>
  <c r="W96" i="1"/>
  <c r="N96" i="1"/>
  <c r="W95" i="1"/>
  <c r="X95" i="1" s="1"/>
  <c r="N95" i="1"/>
  <c r="W94" i="1"/>
  <c r="X94" i="1" s="1"/>
  <c r="N94" i="1"/>
  <c r="X93" i="1"/>
  <c r="X103" i="1" s="1"/>
  <c r="W93" i="1"/>
  <c r="W103" i="1" s="1"/>
  <c r="N93" i="1"/>
  <c r="V91" i="1"/>
  <c r="V90" i="1"/>
  <c r="X89" i="1"/>
  <c r="W89" i="1"/>
  <c r="N89" i="1"/>
  <c r="X88" i="1"/>
  <c r="W88" i="1"/>
  <c r="N88" i="1"/>
  <c r="W87" i="1"/>
  <c r="X87" i="1" s="1"/>
  <c r="X86" i="1"/>
  <c r="W86" i="1"/>
  <c r="W85" i="1"/>
  <c r="X85" i="1" s="1"/>
  <c r="X84" i="1"/>
  <c r="W84" i="1"/>
  <c r="N84" i="1"/>
  <c r="X83" i="1"/>
  <c r="X90" i="1" s="1"/>
  <c r="W83" i="1"/>
  <c r="W90" i="1" s="1"/>
  <c r="V81" i="1"/>
  <c r="V80" i="1"/>
  <c r="W79" i="1"/>
  <c r="X79" i="1" s="1"/>
  <c r="N79" i="1"/>
  <c r="W78" i="1"/>
  <c r="X78" i="1" s="1"/>
  <c r="N78" i="1"/>
  <c r="X77" i="1"/>
  <c r="W77" i="1"/>
  <c r="N77" i="1"/>
  <c r="X76" i="1"/>
  <c r="W76" i="1"/>
  <c r="N76" i="1"/>
  <c r="W75" i="1"/>
  <c r="X75" i="1" s="1"/>
  <c r="X74" i="1"/>
  <c r="W74" i="1"/>
  <c r="W73" i="1"/>
  <c r="X73" i="1" s="1"/>
  <c r="N73" i="1"/>
  <c r="W72" i="1"/>
  <c r="X72" i="1" s="1"/>
  <c r="N72" i="1"/>
  <c r="X71" i="1"/>
  <c r="W71" i="1"/>
  <c r="N71" i="1"/>
  <c r="X70" i="1"/>
  <c r="W70" i="1"/>
  <c r="N70" i="1"/>
  <c r="W69" i="1"/>
  <c r="X69" i="1" s="1"/>
  <c r="N69" i="1"/>
  <c r="W68" i="1"/>
  <c r="X68" i="1" s="1"/>
  <c r="N68" i="1"/>
  <c r="X67" i="1"/>
  <c r="W67" i="1"/>
  <c r="N67" i="1"/>
  <c r="X66" i="1"/>
  <c r="W66" i="1"/>
  <c r="N66" i="1"/>
  <c r="W65" i="1"/>
  <c r="W80" i="1" s="1"/>
  <c r="N65" i="1"/>
  <c r="W64" i="1"/>
  <c r="X64" i="1" s="1"/>
  <c r="N64" i="1"/>
  <c r="X63" i="1"/>
  <c r="W63" i="1"/>
  <c r="V60" i="1"/>
  <c r="V59" i="1"/>
  <c r="X58" i="1"/>
  <c r="W58" i="1"/>
  <c r="W57" i="1"/>
  <c r="X57" i="1" s="1"/>
  <c r="N57" i="1"/>
  <c r="X56" i="1"/>
  <c r="W56" i="1"/>
  <c r="N56" i="1"/>
  <c r="X55" i="1"/>
  <c r="W55" i="1"/>
  <c r="W59" i="1" s="1"/>
  <c r="V52" i="1"/>
  <c r="V51" i="1"/>
  <c r="W50" i="1"/>
  <c r="W51" i="1" s="1"/>
  <c r="N50" i="1"/>
  <c r="W49" i="1"/>
  <c r="N49" i="1"/>
  <c r="W45" i="1"/>
  <c r="V45" i="1"/>
  <c r="W44" i="1"/>
  <c r="V44" i="1"/>
  <c r="W43" i="1"/>
  <c r="X43" i="1" s="1"/>
  <c r="X44" i="1" s="1"/>
  <c r="N43" i="1"/>
  <c r="W41" i="1"/>
  <c r="V41" i="1"/>
  <c r="W40" i="1"/>
  <c r="V40" i="1"/>
  <c r="W39" i="1"/>
  <c r="X39" i="1" s="1"/>
  <c r="X40" i="1" s="1"/>
  <c r="N39" i="1"/>
  <c r="W37" i="1"/>
  <c r="V37" i="1"/>
  <c r="W36" i="1"/>
  <c r="V36" i="1"/>
  <c r="W35" i="1"/>
  <c r="X35" i="1" s="1"/>
  <c r="X36" i="1" s="1"/>
  <c r="N35" i="1"/>
  <c r="V33" i="1"/>
  <c r="V32" i="1"/>
  <c r="W31" i="1"/>
  <c r="X31" i="1" s="1"/>
  <c r="N31" i="1"/>
  <c r="X30" i="1"/>
  <c r="W30" i="1"/>
  <c r="N30" i="1"/>
  <c r="X29" i="1"/>
  <c r="W29" i="1"/>
  <c r="N29" i="1"/>
  <c r="W28" i="1"/>
  <c r="W33" i="1" s="1"/>
  <c r="N28" i="1"/>
  <c r="W27" i="1"/>
  <c r="X27" i="1" s="1"/>
  <c r="N27" i="1"/>
  <c r="X26" i="1"/>
  <c r="W26" i="1"/>
  <c r="N26" i="1"/>
  <c r="W24" i="1"/>
  <c r="V24" i="1"/>
  <c r="W23" i="1"/>
  <c r="V23" i="1"/>
  <c r="X22" i="1"/>
  <c r="X23" i="1" s="1"/>
  <c r="W22" i="1"/>
  <c r="N22" i="1"/>
  <c r="H10" i="1"/>
  <c r="A9" i="1"/>
  <c r="F10" i="1" s="1"/>
  <c r="D7" i="1"/>
  <c r="O6" i="1"/>
  <c r="N2" i="1"/>
  <c r="V461" i="1" l="1"/>
  <c r="V465" i="1"/>
  <c r="V464" i="1"/>
  <c r="X305" i="1"/>
  <c r="X169" i="1"/>
  <c r="X151" i="1"/>
  <c r="X189" i="1"/>
  <c r="X59" i="1"/>
  <c r="W32" i="1"/>
  <c r="W91" i="1"/>
  <c r="W124" i="1"/>
  <c r="W152" i="1"/>
  <c r="W190" i="1"/>
  <c r="W234" i="1"/>
  <c r="X227" i="1"/>
  <c r="X234" i="1" s="1"/>
  <c r="X360" i="1"/>
  <c r="W361" i="1"/>
  <c r="X391" i="1"/>
  <c r="W392" i="1"/>
  <c r="X401" i="1"/>
  <c r="R471" i="1"/>
  <c r="W410" i="1"/>
  <c r="W423" i="1"/>
  <c r="T471" i="1"/>
  <c r="W455" i="1"/>
  <c r="W456" i="1"/>
  <c r="D471" i="1"/>
  <c r="H9" i="1"/>
  <c r="J9" i="1"/>
  <c r="X28" i="1"/>
  <c r="X32" i="1" s="1"/>
  <c r="C471" i="1"/>
  <c r="X50" i="1"/>
  <c r="W60" i="1"/>
  <c r="X65" i="1"/>
  <c r="X80" i="1" s="1"/>
  <c r="W104" i="1"/>
  <c r="X107" i="1"/>
  <c r="X116" i="1" s="1"/>
  <c r="F471" i="1"/>
  <c r="W132" i="1"/>
  <c r="W151" i="1"/>
  <c r="X156" i="1"/>
  <c r="W170" i="1"/>
  <c r="W213" i="1"/>
  <c r="X220" i="1"/>
  <c r="X224" i="1" s="1"/>
  <c r="W235" i="1"/>
  <c r="W247" i="1"/>
  <c r="X272" i="1"/>
  <c r="X273" i="1" s="1"/>
  <c r="W274" i="1"/>
  <c r="W301" i="1"/>
  <c r="N471" i="1"/>
  <c r="X308" i="1"/>
  <c r="X309" i="1" s="1"/>
  <c r="W310" i="1"/>
  <c r="W321" i="1"/>
  <c r="W326" i="1"/>
  <c r="W327" i="1"/>
  <c r="P471" i="1"/>
  <c r="W344" i="1"/>
  <c r="W345" i="1"/>
  <c r="W429" i="1"/>
  <c r="X426" i="1"/>
  <c r="X428" i="1" s="1"/>
  <c r="S471" i="1"/>
  <c r="W435" i="1"/>
  <c r="W445" i="1"/>
  <c r="X443" i="1"/>
  <c r="X445" i="1" s="1"/>
  <c r="X454" i="1"/>
  <c r="X455" i="1" s="1"/>
  <c r="A10" i="1"/>
  <c r="B471" i="1"/>
  <c r="W462" i="1"/>
  <c r="X49" i="1"/>
  <c r="X51" i="1" s="1"/>
  <c r="W52" i="1"/>
  <c r="E471" i="1"/>
  <c r="W81" i="1"/>
  <c r="X128" i="1"/>
  <c r="X131" i="1" s="1"/>
  <c r="W131" i="1"/>
  <c r="W158" i="1"/>
  <c r="X155" i="1"/>
  <c r="X157" i="1" s="1"/>
  <c r="I471" i="1"/>
  <c r="X216" i="1"/>
  <c r="X217" i="1" s="1"/>
  <c r="W225" i="1"/>
  <c r="W241" i="1"/>
  <c r="W268" i="1"/>
  <c r="W269" i="1"/>
  <c r="W283" i="1"/>
  <c r="X292" i="1"/>
  <c r="X300" i="1" s="1"/>
  <c r="W300" i="1"/>
  <c r="W305" i="1"/>
  <c r="W306" i="1"/>
  <c r="O471" i="1"/>
  <c r="W322" i="1"/>
  <c r="X324" i="1"/>
  <c r="X326" i="1" s="1"/>
  <c r="W333" i="1"/>
  <c r="X342" i="1"/>
  <c r="X344" i="1" s="1"/>
  <c r="W367" i="1"/>
  <c r="X370" i="1"/>
  <c r="X371" i="1" s="1"/>
  <c r="W372" i="1"/>
  <c r="W382" i="1"/>
  <c r="W391" i="1"/>
  <c r="X409" i="1"/>
  <c r="W409" i="1"/>
  <c r="X440" i="1"/>
  <c r="W459" i="1"/>
  <c r="W460" i="1"/>
  <c r="W463" i="1"/>
  <c r="M471" i="1"/>
  <c r="F9" i="1"/>
  <c r="G471" i="1"/>
  <c r="W140" i="1"/>
  <c r="W139" i="1"/>
  <c r="W189" i="1"/>
  <c r="W252" i="1"/>
  <c r="X249" i="1"/>
  <c r="X252" i="1" s="1"/>
  <c r="L471" i="1"/>
  <c r="W264" i="1"/>
  <c r="W280" i="1"/>
  <c r="W279" i="1"/>
  <c r="W368" i="1"/>
  <c r="W424" i="1"/>
  <c r="W446" i="1"/>
  <c r="X449" i="1"/>
  <c r="X450" i="1" s="1"/>
  <c r="X458" i="1"/>
  <c r="X459" i="1" s="1"/>
  <c r="Q471" i="1"/>
  <c r="W214" i="1"/>
  <c r="W461" i="1" l="1"/>
  <c r="W465" i="1"/>
  <c r="X466" i="1"/>
  <c r="W464" i="1"/>
</calcChain>
</file>

<file path=xl/sharedStrings.xml><?xml version="1.0" encoding="utf-8"?>
<sst xmlns="http://schemas.openxmlformats.org/spreadsheetml/2006/main" count="1929" uniqueCount="653">
  <si>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</si>
  <si>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</si>
  <si>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</si>
  <si>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</si>
  <si>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</si>
  <si>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</si>
  <si>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</si>
  <si>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</si>
  <si>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</si>
  <si>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</si>
  <si>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</si>
  <si>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</si>
  <si>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</si>
  <si>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</si>
  <si>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</si>
  <si>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</si>
  <si>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</si>
  <si>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</si>
  <si>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</si>
  <si>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</si>
  <si>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</si>
  <si>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</si>
  <si>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</si>
  <si>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</si>
  <si>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</si>
  <si>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</si>
  <si>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</si>
  <si>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</si>
  <si>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</si>
  <si>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</si>
  <si>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</si>
  <si>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</si>
  <si>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</si>
  <si>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</si>
  <si>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</si>
  <si>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</si>
  <si>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</si>
  <si>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</si>
  <si>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</si>
  <si>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</si>
  <si>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</si>
  <si>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</si>
  <si>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</si>
  <si>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</si>
  <si>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</si>
  <si>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</si>
  <si>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</si>
  <si>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</si>
  <si>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</si>
  <si>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</si>
  <si>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</si>
  <si>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</si>
  <si>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</si>
  <si>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</si>
  <si>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</si>
  <si>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</si>
  <si>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</si>
  <si>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</si>
  <si>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</si>
  <si>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</si>
  <si>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</si>
  <si>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</si>
  <si>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</si>
  <si>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</si>
  <si>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</si>
  <si>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</si>
  <si>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</si>
  <si>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</si>
  <si>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</si>
  <si>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</si>
  <si>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</si>
  <si>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</si>
  <si>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</si>
  <si>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</si>
  <si>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</si>
  <si>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</si>
  <si>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</si>
  <si>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</si>
  <si>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</si>
  <si>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</si>
  <si>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</si>
  <si>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</si>
  <si>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</si>
  <si>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</si>
  <si>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</si>
  <si>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</si>
  <si>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</si>
  <si>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</si>
  <si>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</si>
  <si>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</si>
  <si>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</si>
  <si>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</si>
  <si>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</si>
  <si>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</si>
  <si>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</si>
  <si>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</si>
  <si>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</si>
  <si>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</si>
  <si>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</si>
  <si>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</si>
  <si>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</si>
  <si>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</si>
  <si>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</si>
  <si>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</si>
  <si>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</si>
  <si>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</si>
  <si>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</si>
  <si>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</si>
  <si>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</si>
  <si>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</si>
  <si>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</si>
  <si>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</si>
  <si>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</si>
  <si>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</si>
  <si>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</si>
  <si>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</si>
  <si>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</si>
  <si>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</si>
  <si>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</si>
  <si>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</si>
  <si>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</si>
  <si>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</si>
  <si>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</si>
  <si>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</si>
  <si>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</si>
  <si>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</si>
  <si>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</si>
  <si>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</si>
  <si>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</si>
  <si>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</si>
  <si>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</si>
  <si>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</si>
  <si>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</si>
  <si>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</si>
  <si>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</si>
  <si>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</si>
  <si>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</si>
  <si>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</si>
  <si>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</si>
  <si>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</si>
  <si>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</si>
  <si>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</si>
  <si>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</si>
  <si>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</si>
  <si>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</si>
  <si>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</si>
  <si>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</si>
  <si>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</si>
  <si>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</si>
  <si>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</si>
  <si>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</si>
  <si>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</si>
  <si>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</si>
  <si>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</si>
  <si>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</si>
  <si>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</si>
  <si>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</si>
  <si>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</si>
  <si>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</si>
  <si>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</si>
  <si>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</si>
  <si>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</si>
  <si>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</si>
  <si>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</si>
  <si>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</si>
  <si>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</si>
  <si>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</si>
  <si>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</si>
  <si>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</si>
  <si>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</si>
  <si>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</si>
  <si>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</si>
  <si>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</si>
  <si>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</si>
  <si>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</si>
  <si>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</si>
  <si>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</si>
  <si>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</si>
  <si>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</si>
  <si>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</si>
  <si>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</si>
  <si>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</si>
  <si>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</si>
  <si>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</si>
  <si>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</si>
  <si>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</si>
  <si>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</si>
  <si>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</si>
  <si>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</si>
  <si>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</si>
  <si>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</si>
  <si>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</si>
  <si>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</si>
  <si>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</si>
  <si>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</si>
  <si>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</si>
  <si>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</si>
  <si>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</si>
  <si>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</si>
  <si>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</si>
  <si>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</si>
  <si>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</si>
  <si>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</si>
  <si>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</si>
  <si>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</si>
  <si>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</si>
  <si>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</si>
  <si>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</si>
  <si>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</si>
  <si>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</si>
  <si>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</si>
  <si>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</si>
  <si>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</si>
  <si>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</si>
  <si>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</si>
  <si>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</si>
  <si>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</si>
  <si>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</si>
  <si>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</si>
  <si>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</si>
  <si>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</si>
  <si>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</si>
  <si>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</si>
  <si>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</si>
  <si>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</si>
  <si>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</si>
  <si>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</si>
  <si>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</si>
  <si>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</si>
  <si>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</si>
  <si>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</si>
  <si>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</si>
  <si>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</si>
  <si>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</si>
  <si>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</si>
  <si>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</si>
  <si>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</si>
  <si>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</si>
  <si>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</si>
  <si>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</si>
  <si>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</si>
  <si>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</si>
  <si>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</si>
  <si>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</si>
  <si>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</si>
  <si>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</si>
  <si>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</si>
  <si>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</si>
  <si>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</si>
  <si>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</si>
  <si>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</si>
  <si>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</si>
  <si>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</si>
  <si>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</si>
  <si>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</si>
  <si>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</si>
  <si>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</si>
  <si>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</si>
  <si>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</si>
  <si>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</si>
  <si>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</si>
  <si>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</si>
  <si>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</si>
  <si>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</si>
  <si>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</si>
  <si>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</si>
  <si>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</si>
  <si>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</si>
  <si>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</si>
  <si>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</si>
  <si>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</si>
  <si>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</si>
  <si>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</si>
  <si>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</si>
  <si>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</si>
  <si>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</si>
  <si>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</si>
  <si>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</si>
  <si>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</si>
  <si>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</si>
  <si>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</si>
  <si>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</si>
  <si>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</si>
  <si>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</si>
  <si>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</si>
  <si>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</si>
  <si>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</si>
  <si>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</si>
  <si>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</si>
  <si>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</si>
  <si>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</si>
  <si>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</si>
  <si>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</si>
  <si>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</si>
  <si>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</si>
  <si>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</si>
  <si>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</si>
  <si>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</si>
  <si>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</si>
  <si>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</si>
  <si>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</si>
  <si>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</si>
  <si>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</si>
  <si>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</si>
  <si>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</si>
  <si>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</si>
  <si>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</si>
  <si>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</si>
  <si>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</si>
  <si>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</si>
  <si>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</si>
  <si>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</si>
  <si>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</si>
  <si>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</si>
  <si>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</si>
  <si>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</si>
  <si>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</si>
  <si>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</si>
  <si>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</si>
  <si>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</si>
  <si>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</si>
  <si>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</si>
  <si>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</si>
  <si>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</si>
  <si>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</si>
  <si>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</si>
  <si>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</si>
  <si>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</si>
  <si>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</si>
  <si>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</si>
  <si>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</si>
  <si>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</si>
  <si>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</si>
  <si>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</si>
  <si>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</si>
  <si>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</si>
  <si>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</si>
  <si>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</si>
  <si>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</si>
  <si>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</si>
  <si>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</si>
  <si>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</si>
  <si>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</si>
  <si>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</si>
  <si>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</si>
  <si>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</si>
  <si>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</si>
  <si>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</si>
  <si>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</si>
  <si>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</si>
  <si>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</si>
  <si>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</si>
  <si>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</si>
  <si>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</si>
  <si>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</si>
  <si>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</si>
  <si>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</si>
  <si>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</si>
  <si>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</si>
  <si>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</si>
  <si>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</si>
  <si>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</si>
  <si>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</si>
  <si>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</si>
  <si>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</si>
  <si>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</si>
  <si>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</si>
  <si>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</si>
  <si>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</si>
  <si>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</si>
  <si>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</si>
  <si>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</si>
  <si>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</si>
  <si>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</si>
  <si>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</si>
  <si>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</si>
  <si>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</si>
  <si>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</si>
  <si>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</si>
  <si>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</si>
  <si>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</si>
  <si>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</si>
  <si>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</si>
  <si>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</si>
  <si>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</si>
  <si>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</si>
  <si>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</si>
  <si>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</si>
  <si>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</si>
  <si>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</si>
  <si>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</si>
  <si>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</si>
  <si>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</si>
  <si>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</si>
  <si>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</si>
  <si>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</si>
  <si>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</si>
  <si>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</si>
  <si>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</si>
  <si>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</si>
  <si>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</si>
  <si>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</si>
  <si>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</si>
  <si>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</si>
  <si>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</si>
  <si>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</si>
  <si>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</si>
  <si>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</si>
  <si>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</si>
  <si>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</si>
  <si>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</si>
  <si>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</si>
  <si>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</si>
  <si>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</si>
  <si>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</si>
  <si>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</si>
  <si>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</si>
  <si>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</si>
  <si>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</si>
  <si>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</si>
  <si>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</si>
  <si>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</si>
  <si>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</si>
  <si>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</si>
  <si>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</si>
  <si>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</si>
  <si>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</si>
  <si>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</si>
  <si>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</si>
  <si>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</si>
  <si>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</si>
  <si>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</si>
  <si>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</si>
  <si>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</si>
  <si>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</si>
  <si>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</si>
  <si>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</si>
  <si>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</si>
  <si>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</si>
  <si>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</si>
  <si>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</si>
  <si>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</si>
  <si>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</si>
  <si>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</si>
  <si>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</si>
  <si>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</si>
  <si>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</si>
  <si>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</si>
  <si>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</si>
  <si>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</si>
  <si>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</si>
  <si>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</si>
  <si>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</si>
  <si>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</si>
  <si>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</si>
  <si>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</si>
  <si>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</si>
  <si>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</si>
  <si>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</si>
  <si>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</si>
  <si>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</si>
  <si>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</si>
  <si>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</si>
  <si>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</si>
  <si>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</si>
  <si>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</si>
  <si>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</si>
  <si>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</si>
  <si>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</si>
  <si>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</si>
  <si>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</si>
  <si>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</si>
  <si>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</si>
  <si>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</si>
  <si>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</si>
  <si>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</si>
  <si>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</si>
  <si>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</si>
  <si>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</si>
  <si>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</si>
  <si>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</si>
  <si>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</si>
  <si>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</si>
  <si>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</si>
  <si>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</si>
  <si>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</si>
  <si>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</si>
  <si>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</si>
  <si>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</si>
  <si>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</si>
  <si>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</si>
  <si>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</si>
  <si>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</si>
  <si>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</si>
  <si>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</si>
  <si>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</si>
  <si>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</si>
  <si>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</si>
  <si>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</si>
  <si>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</si>
  <si>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</si>
  <si>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</si>
  <si>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</si>
  <si>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</si>
  <si>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</si>
  <si>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</si>
  <si>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</si>
  <si>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</si>
  <si>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</si>
  <si>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</si>
  <si>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</si>
  <si>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</si>
  <si>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</si>
  <si>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</si>
  <si>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</si>
  <si>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</si>
  <si>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</si>
  <si>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</si>
  <si>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</si>
  <si>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</si>
  <si>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</si>
  <si>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</si>
  <si>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</si>
  <si>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</si>
  <si>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</si>
  <si>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</si>
  <si>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</si>
  <si>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</si>
  <si>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</si>
  <si>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</si>
  <si>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</si>
  <si>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</si>
  <si>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</si>
  <si>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</si>
  <si>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</si>
  <si>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</si>
  <si>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</si>
  <si>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</si>
  <si>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</si>
  <si>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</si>
  <si>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</si>
  <si>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</si>
  <si>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</si>
  <si>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</si>
  <si>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</si>
  <si>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</si>
  <si>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</si>
  <si>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</si>
  <si>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</si>
  <si>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</si>
  <si>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</si>
  <si>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</si>
  <si>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</si>
  <si>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</si>
  <si>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</si>
  <si>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</si>
  <si>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</si>
  <si>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</si>
  <si>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</si>
  <si>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</si>
  <si>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</si>
  <si>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</si>
  <si>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</si>
  <si>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</si>
  <si>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</si>
  <si>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</si>
  <si>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</si>
  <si>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</si>
  <si>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</si>
  <si>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</si>
  <si>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</si>
  <si>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</si>
  <si>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</si>
  <si>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</si>
  <si>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</si>
  <si>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</si>
  <si>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</si>
  <si>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</si>
  <si>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</si>
  <si>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</si>
  <si>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</si>
  <si>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</si>
  <si>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</si>
  <si>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</si>
  <si>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</si>
  <si>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</si>
  <si>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</si>
  <si>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</si>
  <si>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</si>
  <si>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</si>
  <si>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</si>
  <si>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</si>
  <si>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</si>
  <si>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</si>
  <si>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</si>
  <si>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</si>
  <si>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</si>
  <si>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</si>
  <si>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</si>
  <si>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</si>
  <si>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</si>
  <si>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</si>
  <si>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</si>
  <si>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</si>
  <si>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</si>
  <si>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</si>
  <si>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</si>
  <si>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</si>
  <si>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</si>
  <si>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</si>
  <si>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</si>
  <si>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</si>
  <si>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</si>
  <si>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</si>
  <si>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</si>
  <si>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</si>
  <si>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</si>
  <si>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</si>
  <si>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</si>
  <si>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</si>
  <si>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</si>
  <si>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</si>
  <si>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</si>
  <si>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</si>
  <si>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</si>
  <si>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</si>
  <si>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</si>
  <si>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</si>
  <si>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</si>
  <si>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</si>
  <si>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</si>
  <si>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</si>
  <si>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</si>
  <si>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</si>
  <si>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</si>
  <si>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</si>
  <si>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</si>
  <si>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</si>
  <si>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</si>
  <si>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</si>
  <si>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</si>
  <si>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</si>
  <si>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</si>
  <si>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</si>
  <si>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</si>
  <si>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</si>
  <si>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</si>
  <si>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</si>
  <si>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</si>
  <si>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</si>
  <si>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</si>
  <si>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</si>
  <si>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12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</si>
</sst>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1"/>
  <sheetViews>
    <sheetView showGridLines="0" tabSelected="1" topLeftCell="F1" zoomScaleNormal="100" zoomScaleSheetLayoutView="100" workbookViewId="0">
      <selection activeCell="V293" sqref="V293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35" t="s">
        <v>0</v>
      </c>
      <c r="E1" s="311"/>
      <c r="F1" s="311"/>
      <c r="G1" s="12" t="s">
        <v>1</v>
      </c>
      <c r="H1" s="435" t="s">
        <v>2</v>
      </c>
      <c r="I1" s="311"/>
      <c r="J1" s="311"/>
      <c r="K1" s="311"/>
      <c r="L1" s="311"/>
      <c r="M1" s="311"/>
      <c r="N1" s="311"/>
      <c r="O1" s="311"/>
      <c r="P1" s="310" t="s">
        <v>3</v>
      </c>
      <c r="Q1" s="311"/>
      <c r="R1" s="3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/>
      <c r="P2" s="313"/>
      <c r="Q2" s="313"/>
      <c r="R2" s="313"/>
      <c r="S2" s="313"/>
      <c r="T2" s="313"/>
      <c r="U2" s="313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3"/>
      <c r="O3" s="313"/>
      <c r="P3" s="313"/>
      <c r="Q3" s="313"/>
      <c r="R3" s="313"/>
      <c r="S3" s="313"/>
      <c r="T3" s="313"/>
      <c r="U3" s="313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556" t="s">
        <v>8</v>
      </c>
      <c r="B5" s="343"/>
      <c r="C5" s="333"/>
      <c r="D5" s="571"/>
      <c r="E5" s="572"/>
      <c r="F5" s="371" t="s">
        <v>9</v>
      </c>
      <c r="G5" s="333"/>
      <c r="H5" s="571" t="s">
        <v>652</v>
      </c>
      <c r="I5" s="618"/>
      <c r="J5" s="618"/>
      <c r="K5" s="618"/>
      <c r="L5" s="572"/>
      <c r="N5" s="24" t="s">
        <v>10</v>
      </c>
      <c r="O5" s="355">
        <v>45235</v>
      </c>
      <c r="P5" s="356"/>
      <c r="R5" s="380" t="s">
        <v>11</v>
      </c>
      <c r="S5" s="381"/>
      <c r="T5" s="499" t="s">
        <v>12</v>
      </c>
      <c r="U5" s="356"/>
      <c r="Z5" s="51"/>
      <c r="AA5" s="51"/>
      <c r="AB5" s="51"/>
    </row>
    <row r="6" spans="1:29" s="304" customFormat="1" ht="24" customHeight="1" x14ac:dyDescent="0.2">
      <c r="A6" s="556" t="s">
        <v>13</v>
      </c>
      <c r="B6" s="343"/>
      <c r="C6" s="333"/>
      <c r="D6" s="411" t="s">
        <v>14</v>
      </c>
      <c r="E6" s="412"/>
      <c r="F6" s="412"/>
      <c r="G6" s="412"/>
      <c r="H6" s="412"/>
      <c r="I6" s="412"/>
      <c r="J6" s="412"/>
      <c r="K6" s="412"/>
      <c r="L6" s="356"/>
      <c r="N6" s="24" t="s">
        <v>15</v>
      </c>
      <c r="O6" s="543" t="str">
        <f>IF(O5=0," ",CHOOSE(WEEKDAY(O5,2),"Понедельник","Вторник","Среда","Четверг","Пятница","Суббота","Воскресенье"))</f>
        <v>Воскресенье</v>
      </c>
      <c r="P6" s="323"/>
      <c r="R6" s="627" t="s">
        <v>16</v>
      </c>
      <c r="S6" s="381"/>
      <c r="T6" s="504" t="s">
        <v>17</v>
      </c>
      <c r="U6" s="505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469" t="str">
        <f>IFERROR(VLOOKUP(DeliveryAddress,Table,3,0),1)</f>
        <v>1</v>
      </c>
      <c r="E7" s="470"/>
      <c r="F7" s="470"/>
      <c r="G7" s="470"/>
      <c r="H7" s="470"/>
      <c r="I7" s="470"/>
      <c r="J7" s="470"/>
      <c r="K7" s="470"/>
      <c r="L7" s="471"/>
      <c r="N7" s="24"/>
      <c r="O7" s="42"/>
      <c r="P7" s="42"/>
      <c r="R7" s="313"/>
      <c r="S7" s="381"/>
      <c r="T7" s="506"/>
      <c r="U7" s="507"/>
      <c r="Z7" s="51"/>
      <c r="AA7" s="51"/>
      <c r="AB7" s="51"/>
    </row>
    <row r="8" spans="1:29" s="304" customFormat="1" ht="25.5" customHeight="1" x14ac:dyDescent="0.2">
      <c r="A8" s="383" t="s">
        <v>18</v>
      </c>
      <c r="B8" s="316"/>
      <c r="C8" s="317"/>
      <c r="D8" s="561"/>
      <c r="E8" s="562"/>
      <c r="F8" s="562"/>
      <c r="G8" s="562"/>
      <c r="H8" s="562"/>
      <c r="I8" s="562"/>
      <c r="J8" s="562"/>
      <c r="K8" s="562"/>
      <c r="L8" s="563"/>
      <c r="N8" s="24" t="s">
        <v>19</v>
      </c>
      <c r="O8" s="399">
        <v>0.41666666666666669</v>
      </c>
      <c r="P8" s="356"/>
      <c r="R8" s="313"/>
      <c r="S8" s="381"/>
      <c r="T8" s="506"/>
      <c r="U8" s="507"/>
      <c r="Z8" s="51"/>
      <c r="AA8" s="51"/>
      <c r="AB8" s="51"/>
    </row>
    <row r="9" spans="1:29" s="304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90"/>
      <c r="E9" s="379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L9" s="379"/>
      <c r="N9" s="26" t="s">
        <v>20</v>
      </c>
      <c r="O9" s="355"/>
      <c r="P9" s="356"/>
      <c r="R9" s="313"/>
      <c r="S9" s="381"/>
      <c r="T9" s="508"/>
      <c r="U9" s="509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90"/>
      <c r="E10" s="379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477" t="str">
        <f>IFERROR(VLOOKUP($D$10,Proxy,2,FALSE),"")</f>
        <v/>
      </c>
      <c r="I10" s="313"/>
      <c r="J10" s="313"/>
      <c r="K10" s="313"/>
      <c r="L10" s="313"/>
      <c r="N10" s="26" t="s">
        <v>21</v>
      </c>
      <c r="O10" s="399"/>
      <c r="P10" s="356"/>
      <c r="S10" s="24" t="s">
        <v>22</v>
      </c>
      <c r="T10" s="625" t="s">
        <v>23</v>
      </c>
      <c r="U10" s="505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356"/>
      <c r="S11" s="24" t="s">
        <v>26</v>
      </c>
      <c r="T11" s="374" t="s">
        <v>27</v>
      </c>
      <c r="U11" s="375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372" t="s">
        <v>28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33"/>
      <c r="N12" s="24" t="s">
        <v>29</v>
      </c>
      <c r="O12" s="478"/>
      <c r="P12" s="471"/>
      <c r="Q12" s="23"/>
      <c r="S12" s="24"/>
      <c r="T12" s="311"/>
      <c r="U12" s="313"/>
      <c r="Z12" s="51"/>
      <c r="AA12" s="51"/>
      <c r="AB12" s="51"/>
    </row>
    <row r="13" spans="1:29" s="304" customFormat="1" ht="23.25" customHeight="1" x14ac:dyDescent="0.2">
      <c r="A13" s="372" t="s">
        <v>30</v>
      </c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33"/>
      <c r="M13" s="26"/>
      <c r="N13" s="26" t="s">
        <v>31</v>
      </c>
      <c r="O13" s="374"/>
      <c r="P13" s="375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372" t="s">
        <v>32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33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342" t="s">
        <v>33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33"/>
      <c r="N15" s="521" t="s">
        <v>34</v>
      </c>
      <c r="O15" s="311"/>
      <c r="P15" s="311"/>
      <c r="Q15" s="311"/>
      <c r="R15" s="3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2"/>
      <c r="O16" s="522"/>
      <c r="P16" s="522"/>
      <c r="Q16" s="522"/>
      <c r="R16" s="52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8" t="s">
        <v>35</v>
      </c>
      <c r="B17" s="318" t="s">
        <v>36</v>
      </c>
      <c r="C17" s="560" t="s">
        <v>37</v>
      </c>
      <c r="D17" s="318" t="s">
        <v>38</v>
      </c>
      <c r="E17" s="319"/>
      <c r="F17" s="318" t="s">
        <v>39</v>
      </c>
      <c r="G17" s="318" t="s">
        <v>40</v>
      </c>
      <c r="H17" s="318" t="s">
        <v>41</v>
      </c>
      <c r="I17" s="318" t="s">
        <v>42</v>
      </c>
      <c r="J17" s="318" t="s">
        <v>43</v>
      </c>
      <c r="K17" s="318" t="s">
        <v>44</v>
      </c>
      <c r="L17" s="318" t="s">
        <v>45</v>
      </c>
      <c r="M17" s="318" t="s">
        <v>46</v>
      </c>
      <c r="N17" s="318" t="s">
        <v>47</v>
      </c>
      <c r="O17" s="539"/>
      <c r="P17" s="539"/>
      <c r="Q17" s="539"/>
      <c r="R17" s="319"/>
      <c r="S17" s="332" t="s">
        <v>48</v>
      </c>
      <c r="T17" s="333"/>
      <c r="U17" s="318" t="s">
        <v>49</v>
      </c>
      <c r="V17" s="318" t="s">
        <v>50</v>
      </c>
      <c r="W17" s="612" t="s">
        <v>51</v>
      </c>
      <c r="X17" s="318" t="s">
        <v>52</v>
      </c>
      <c r="Y17" s="334" t="s">
        <v>53</v>
      </c>
      <c r="Z17" s="334" t="s">
        <v>54</v>
      </c>
      <c r="AA17" s="334" t="s">
        <v>55</v>
      </c>
      <c r="AB17" s="606"/>
      <c r="AC17" s="607"/>
      <c r="AD17" s="525"/>
      <c r="BA17" s="599" t="s">
        <v>56</v>
      </c>
    </row>
    <row r="18" spans="1:53" ht="14.25" customHeight="1" x14ac:dyDescent="0.2">
      <c r="A18" s="324"/>
      <c r="B18" s="324"/>
      <c r="C18" s="324"/>
      <c r="D18" s="320"/>
      <c r="E18" s="321"/>
      <c r="F18" s="324"/>
      <c r="G18" s="324"/>
      <c r="H18" s="324"/>
      <c r="I18" s="324"/>
      <c r="J18" s="324"/>
      <c r="K18" s="324"/>
      <c r="L18" s="324"/>
      <c r="M18" s="324"/>
      <c r="N18" s="320"/>
      <c r="O18" s="540"/>
      <c r="P18" s="540"/>
      <c r="Q18" s="540"/>
      <c r="R18" s="321"/>
      <c r="S18" s="303" t="s">
        <v>57</v>
      </c>
      <c r="T18" s="303" t="s">
        <v>58</v>
      </c>
      <c r="U18" s="324"/>
      <c r="V18" s="324"/>
      <c r="W18" s="613"/>
      <c r="X18" s="324"/>
      <c r="Y18" s="335"/>
      <c r="Z18" s="335"/>
      <c r="AA18" s="608"/>
      <c r="AB18" s="609"/>
      <c r="AC18" s="610"/>
      <c r="AD18" s="526"/>
      <c r="BA18" s="313"/>
    </row>
    <row r="19" spans="1:53" ht="27.75" customHeight="1" x14ac:dyDescent="0.2">
      <c r="A19" s="327" t="s">
        <v>59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48"/>
      <c r="Z19" s="48"/>
    </row>
    <row r="20" spans="1:53" ht="16.5" customHeight="1" x14ac:dyDescent="0.25">
      <c r="A20" s="363" t="s">
        <v>59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302"/>
      <c r="Z20" s="302"/>
    </row>
    <row r="21" spans="1:53" ht="14.25" customHeight="1" x14ac:dyDescent="0.25">
      <c r="A21" s="344" t="s">
        <v>60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13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2">
        <v>4607091389258</v>
      </c>
      <c r="E22" s="323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0"/>
      <c r="P22" s="330"/>
      <c r="Q22" s="330"/>
      <c r="R22" s="323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2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4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4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44" t="s">
        <v>68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2">
        <v>4607091383881</v>
      </c>
      <c r="E26" s="323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0"/>
      <c r="P26" s="330"/>
      <c r="Q26" s="330"/>
      <c r="R26" s="323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2">
        <v>4607091388237</v>
      </c>
      <c r="E27" s="323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4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0"/>
      <c r="P27" s="330"/>
      <c r="Q27" s="330"/>
      <c r="R27" s="323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2">
        <v>4607091383935</v>
      </c>
      <c r="E28" s="323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0"/>
      <c r="P28" s="330"/>
      <c r="Q28" s="330"/>
      <c r="R28" s="323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2">
        <v>4680115881853</v>
      </c>
      <c r="E29" s="323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0"/>
      <c r="P29" s="330"/>
      <c r="Q29" s="330"/>
      <c r="R29" s="323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2">
        <v>4607091383911</v>
      </c>
      <c r="E30" s="323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0"/>
      <c r="P30" s="330"/>
      <c r="Q30" s="330"/>
      <c r="R30" s="323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2">
        <v>4607091388244</v>
      </c>
      <c r="E31" s="323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0"/>
      <c r="P31" s="330"/>
      <c r="Q31" s="330"/>
      <c r="R31" s="323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2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13"/>
      <c r="M32" s="314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4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44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2">
        <v>4607091388503</v>
      </c>
      <c r="E35" s="323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0"/>
      <c r="P35" s="330"/>
      <c r="Q35" s="330"/>
      <c r="R35" s="323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2"/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4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3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13"/>
      <c r="M37" s="314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44" t="s">
        <v>86</v>
      </c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2">
        <v>4607091388282</v>
      </c>
      <c r="E39" s="323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0"/>
      <c r="P39" s="330"/>
      <c r="Q39" s="330"/>
      <c r="R39" s="323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2"/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4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3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13"/>
      <c r="M41" s="314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44" t="s">
        <v>90</v>
      </c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2">
        <v>4607091389111</v>
      </c>
      <c r="E43" s="323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0"/>
      <c r="P43" s="330"/>
      <c r="Q43" s="330"/>
      <c r="R43" s="323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2"/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4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3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4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7" t="s">
        <v>93</v>
      </c>
      <c r="B46" s="328"/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48"/>
      <c r="Z46" s="48"/>
    </row>
    <row r="47" spans="1:53" ht="16.5" customHeight="1" x14ac:dyDescent="0.25">
      <c r="A47" s="363" t="s">
        <v>94</v>
      </c>
      <c r="B47" s="313"/>
      <c r="C47" s="313"/>
      <c r="D47" s="313"/>
      <c r="E47" s="313"/>
      <c r="F47" s="313"/>
      <c r="G47" s="313"/>
      <c r="H47" s="313"/>
      <c r="I47" s="313"/>
      <c r="J47" s="313"/>
      <c r="K47" s="313"/>
      <c r="L47" s="313"/>
      <c r="M47" s="313"/>
      <c r="N47" s="313"/>
      <c r="O47" s="313"/>
      <c r="P47" s="313"/>
      <c r="Q47" s="313"/>
      <c r="R47" s="313"/>
      <c r="S47" s="313"/>
      <c r="T47" s="313"/>
      <c r="U47" s="313"/>
      <c r="V47" s="313"/>
      <c r="W47" s="313"/>
      <c r="X47" s="313"/>
      <c r="Y47" s="302"/>
      <c r="Z47" s="302"/>
    </row>
    <row r="48" spans="1:53" ht="14.25" customHeight="1" x14ac:dyDescent="0.25">
      <c r="A48" s="344" t="s">
        <v>95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2">
        <v>4680115881440</v>
      </c>
      <c r="E49" s="323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1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0"/>
      <c r="P49" s="330"/>
      <c r="Q49" s="330"/>
      <c r="R49" s="323"/>
      <c r="S49" s="34"/>
      <c r="T49" s="34"/>
      <c r="U49" s="35" t="s">
        <v>65</v>
      </c>
      <c r="V49" s="306">
        <v>120</v>
      </c>
      <c r="W49" s="307">
        <f>IFERROR(IF(V49="",0,CEILING((V49/$H49),1)*$H49),"")</f>
        <v>129.60000000000002</v>
      </c>
      <c r="X49" s="36">
        <f>IFERROR(IF(W49=0,"",ROUNDUP(W49/H49,0)*0.02175),"")</f>
        <v>0.26100000000000001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2">
        <v>4680115881433</v>
      </c>
      <c r="E50" s="323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0"/>
      <c r="P50" s="330"/>
      <c r="Q50" s="330"/>
      <c r="R50" s="323"/>
      <c r="S50" s="34"/>
      <c r="T50" s="34"/>
      <c r="U50" s="35" t="s">
        <v>65</v>
      </c>
      <c r="V50" s="306">
        <v>90</v>
      </c>
      <c r="W50" s="307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12"/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4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8">
        <f>IFERROR(V49/H49,"0")+IFERROR(V50/H50,"0")</f>
        <v>44.444444444444443</v>
      </c>
      <c r="W51" s="308">
        <f>IFERROR(W49/H49,"0")+IFERROR(W50/H50,"0")</f>
        <v>46</v>
      </c>
      <c r="X51" s="308">
        <f>IFERROR(IF(X49="",0,X49),"0")+IFERROR(IF(X50="",0,X50),"0")</f>
        <v>0.51702000000000004</v>
      </c>
      <c r="Y51" s="309"/>
      <c r="Z51" s="309"/>
    </row>
    <row r="52" spans="1:53" x14ac:dyDescent="0.2">
      <c r="A52" s="313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13"/>
      <c r="M52" s="314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8">
        <f>IFERROR(SUM(V49:V50),"0")</f>
        <v>210</v>
      </c>
      <c r="W52" s="308">
        <f>IFERROR(SUM(W49:W50),"0")</f>
        <v>221.40000000000003</v>
      </c>
      <c r="X52" s="37"/>
      <c r="Y52" s="309"/>
      <c r="Z52" s="309"/>
    </row>
    <row r="53" spans="1:53" ht="16.5" customHeight="1" x14ac:dyDescent="0.25">
      <c r="A53" s="363" t="s">
        <v>102</v>
      </c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302"/>
      <c r="Z53" s="302"/>
    </row>
    <row r="54" spans="1:53" ht="14.25" customHeight="1" x14ac:dyDescent="0.25">
      <c r="A54" s="344" t="s">
        <v>103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01"/>
      <c r="Z54" s="301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22">
        <v>4680115881426</v>
      </c>
      <c r="E55" s="323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527" t="s">
        <v>107</v>
      </c>
      <c r="O55" s="330"/>
      <c r="P55" s="330"/>
      <c r="Q55" s="330"/>
      <c r="R55" s="323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22">
        <v>4680115881426</v>
      </c>
      <c r="E56" s="323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6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30"/>
      <c r="P56" s="330"/>
      <c r="Q56" s="330"/>
      <c r="R56" s="323"/>
      <c r="S56" s="34"/>
      <c r="T56" s="34"/>
      <c r="U56" s="35" t="s">
        <v>65</v>
      </c>
      <c r="V56" s="306">
        <v>250</v>
      </c>
      <c r="W56" s="307">
        <f>IFERROR(IF(V56="",0,CEILING((V56/$H56),1)*$H56),"")</f>
        <v>259.20000000000005</v>
      </c>
      <c r="X56" s="36">
        <f>IFERROR(IF(W56=0,"",ROUNDUP(W56/H56,0)*0.02175),"")</f>
        <v>0.52200000000000002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2">
        <v>4680115881419</v>
      </c>
      <c r="E57" s="323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0"/>
      <c r="P57" s="330"/>
      <c r="Q57" s="330"/>
      <c r="R57" s="323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2">
        <v>4680115881525</v>
      </c>
      <c r="E58" s="323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9" t="s">
        <v>113</v>
      </c>
      <c r="O58" s="330"/>
      <c r="P58" s="330"/>
      <c r="Q58" s="330"/>
      <c r="R58" s="323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2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13"/>
      <c r="M59" s="314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8">
        <f>IFERROR(V55/H55,"0")+IFERROR(V56/H56,"0")+IFERROR(V57/H57,"0")+IFERROR(V58/H58,"0")</f>
        <v>23.148148148148145</v>
      </c>
      <c r="W59" s="308">
        <f>IFERROR(W55/H55,"0")+IFERROR(W56/H56,"0")+IFERROR(W57/H57,"0")+IFERROR(W58/H58,"0")</f>
        <v>24.000000000000004</v>
      </c>
      <c r="X59" s="308">
        <f>IFERROR(IF(X55="",0,X55),"0")+IFERROR(IF(X56="",0,X56),"0")+IFERROR(IF(X57="",0,X57),"0")+IFERROR(IF(X58="",0,X58),"0")</f>
        <v>0.52200000000000002</v>
      </c>
      <c r="Y59" s="309"/>
      <c r="Z59" s="309"/>
    </row>
    <row r="60" spans="1:53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13"/>
      <c r="M60" s="314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8">
        <f>IFERROR(SUM(V55:V58),"0")</f>
        <v>250</v>
      </c>
      <c r="W60" s="308">
        <f>IFERROR(SUM(W55:W58),"0")</f>
        <v>259.20000000000005</v>
      </c>
      <c r="X60" s="37"/>
      <c r="Y60" s="309"/>
      <c r="Z60" s="309"/>
    </row>
    <row r="61" spans="1:53" ht="16.5" customHeight="1" x14ac:dyDescent="0.25">
      <c r="A61" s="363" t="s">
        <v>93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302"/>
      <c r="Z61" s="302"/>
    </row>
    <row r="62" spans="1:53" ht="14.25" customHeight="1" x14ac:dyDescent="0.25">
      <c r="A62" s="344" t="s">
        <v>103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01"/>
      <c r="Z62" s="30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2">
        <v>4607091382945</v>
      </c>
      <c r="E63" s="323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44" t="s">
        <v>116</v>
      </c>
      <c r="O63" s="330"/>
      <c r="P63" s="330"/>
      <c r="Q63" s="330"/>
      <c r="R63" s="323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22">
        <v>4607091385670</v>
      </c>
      <c r="E64" s="323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5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30"/>
      <c r="P64" s="330"/>
      <c r="Q64" s="330"/>
      <c r="R64" s="323"/>
      <c r="S64" s="34"/>
      <c r="T64" s="34"/>
      <c r="U64" s="35" t="s">
        <v>65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22">
        <v>4680115881327</v>
      </c>
      <c r="E65" s="323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0"/>
      <c r="P65" s="330"/>
      <c r="Q65" s="330"/>
      <c r="R65" s="323"/>
      <c r="S65" s="34"/>
      <c r="T65" s="34"/>
      <c r="U65" s="35" t="s">
        <v>65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22">
        <v>4680115882133</v>
      </c>
      <c r="E66" s="323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30"/>
      <c r="P66" s="330"/>
      <c r="Q66" s="330"/>
      <c r="R66" s="323"/>
      <c r="S66" s="34"/>
      <c r="T66" s="34"/>
      <c r="U66" s="35" t="s">
        <v>65</v>
      </c>
      <c r="V66" s="306">
        <v>40</v>
      </c>
      <c r="W66" s="307">
        <f t="shared" si="2"/>
        <v>43.2</v>
      </c>
      <c r="X66" s="36">
        <f>IFERROR(IF(W66=0,"",ROUNDUP(W66/H66,0)*0.02175),"")</f>
        <v>8.6999999999999994E-2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22">
        <v>4607091382952</v>
      </c>
      <c r="E67" s="323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3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0"/>
      <c r="P67" s="330"/>
      <c r="Q67" s="330"/>
      <c r="R67" s="323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22">
        <v>4680115882539</v>
      </c>
      <c r="E68" s="323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4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30"/>
      <c r="P68" s="330"/>
      <c r="Q68" s="330"/>
      <c r="R68" s="323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22">
        <v>4607091385687</v>
      </c>
      <c r="E69" s="323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40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30"/>
      <c r="P69" s="330"/>
      <c r="Q69" s="330"/>
      <c r="R69" s="323"/>
      <c r="S69" s="34"/>
      <c r="T69" s="34"/>
      <c r="U69" s="35" t="s">
        <v>65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22">
        <v>4607091384604</v>
      </c>
      <c r="E70" s="323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6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0"/>
      <c r="P70" s="330"/>
      <c r="Q70" s="330"/>
      <c r="R70" s="323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22">
        <v>4680115880283</v>
      </c>
      <c r="E71" s="323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0"/>
      <c r="P71" s="330"/>
      <c r="Q71" s="330"/>
      <c r="R71" s="323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22">
        <v>4680115881518</v>
      </c>
      <c r="E72" s="323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3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0"/>
      <c r="P72" s="330"/>
      <c r="Q72" s="330"/>
      <c r="R72" s="323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22">
        <v>4680115881303</v>
      </c>
      <c r="E73" s="323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5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0"/>
      <c r="P73" s="330"/>
      <c r="Q73" s="330"/>
      <c r="R73" s="323"/>
      <c r="S73" s="34"/>
      <c r="T73" s="34"/>
      <c r="U73" s="35" t="s">
        <v>65</v>
      </c>
      <c r="V73" s="306">
        <v>225</v>
      </c>
      <c r="W73" s="307">
        <f t="shared" si="2"/>
        <v>225</v>
      </c>
      <c r="X73" s="36">
        <f t="shared" si="3"/>
        <v>0.46849999999999997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22">
        <v>4680115882577</v>
      </c>
      <c r="E74" s="323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512" t="s">
        <v>141</v>
      </c>
      <c r="O74" s="330"/>
      <c r="P74" s="330"/>
      <c r="Q74" s="330"/>
      <c r="R74" s="323"/>
      <c r="S74" s="34"/>
      <c r="T74" s="34"/>
      <c r="U74" s="35" t="s">
        <v>65</v>
      </c>
      <c r="V74" s="306">
        <v>0</v>
      </c>
      <c r="W74" s="307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22">
        <v>4680115882720</v>
      </c>
      <c r="E75" s="323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74" t="s">
        <v>144</v>
      </c>
      <c r="O75" s="330"/>
      <c r="P75" s="330"/>
      <c r="Q75" s="330"/>
      <c r="R75" s="323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22">
        <v>4607091388466</v>
      </c>
      <c r="E76" s="323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9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0"/>
      <c r="P76" s="330"/>
      <c r="Q76" s="330"/>
      <c r="R76" s="323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22">
        <v>4680115880269</v>
      </c>
      <c r="E77" s="323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52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0"/>
      <c r="P77" s="330"/>
      <c r="Q77" s="330"/>
      <c r="R77" s="323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22">
        <v>4680115880429</v>
      </c>
      <c r="E78" s="323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5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0"/>
      <c r="P78" s="330"/>
      <c r="Q78" s="330"/>
      <c r="R78" s="323"/>
      <c r="S78" s="34"/>
      <c r="T78" s="34"/>
      <c r="U78" s="35" t="s">
        <v>65</v>
      </c>
      <c r="V78" s="306">
        <v>315</v>
      </c>
      <c r="W78" s="307">
        <f t="shared" si="2"/>
        <v>315</v>
      </c>
      <c r="X78" s="36">
        <f>IFERROR(IF(W78=0,"",ROUNDUP(W78/H78,0)*0.00937),"")</f>
        <v>0.65590000000000004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22">
        <v>4680115881457</v>
      </c>
      <c r="E79" s="323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3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0"/>
      <c r="P79" s="330"/>
      <c r="Q79" s="330"/>
      <c r="R79" s="323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2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4"/>
      <c r="N80" s="315" t="s">
        <v>66</v>
      </c>
      <c r="O80" s="316"/>
      <c r="P80" s="316"/>
      <c r="Q80" s="316"/>
      <c r="R80" s="316"/>
      <c r="S80" s="316"/>
      <c r="T80" s="317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123.7037037037037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124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1.2114</v>
      </c>
      <c r="Y80" s="309"/>
      <c r="Z80" s="309"/>
    </row>
    <row r="81" spans="1:53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4"/>
      <c r="N81" s="315" t="s">
        <v>66</v>
      </c>
      <c r="O81" s="316"/>
      <c r="P81" s="316"/>
      <c r="Q81" s="316"/>
      <c r="R81" s="316"/>
      <c r="S81" s="316"/>
      <c r="T81" s="317"/>
      <c r="U81" s="37" t="s">
        <v>65</v>
      </c>
      <c r="V81" s="308">
        <f>IFERROR(SUM(V63:V79),"0")</f>
        <v>580</v>
      </c>
      <c r="W81" s="308">
        <f>IFERROR(SUM(W63:W79),"0")</f>
        <v>583.20000000000005</v>
      </c>
      <c r="X81" s="37"/>
      <c r="Y81" s="309"/>
      <c r="Z81" s="309"/>
    </row>
    <row r="82" spans="1:53" ht="14.25" customHeight="1" x14ac:dyDescent="0.25">
      <c r="A82" s="344" t="s">
        <v>95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01"/>
      <c r="Z82" s="301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22">
        <v>4607091384789</v>
      </c>
      <c r="E83" s="323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348" t="s">
        <v>155</v>
      </c>
      <c r="O83" s="330"/>
      <c r="P83" s="330"/>
      <c r="Q83" s="330"/>
      <c r="R83" s="323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22">
        <v>4680115881488</v>
      </c>
      <c r="E84" s="323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8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30"/>
      <c r="P84" s="330"/>
      <c r="Q84" s="330"/>
      <c r="R84" s="323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22">
        <v>4607091384765</v>
      </c>
      <c r="E85" s="323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52" t="s">
        <v>160</v>
      </c>
      <c r="O85" s="330"/>
      <c r="P85" s="330"/>
      <c r="Q85" s="330"/>
      <c r="R85" s="323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22">
        <v>4680115882751</v>
      </c>
      <c r="E86" s="323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519" t="s">
        <v>163</v>
      </c>
      <c r="O86" s="330"/>
      <c r="P86" s="330"/>
      <c r="Q86" s="330"/>
      <c r="R86" s="323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22">
        <v>4680115882775</v>
      </c>
      <c r="E87" s="323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1" t="s">
        <v>167</v>
      </c>
      <c r="O87" s="330"/>
      <c r="P87" s="330"/>
      <c r="Q87" s="330"/>
      <c r="R87" s="323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22">
        <v>4680115880658</v>
      </c>
      <c r="E88" s="323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37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30"/>
      <c r="P88" s="330"/>
      <c r="Q88" s="330"/>
      <c r="R88" s="323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22">
        <v>4607091381962</v>
      </c>
      <c r="E89" s="323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2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30"/>
      <c r="P89" s="330"/>
      <c r="Q89" s="330"/>
      <c r="R89" s="323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2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4"/>
      <c r="N90" s="315" t="s">
        <v>66</v>
      </c>
      <c r="O90" s="316"/>
      <c r="P90" s="316"/>
      <c r="Q90" s="316"/>
      <c r="R90" s="316"/>
      <c r="S90" s="316"/>
      <c r="T90" s="317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3"/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4"/>
      <c r="N91" s="315" t="s">
        <v>66</v>
      </c>
      <c r="O91" s="316"/>
      <c r="P91" s="316"/>
      <c r="Q91" s="316"/>
      <c r="R91" s="316"/>
      <c r="S91" s="316"/>
      <c r="T91" s="317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44" t="s">
        <v>60</v>
      </c>
      <c r="B92" s="313"/>
      <c r="C92" s="313"/>
      <c r="D92" s="313"/>
      <c r="E92" s="313"/>
      <c r="F92" s="313"/>
      <c r="G92" s="313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  <c r="T92" s="313"/>
      <c r="U92" s="313"/>
      <c r="V92" s="313"/>
      <c r="W92" s="313"/>
      <c r="X92" s="313"/>
      <c r="Y92" s="301"/>
      <c r="Z92" s="301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22">
        <v>4607091387667</v>
      </c>
      <c r="E93" s="323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0"/>
      <c r="P93" s="330"/>
      <c r="Q93" s="330"/>
      <c r="R93" s="323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22">
        <v>4607091387636</v>
      </c>
      <c r="E94" s="323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6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0"/>
      <c r="P94" s="330"/>
      <c r="Q94" s="330"/>
      <c r="R94" s="323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22">
        <v>4607091384727</v>
      </c>
      <c r="E95" s="323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5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0"/>
      <c r="P95" s="330"/>
      <c r="Q95" s="330"/>
      <c r="R95" s="323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22">
        <v>4607091386745</v>
      </c>
      <c r="E96" s="323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6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0"/>
      <c r="P96" s="330"/>
      <c r="Q96" s="330"/>
      <c r="R96" s="323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22">
        <v>4607091382426</v>
      </c>
      <c r="E97" s="323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0"/>
      <c r="P97" s="330"/>
      <c r="Q97" s="330"/>
      <c r="R97" s="323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22">
        <v>4607091386547</v>
      </c>
      <c r="E98" s="323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4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0"/>
      <c r="P98" s="330"/>
      <c r="Q98" s="330"/>
      <c r="R98" s="323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22">
        <v>4607091384734</v>
      </c>
      <c r="E99" s="323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51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0"/>
      <c r="P99" s="330"/>
      <c r="Q99" s="330"/>
      <c r="R99" s="323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22">
        <v>4607091382464</v>
      </c>
      <c r="E100" s="323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6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0"/>
      <c r="P100" s="330"/>
      <c r="Q100" s="330"/>
      <c r="R100" s="323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22">
        <v>4680115883444</v>
      </c>
      <c r="E101" s="323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96" t="s">
        <v>190</v>
      </c>
      <c r="O101" s="330"/>
      <c r="P101" s="330"/>
      <c r="Q101" s="330"/>
      <c r="R101" s="323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22">
        <v>4680115883444</v>
      </c>
      <c r="E102" s="323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77" t="s">
        <v>190</v>
      </c>
      <c r="O102" s="330"/>
      <c r="P102" s="330"/>
      <c r="Q102" s="330"/>
      <c r="R102" s="323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2"/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4"/>
      <c r="N103" s="315" t="s">
        <v>66</v>
      </c>
      <c r="O103" s="316"/>
      <c r="P103" s="316"/>
      <c r="Q103" s="316"/>
      <c r="R103" s="316"/>
      <c r="S103" s="316"/>
      <c r="T103" s="317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3"/>
      <c r="B104" s="313"/>
      <c r="C104" s="313"/>
      <c r="D104" s="313"/>
      <c r="E104" s="313"/>
      <c r="F104" s="313"/>
      <c r="G104" s="313"/>
      <c r="H104" s="313"/>
      <c r="I104" s="313"/>
      <c r="J104" s="313"/>
      <c r="K104" s="313"/>
      <c r="L104" s="313"/>
      <c r="M104" s="314"/>
      <c r="N104" s="315" t="s">
        <v>66</v>
      </c>
      <c r="O104" s="316"/>
      <c r="P104" s="316"/>
      <c r="Q104" s="316"/>
      <c r="R104" s="316"/>
      <c r="S104" s="316"/>
      <c r="T104" s="317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44" t="s">
        <v>68</v>
      </c>
      <c r="B105" s="313"/>
      <c r="C105" s="313"/>
      <c r="D105" s="313"/>
      <c r="E105" s="313"/>
      <c r="F105" s="313"/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01"/>
      <c r="Z105" s="301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22">
        <v>4607091386967</v>
      </c>
      <c r="E106" s="323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622" t="s">
        <v>194</v>
      </c>
      <c r="O106" s="330"/>
      <c r="P106" s="330"/>
      <c r="Q106" s="330"/>
      <c r="R106" s="323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22">
        <v>4607091386967</v>
      </c>
      <c r="E107" s="323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09" t="s">
        <v>196</v>
      </c>
      <c r="O107" s="330"/>
      <c r="P107" s="330"/>
      <c r="Q107" s="330"/>
      <c r="R107" s="323"/>
      <c r="S107" s="34"/>
      <c r="T107" s="34"/>
      <c r="U107" s="35" t="s">
        <v>65</v>
      </c>
      <c r="V107" s="306">
        <v>0</v>
      </c>
      <c r="W107" s="307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22">
        <v>4607091385304</v>
      </c>
      <c r="E108" s="323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45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30"/>
      <c r="P108" s="330"/>
      <c r="Q108" s="330"/>
      <c r="R108" s="323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22">
        <v>4607091386264</v>
      </c>
      <c r="E109" s="323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0"/>
      <c r="P109" s="330"/>
      <c r="Q109" s="330"/>
      <c r="R109" s="323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22">
        <v>4680115882584</v>
      </c>
      <c r="E110" s="323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393" t="s">
        <v>203</v>
      </c>
      <c r="O110" s="330"/>
      <c r="P110" s="330"/>
      <c r="Q110" s="330"/>
      <c r="R110" s="323"/>
      <c r="S110" s="34"/>
      <c r="T110" s="34"/>
      <c r="U110" s="35" t="s">
        <v>65</v>
      </c>
      <c r="V110" s="306">
        <v>99</v>
      </c>
      <c r="W110" s="307">
        <f t="shared" si="6"/>
        <v>100.32000000000001</v>
      </c>
      <c r="X110" s="36">
        <f>IFERROR(IF(W110=0,"",ROUNDUP(W110/H110,0)*0.00753),"")</f>
        <v>0.28614000000000001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22">
        <v>4607091385731</v>
      </c>
      <c r="E111" s="323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432" t="s">
        <v>206</v>
      </c>
      <c r="O111" s="330"/>
      <c r="P111" s="330"/>
      <c r="Q111" s="330"/>
      <c r="R111" s="323"/>
      <c r="S111" s="34"/>
      <c r="T111" s="34"/>
      <c r="U111" s="35" t="s">
        <v>65</v>
      </c>
      <c r="V111" s="306">
        <v>0</v>
      </c>
      <c r="W111" s="307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22">
        <v>4680115880214</v>
      </c>
      <c r="E112" s="323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621" t="s">
        <v>209</v>
      </c>
      <c r="O112" s="330"/>
      <c r="P112" s="330"/>
      <c r="Q112" s="330"/>
      <c r="R112" s="323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22">
        <v>4680115880894</v>
      </c>
      <c r="E113" s="323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601" t="s">
        <v>212</v>
      </c>
      <c r="O113" s="330"/>
      <c r="P113" s="330"/>
      <c r="Q113" s="330"/>
      <c r="R113" s="323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22">
        <v>4607091385427</v>
      </c>
      <c r="E114" s="323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30"/>
      <c r="P114" s="330"/>
      <c r="Q114" s="330"/>
      <c r="R114" s="323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22">
        <v>4680115882645</v>
      </c>
      <c r="E115" s="323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473" t="s">
        <v>217</v>
      </c>
      <c r="O115" s="330"/>
      <c r="P115" s="330"/>
      <c r="Q115" s="330"/>
      <c r="R115" s="323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2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4"/>
      <c r="N116" s="315" t="s">
        <v>66</v>
      </c>
      <c r="O116" s="316"/>
      <c r="P116" s="316"/>
      <c r="Q116" s="316"/>
      <c r="R116" s="316"/>
      <c r="S116" s="316"/>
      <c r="T116" s="317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37.5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38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0.28614000000000001</v>
      </c>
      <c r="Y116" s="309"/>
      <c r="Z116" s="309"/>
    </row>
    <row r="117" spans="1:53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4"/>
      <c r="N117" s="315" t="s">
        <v>66</v>
      </c>
      <c r="O117" s="316"/>
      <c r="P117" s="316"/>
      <c r="Q117" s="316"/>
      <c r="R117" s="316"/>
      <c r="S117" s="316"/>
      <c r="T117" s="317"/>
      <c r="U117" s="37" t="s">
        <v>65</v>
      </c>
      <c r="V117" s="308">
        <f>IFERROR(SUM(V106:V115),"0")</f>
        <v>99</v>
      </c>
      <c r="W117" s="308">
        <f>IFERROR(SUM(W106:W115),"0")</f>
        <v>100.32000000000001</v>
      </c>
      <c r="X117" s="37"/>
      <c r="Y117" s="309"/>
      <c r="Z117" s="309"/>
    </row>
    <row r="118" spans="1:53" ht="14.25" customHeight="1" x14ac:dyDescent="0.25">
      <c r="A118" s="344" t="s">
        <v>218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13"/>
      <c r="Y118" s="301"/>
      <c r="Z118" s="301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22">
        <v>4607091383065</v>
      </c>
      <c r="E119" s="323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43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30"/>
      <c r="P119" s="330"/>
      <c r="Q119" s="330"/>
      <c r="R119" s="323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22">
        <v>4680115881532</v>
      </c>
      <c r="E120" s="323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59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30"/>
      <c r="P120" s="330"/>
      <c r="Q120" s="330"/>
      <c r="R120" s="323"/>
      <c r="S120" s="34"/>
      <c r="T120" s="34"/>
      <c r="U120" s="35" t="s">
        <v>65</v>
      </c>
      <c r="V120" s="306">
        <v>50</v>
      </c>
      <c r="W120" s="307">
        <f>IFERROR(IF(V120="",0,CEILING((V120/$H120),1)*$H120),"")</f>
        <v>56.699999999999996</v>
      </c>
      <c r="X120" s="36">
        <f>IFERROR(IF(W120=0,"",ROUNDUP(W120/H120,0)*0.02175),"")</f>
        <v>0.15225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22">
        <v>4680115882652</v>
      </c>
      <c r="E121" s="323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72" t="s">
        <v>225</v>
      </c>
      <c r="O121" s="330"/>
      <c r="P121" s="330"/>
      <c r="Q121" s="330"/>
      <c r="R121" s="323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22">
        <v>4680115880238</v>
      </c>
      <c r="E122" s="323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42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30"/>
      <c r="P122" s="330"/>
      <c r="Q122" s="330"/>
      <c r="R122" s="323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22">
        <v>4680115881464</v>
      </c>
      <c r="E123" s="323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455" t="s">
        <v>230</v>
      </c>
      <c r="O123" s="330"/>
      <c r="P123" s="330"/>
      <c r="Q123" s="330"/>
      <c r="R123" s="323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2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13"/>
      <c r="M124" s="314"/>
      <c r="N124" s="315" t="s">
        <v>66</v>
      </c>
      <c r="O124" s="316"/>
      <c r="P124" s="316"/>
      <c r="Q124" s="316"/>
      <c r="R124" s="316"/>
      <c r="S124" s="316"/>
      <c r="T124" s="317"/>
      <c r="U124" s="37" t="s">
        <v>67</v>
      </c>
      <c r="V124" s="308">
        <f>IFERROR(V119/H119,"0")+IFERROR(V120/H120,"0")+IFERROR(V121/H121,"0")+IFERROR(V122/H122,"0")+IFERROR(V123/H123,"0")</f>
        <v>6.1728395061728394</v>
      </c>
      <c r="W124" s="308">
        <f>IFERROR(W119/H119,"0")+IFERROR(W120/H120,"0")+IFERROR(W121/H121,"0")+IFERROR(W122/H122,"0")+IFERROR(W123/H123,"0")</f>
        <v>7</v>
      </c>
      <c r="X124" s="308">
        <f>IFERROR(IF(X119="",0,X119),"0")+IFERROR(IF(X120="",0,X120),"0")+IFERROR(IF(X121="",0,X121),"0")+IFERROR(IF(X122="",0,X122),"0")+IFERROR(IF(X123="",0,X123),"0")</f>
        <v>0.15225</v>
      </c>
      <c r="Y124" s="309"/>
      <c r="Z124" s="309"/>
    </row>
    <row r="125" spans="1:53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4"/>
      <c r="N125" s="315" t="s">
        <v>66</v>
      </c>
      <c r="O125" s="316"/>
      <c r="P125" s="316"/>
      <c r="Q125" s="316"/>
      <c r="R125" s="316"/>
      <c r="S125" s="316"/>
      <c r="T125" s="317"/>
      <c r="U125" s="37" t="s">
        <v>65</v>
      </c>
      <c r="V125" s="308">
        <f>IFERROR(SUM(V119:V123),"0")</f>
        <v>50</v>
      </c>
      <c r="W125" s="308">
        <f>IFERROR(SUM(W119:W123),"0")</f>
        <v>56.699999999999996</v>
      </c>
      <c r="X125" s="37"/>
      <c r="Y125" s="309"/>
      <c r="Z125" s="309"/>
    </row>
    <row r="126" spans="1:53" ht="16.5" customHeight="1" x14ac:dyDescent="0.25">
      <c r="A126" s="363" t="s">
        <v>231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13"/>
      <c r="Y126" s="302"/>
      <c r="Z126" s="302"/>
    </row>
    <row r="127" spans="1:53" ht="14.25" customHeight="1" x14ac:dyDescent="0.25">
      <c r="A127" s="344" t="s">
        <v>68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13"/>
      <c r="Y127" s="301"/>
      <c r="Z127" s="301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22">
        <v>4607091385168</v>
      </c>
      <c r="E128" s="323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30"/>
      <c r="P128" s="330"/>
      <c r="Q128" s="330"/>
      <c r="R128" s="323"/>
      <c r="S128" s="34"/>
      <c r="T128" s="34"/>
      <c r="U128" s="35" t="s">
        <v>65</v>
      </c>
      <c r="V128" s="306">
        <v>300</v>
      </c>
      <c r="W128" s="307">
        <f>IFERROR(IF(V128="",0,CEILING((V128/$H128),1)*$H128),"")</f>
        <v>307.8</v>
      </c>
      <c r="X128" s="36">
        <f>IFERROR(IF(W128=0,"",ROUNDUP(W128/H128,0)*0.02175),"")</f>
        <v>0.8264999999999999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22">
        <v>4607091383256</v>
      </c>
      <c r="E129" s="323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0"/>
      <c r="P129" s="330"/>
      <c r="Q129" s="330"/>
      <c r="R129" s="323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22">
        <v>4607091385748</v>
      </c>
      <c r="E130" s="323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0"/>
      <c r="P130" s="330"/>
      <c r="Q130" s="330"/>
      <c r="R130" s="323"/>
      <c r="S130" s="34"/>
      <c r="T130" s="34"/>
      <c r="U130" s="35" t="s">
        <v>65</v>
      </c>
      <c r="V130" s="306">
        <v>225</v>
      </c>
      <c r="W130" s="307">
        <f>IFERROR(IF(V130="",0,CEILING((V130/$H130),1)*$H130),"")</f>
        <v>226.8</v>
      </c>
      <c r="X130" s="36">
        <f>IFERROR(IF(W130=0,"",ROUNDUP(W130/H130,0)*0.00753),"")</f>
        <v>0.63251999999999997</v>
      </c>
      <c r="Y130" s="56"/>
      <c r="Z130" s="57"/>
      <c r="AD130" s="58"/>
      <c r="BA130" s="126" t="s">
        <v>1</v>
      </c>
    </row>
    <row r="131" spans="1:53" x14ac:dyDescent="0.2">
      <c r="A131" s="312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13"/>
      <c r="M131" s="314"/>
      <c r="N131" s="315" t="s">
        <v>66</v>
      </c>
      <c r="O131" s="316"/>
      <c r="P131" s="316"/>
      <c r="Q131" s="316"/>
      <c r="R131" s="316"/>
      <c r="S131" s="316"/>
      <c r="T131" s="317"/>
      <c r="U131" s="37" t="s">
        <v>67</v>
      </c>
      <c r="V131" s="308">
        <f>IFERROR(V128/H128,"0")+IFERROR(V129/H129,"0")+IFERROR(V130/H130,"0")</f>
        <v>120.37037037037037</v>
      </c>
      <c r="W131" s="308">
        <f>IFERROR(W128/H128,"0")+IFERROR(W129/H129,"0")+IFERROR(W130/H130,"0")</f>
        <v>122</v>
      </c>
      <c r="X131" s="308">
        <f>IFERROR(IF(X128="",0,X128),"0")+IFERROR(IF(X129="",0,X129),"0")+IFERROR(IF(X130="",0,X130),"0")</f>
        <v>1.4590199999999998</v>
      </c>
      <c r="Y131" s="309"/>
      <c r="Z131" s="309"/>
    </row>
    <row r="132" spans="1:53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4"/>
      <c r="N132" s="315" t="s">
        <v>66</v>
      </c>
      <c r="O132" s="316"/>
      <c r="P132" s="316"/>
      <c r="Q132" s="316"/>
      <c r="R132" s="316"/>
      <c r="S132" s="316"/>
      <c r="T132" s="317"/>
      <c r="U132" s="37" t="s">
        <v>65</v>
      </c>
      <c r="V132" s="308">
        <f>IFERROR(SUM(V128:V130),"0")</f>
        <v>525</v>
      </c>
      <c r="W132" s="308">
        <f>IFERROR(SUM(W128:W130),"0")</f>
        <v>534.6</v>
      </c>
      <c r="X132" s="37"/>
      <c r="Y132" s="309"/>
      <c r="Z132" s="309"/>
    </row>
    <row r="133" spans="1:53" ht="27.75" customHeight="1" x14ac:dyDescent="0.2">
      <c r="A133" s="327" t="s">
        <v>238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48"/>
      <c r="Z133" s="48"/>
    </row>
    <row r="134" spans="1:53" ht="16.5" customHeight="1" x14ac:dyDescent="0.25">
      <c r="A134" s="363" t="s">
        <v>239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13"/>
      <c r="Y134" s="302"/>
      <c r="Z134" s="302"/>
    </row>
    <row r="135" spans="1:53" ht="14.25" customHeight="1" x14ac:dyDescent="0.25">
      <c r="A135" s="344" t="s">
        <v>103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13"/>
      <c r="Y135" s="301"/>
      <c r="Z135" s="301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22">
        <v>4607091383423</v>
      </c>
      <c r="E136" s="323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3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0"/>
      <c r="P136" s="330"/>
      <c r="Q136" s="330"/>
      <c r="R136" s="323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22">
        <v>4607091381405</v>
      </c>
      <c r="E137" s="323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6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0"/>
      <c r="P137" s="330"/>
      <c r="Q137" s="330"/>
      <c r="R137" s="323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22">
        <v>4607091386516</v>
      </c>
      <c r="E138" s="323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0"/>
      <c r="P138" s="330"/>
      <c r="Q138" s="330"/>
      <c r="R138" s="323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2"/>
      <c r="B139" s="313"/>
      <c r="C139" s="313"/>
      <c r="D139" s="313"/>
      <c r="E139" s="313"/>
      <c r="F139" s="313"/>
      <c r="G139" s="313"/>
      <c r="H139" s="313"/>
      <c r="I139" s="313"/>
      <c r="J139" s="313"/>
      <c r="K139" s="313"/>
      <c r="L139" s="313"/>
      <c r="M139" s="314"/>
      <c r="N139" s="315" t="s">
        <v>66</v>
      </c>
      <c r="O139" s="316"/>
      <c r="P139" s="316"/>
      <c r="Q139" s="316"/>
      <c r="R139" s="316"/>
      <c r="S139" s="316"/>
      <c r="T139" s="317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3"/>
      <c r="B140" s="313"/>
      <c r="C140" s="313"/>
      <c r="D140" s="313"/>
      <c r="E140" s="313"/>
      <c r="F140" s="313"/>
      <c r="G140" s="313"/>
      <c r="H140" s="313"/>
      <c r="I140" s="313"/>
      <c r="J140" s="313"/>
      <c r="K140" s="313"/>
      <c r="L140" s="313"/>
      <c r="M140" s="314"/>
      <c r="N140" s="315" t="s">
        <v>66</v>
      </c>
      <c r="O140" s="316"/>
      <c r="P140" s="316"/>
      <c r="Q140" s="316"/>
      <c r="R140" s="316"/>
      <c r="S140" s="316"/>
      <c r="T140" s="317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63" t="s">
        <v>246</v>
      </c>
      <c r="B141" s="313"/>
      <c r="C141" s="313"/>
      <c r="D141" s="313"/>
      <c r="E141" s="313"/>
      <c r="F141" s="313"/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  <c r="T141" s="313"/>
      <c r="U141" s="313"/>
      <c r="V141" s="313"/>
      <c r="W141" s="313"/>
      <c r="X141" s="313"/>
      <c r="Y141" s="302"/>
      <c r="Z141" s="302"/>
    </row>
    <row r="142" spans="1:53" ht="14.25" customHeight="1" x14ac:dyDescent="0.25">
      <c r="A142" s="344" t="s">
        <v>60</v>
      </c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  <c r="T142" s="313"/>
      <c r="U142" s="313"/>
      <c r="V142" s="313"/>
      <c r="W142" s="313"/>
      <c r="X142" s="313"/>
      <c r="Y142" s="301"/>
      <c r="Z142" s="301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22">
        <v>4680115880993</v>
      </c>
      <c r="E143" s="323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0"/>
      <c r="P143" s="330"/>
      <c r="Q143" s="330"/>
      <c r="R143" s="323"/>
      <c r="S143" s="34"/>
      <c r="T143" s="34"/>
      <c r="U143" s="35" t="s">
        <v>65</v>
      </c>
      <c r="V143" s="306">
        <v>0</v>
      </c>
      <c r="W143" s="307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22">
        <v>4680115881761</v>
      </c>
      <c r="E144" s="323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0"/>
      <c r="P144" s="330"/>
      <c r="Q144" s="330"/>
      <c r="R144" s="323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22">
        <v>4680115881563</v>
      </c>
      <c r="E145" s="323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0"/>
      <c r="P145" s="330"/>
      <c r="Q145" s="330"/>
      <c r="R145" s="323"/>
      <c r="S145" s="34"/>
      <c r="T145" s="34"/>
      <c r="U145" s="35" t="s">
        <v>65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22">
        <v>4680115880986</v>
      </c>
      <c r="E146" s="323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3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0"/>
      <c r="P146" s="330"/>
      <c r="Q146" s="330"/>
      <c r="R146" s="323"/>
      <c r="S146" s="34"/>
      <c r="T146" s="34"/>
      <c r="U146" s="35" t="s">
        <v>65</v>
      </c>
      <c r="V146" s="306">
        <v>0</v>
      </c>
      <c r="W146" s="307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22">
        <v>4680115880207</v>
      </c>
      <c r="E147" s="323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0"/>
      <c r="P147" s="330"/>
      <c r="Q147" s="330"/>
      <c r="R147" s="323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22">
        <v>4680115881785</v>
      </c>
      <c r="E148" s="323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4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0"/>
      <c r="P148" s="330"/>
      <c r="Q148" s="330"/>
      <c r="R148" s="323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22">
        <v>4680115881679</v>
      </c>
      <c r="E149" s="323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5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0"/>
      <c r="P149" s="330"/>
      <c r="Q149" s="330"/>
      <c r="R149" s="323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22">
        <v>4680115880191</v>
      </c>
      <c r="E150" s="323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0"/>
      <c r="P150" s="330"/>
      <c r="Q150" s="330"/>
      <c r="R150" s="323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2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4"/>
      <c r="N151" s="315" t="s">
        <v>66</v>
      </c>
      <c r="O151" s="316"/>
      <c r="P151" s="316"/>
      <c r="Q151" s="316"/>
      <c r="R151" s="316"/>
      <c r="S151" s="316"/>
      <c r="T151" s="317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0</v>
      </c>
      <c r="W151" s="308">
        <f>IFERROR(W143/H143,"0")+IFERROR(W144/H144,"0")+IFERROR(W145/H145,"0")+IFERROR(W146/H146,"0")+IFERROR(W147/H147,"0")+IFERROR(W148/H148,"0")+IFERROR(W149/H149,"0")+IFERROR(W150/H150,"0")</f>
        <v>0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9"/>
      <c r="Z151" s="309"/>
    </row>
    <row r="152" spans="1:53" x14ac:dyDescent="0.2">
      <c r="A152" s="313"/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4"/>
      <c r="N152" s="315" t="s">
        <v>66</v>
      </c>
      <c r="O152" s="316"/>
      <c r="P152" s="316"/>
      <c r="Q152" s="316"/>
      <c r="R152" s="316"/>
      <c r="S152" s="316"/>
      <c r="T152" s="317"/>
      <c r="U152" s="37" t="s">
        <v>65</v>
      </c>
      <c r="V152" s="308">
        <f>IFERROR(SUM(V143:V150),"0")</f>
        <v>0</v>
      </c>
      <c r="W152" s="308">
        <f>IFERROR(SUM(W143:W150),"0")</f>
        <v>0</v>
      </c>
      <c r="X152" s="37"/>
      <c r="Y152" s="309"/>
      <c r="Z152" s="309"/>
    </row>
    <row r="153" spans="1:53" ht="16.5" customHeight="1" x14ac:dyDescent="0.25">
      <c r="A153" s="363" t="s">
        <v>263</v>
      </c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  <c r="T153" s="313"/>
      <c r="U153" s="313"/>
      <c r="V153" s="313"/>
      <c r="W153" s="313"/>
      <c r="X153" s="313"/>
      <c r="Y153" s="302"/>
      <c r="Z153" s="302"/>
    </row>
    <row r="154" spans="1:53" ht="14.25" customHeight="1" x14ac:dyDescent="0.25">
      <c r="A154" s="344" t="s">
        <v>103</v>
      </c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  <c r="T154" s="313"/>
      <c r="U154" s="313"/>
      <c r="V154" s="313"/>
      <c r="W154" s="313"/>
      <c r="X154" s="313"/>
      <c r="Y154" s="301"/>
      <c r="Z154" s="301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22">
        <v>4680115881402</v>
      </c>
      <c r="E155" s="323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6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30"/>
      <c r="P155" s="330"/>
      <c r="Q155" s="330"/>
      <c r="R155" s="323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22">
        <v>4680115881396</v>
      </c>
      <c r="E156" s="323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30"/>
      <c r="P156" s="330"/>
      <c r="Q156" s="330"/>
      <c r="R156" s="323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2"/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4"/>
      <c r="N157" s="315" t="s">
        <v>66</v>
      </c>
      <c r="O157" s="316"/>
      <c r="P157" s="316"/>
      <c r="Q157" s="316"/>
      <c r="R157" s="316"/>
      <c r="S157" s="316"/>
      <c r="T157" s="317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3"/>
      <c r="B158" s="313"/>
      <c r="C158" s="313"/>
      <c r="D158" s="313"/>
      <c r="E158" s="313"/>
      <c r="F158" s="313"/>
      <c r="G158" s="313"/>
      <c r="H158" s="313"/>
      <c r="I158" s="313"/>
      <c r="J158" s="313"/>
      <c r="K158" s="313"/>
      <c r="L158" s="313"/>
      <c r="M158" s="314"/>
      <c r="N158" s="315" t="s">
        <v>66</v>
      </c>
      <c r="O158" s="316"/>
      <c r="P158" s="316"/>
      <c r="Q158" s="316"/>
      <c r="R158" s="316"/>
      <c r="S158" s="316"/>
      <c r="T158" s="317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44" t="s">
        <v>95</v>
      </c>
      <c r="B159" s="313"/>
      <c r="C159" s="313"/>
      <c r="D159" s="313"/>
      <c r="E159" s="313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  <c r="T159" s="313"/>
      <c r="U159" s="313"/>
      <c r="V159" s="313"/>
      <c r="W159" s="313"/>
      <c r="X159" s="313"/>
      <c r="Y159" s="301"/>
      <c r="Z159" s="301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22">
        <v>4680115882935</v>
      </c>
      <c r="E160" s="323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368" t="s">
        <v>270</v>
      </c>
      <c r="O160" s="330"/>
      <c r="P160" s="330"/>
      <c r="Q160" s="330"/>
      <c r="R160" s="323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22">
        <v>4680115880764</v>
      </c>
      <c r="E161" s="323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4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30"/>
      <c r="P161" s="330"/>
      <c r="Q161" s="330"/>
      <c r="R161" s="323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2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4"/>
      <c r="N162" s="315" t="s">
        <v>66</v>
      </c>
      <c r="O162" s="316"/>
      <c r="P162" s="316"/>
      <c r="Q162" s="316"/>
      <c r="R162" s="316"/>
      <c r="S162" s="316"/>
      <c r="T162" s="317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4"/>
      <c r="N163" s="315" t="s">
        <v>66</v>
      </c>
      <c r="O163" s="316"/>
      <c r="P163" s="316"/>
      <c r="Q163" s="316"/>
      <c r="R163" s="316"/>
      <c r="S163" s="316"/>
      <c r="T163" s="317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44" t="s">
        <v>60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13"/>
      <c r="Y164" s="301"/>
      <c r="Z164" s="301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22">
        <v>4680115882683</v>
      </c>
      <c r="E165" s="323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30"/>
      <c r="P165" s="330"/>
      <c r="Q165" s="330"/>
      <c r="R165" s="323"/>
      <c r="S165" s="34"/>
      <c r="T165" s="34"/>
      <c r="U165" s="35" t="s">
        <v>65</v>
      </c>
      <c r="V165" s="306">
        <v>0</v>
      </c>
      <c r="W165" s="307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22">
        <v>4680115882690</v>
      </c>
      <c r="E166" s="323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6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30"/>
      <c r="P166" s="330"/>
      <c r="Q166" s="330"/>
      <c r="R166" s="323"/>
      <c r="S166" s="34"/>
      <c r="T166" s="34"/>
      <c r="U166" s="35" t="s">
        <v>65</v>
      </c>
      <c r="V166" s="306">
        <v>0</v>
      </c>
      <c r="W166" s="307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22">
        <v>4680115882669</v>
      </c>
      <c r="E167" s="323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30"/>
      <c r="P167" s="330"/>
      <c r="Q167" s="330"/>
      <c r="R167" s="323"/>
      <c r="S167" s="34"/>
      <c r="T167" s="34"/>
      <c r="U167" s="35" t="s">
        <v>65</v>
      </c>
      <c r="V167" s="306">
        <v>0</v>
      </c>
      <c r="W167" s="307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22">
        <v>4680115882676</v>
      </c>
      <c r="E168" s="323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30"/>
      <c r="P168" s="330"/>
      <c r="Q168" s="330"/>
      <c r="R168" s="323"/>
      <c r="S168" s="34"/>
      <c r="T168" s="34"/>
      <c r="U168" s="35" t="s">
        <v>65</v>
      </c>
      <c r="V168" s="306">
        <v>0</v>
      </c>
      <c r="W168" s="307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2"/>
      <c r="B169" s="313"/>
      <c r="C169" s="313"/>
      <c r="D169" s="313"/>
      <c r="E169" s="313"/>
      <c r="F169" s="313"/>
      <c r="G169" s="313"/>
      <c r="H169" s="313"/>
      <c r="I169" s="313"/>
      <c r="J169" s="313"/>
      <c r="K169" s="313"/>
      <c r="L169" s="313"/>
      <c r="M169" s="314"/>
      <c r="N169" s="315" t="s">
        <v>66</v>
      </c>
      <c r="O169" s="316"/>
      <c r="P169" s="316"/>
      <c r="Q169" s="316"/>
      <c r="R169" s="316"/>
      <c r="S169" s="316"/>
      <c r="T169" s="317"/>
      <c r="U169" s="37" t="s">
        <v>67</v>
      </c>
      <c r="V169" s="308">
        <f>IFERROR(V165/H165,"0")+IFERROR(V166/H166,"0")+IFERROR(V167/H167,"0")+IFERROR(V168/H168,"0")</f>
        <v>0</v>
      </c>
      <c r="W169" s="308">
        <f>IFERROR(W165/H165,"0")+IFERROR(W166/H166,"0")+IFERROR(W167/H167,"0")+IFERROR(W168/H168,"0")</f>
        <v>0</v>
      </c>
      <c r="X169" s="308">
        <f>IFERROR(IF(X165="",0,X165),"0")+IFERROR(IF(X166="",0,X166),"0")+IFERROR(IF(X167="",0,X167),"0")+IFERROR(IF(X168="",0,X168),"0")</f>
        <v>0</v>
      </c>
      <c r="Y169" s="309"/>
      <c r="Z169" s="309"/>
    </row>
    <row r="170" spans="1:53" x14ac:dyDescent="0.2">
      <c r="A170" s="313"/>
      <c r="B170" s="313"/>
      <c r="C170" s="313"/>
      <c r="D170" s="313"/>
      <c r="E170" s="313"/>
      <c r="F170" s="313"/>
      <c r="G170" s="313"/>
      <c r="H170" s="313"/>
      <c r="I170" s="313"/>
      <c r="J170" s="313"/>
      <c r="K170" s="313"/>
      <c r="L170" s="313"/>
      <c r="M170" s="314"/>
      <c r="N170" s="315" t="s">
        <v>66</v>
      </c>
      <c r="O170" s="316"/>
      <c r="P170" s="316"/>
      <c r="Q170" s="316"/>
      <c r="R170" s="316"/>
      <c r="S170" s="316"/>
      <c r="T170" s="317"/>
      <c r="U170" s="37" t="s">
        <v>65</v>
      </c>
      <c r="V170" s="308">
        <f>IFERROR(SUM(V165:V168),"0")</f>
        <v>0</v>
      </c>
      <c r="W170" s="308">
        <f>IFERROR(SUM(W165:W168),"0")</f>
        <v>0</v>
      </c>
      <c r="X170" s="37"/>
      <c r="Y170" s="309"/>
      <c r="Z170" s="309"/>
    </row>
    <row r="171" spans="1:53" ht="14.25" customHeight="1" x14ac:dyDescent="0.25">
      <c r="A171" s="344" t="s">
        <v>68</v>
      </c>
      <c r="B171" s="313"/>
      <c r="C171" s="313"/>
      <c r="D171" s="313"/>
      <c r="E171" s="313"/>
      <c r="F171" s="313"/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  <c r="T171" s="313"/>
      <c r="U171" s="313"/>
      <c r="V171" s="313"/>
      <c r="W171" s="313"/>
      <c r="X171" s="313"/>
      <c r="Y171" s="301"/>
      <c r="Z171" s="301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22">
        <v>4680115881556</v>
      </c>
      <c r="E172" s="323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6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30"/>
      <c r="P172" s="330"/>
      <c r="Q172" s="330"/>
      <c r="R172" s="323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22">
        <v>4680115880573</v>
      </c>
      <c r="E173" s="323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602" t="s">
        <v>285</v>
      </c>
      <c r="O173" s="330"/>
      <c r="P173" s="330"/>
      <c r="Q173" s="330"/>
      <c r="R173" s="323"/>
      <c r="S173" s="34"/>
      <c r="T173" s="34"/>
      <c r="U173" s="35" t="s">
        <v>65</v>
      </c>
      <c r="V173" s="306">
        <v>0</v>
      </c>
      <c r="W173" s="307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22">
        <v>4680115881594</v>
      </c>
      <c r="E174" s="323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30"/>
      <c r="P174" s="330"/>
      <c r="Q174" s="330"/>
      <c r="R174" s="323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22">
        <v>4680115881587</v>
      </c>
      <c r="E175" s="323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620" t="s">
        <v>290</v>
      </c>
      <c r="O175" s="330"/>
      <c r="P175" s="330"/>
      <c r="Q175" s="330"/>
      <c r="R175" s="323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22">
        <v>4680115880962</v>
      </c>
      <c r="E176" s="323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5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30"/>
      <c r="P176" s="330"/>
      <c r="Q176" s="330"/>
      <c r="R176" s="323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22">
        <v>4680115881617</v>
      </c>
      <c r="E177" s="323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30"/>
      <c r="P177" s="330"/>
      <c r="Q177" s="330"/>
      <c r="R177" s="323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22">
        <v>4680115881228</v>
      </c>
      <c r="E178" s="323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14" t="s">
        <v>297</v>
      </c>
      <c r="O178" s="330"/>
      <c r="P178" s="330"/>
      <c r="Q178" s="330"/>
      <c r="R178" s="323"/>
      <c r="S178" s="34"/>
      <c r="T178" s="34"/>
      <c r="U178" s="35" t="s">
        <v>65</v>
      </c>
      <c r="V178" s="306">
        <v>0</v>
      </c>
      <c r="W178" s="307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22">
        <v>4680115881037</v>
      </c>
      <c r="E179" s="323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76" t="s">
        <v>300</v>
      </c>
      <c r="O179" s="330"/>
      <c r="P179" s="330"/>
      <c r="Q179" s="330"/>
      <c r="R179" s="323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22">
        <v>4680115881211</v>
      </c>
      <c r="E180" s="323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3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30"/>
      <c r="P180" s="330"/>
      <c r="Q180" s="330"/>
      <c r="R180" s="323"/>
      <c r="S180" s="34"/>
      <c r="T180" s="34"/>
      <c r="U180" s="35" t="s">
        <v>65</v>
      </c>
      <c r="V180" s="306">
        <v>0</v>
      </c>
      <c r="W180" s="307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22">
        <v>4680115881020</v>
      </c>
      <c r="E181" s="323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2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30"/>
      <c r="P181" s="330"/>
      <c r="Q181" s="330"/>
      <c r="R181" s="323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22">
        <v>4680115882195</v>
      </c>
      <c r="E182" s="323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3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30"/>
      <c r="P182" s="330"/>
      <c r="Q182" s="330"/>
      <c r="R182" s="323"/>
      <c r="S182" s="34"/>
      <c r="T182" s="34"/>
      <c r="U182" s="35" t="s">
        <v>65</v>
      </c>
      <c r="V182" s="306">
        <v>0</v>
      </c>
      <c r="W182" s="307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22">
        <v>4680115882607</v>
      </c>
      <c r="E183" s="323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42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30"/>
      <c r="P183" s="330"/>
      <c r="Q183" s="330"/>
      <c r="R183" s="323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22">
        <v>4680115880092</v>
      </c>
      <c r="E184" s="323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30"/>
      <c r="P184" s="330"/>
      <c r="Q184" s="330"/>
      <c r="R184" s="323"/>
      <c r="S184" s="34"/>
      <c r="T184" s="34"/>
      <c r="U184" s="35" t="s">
        <v>65</v>
      </c>
      <c r="V184" s="306">
        <v>0</v>
      </c>
      <c r="W184" s="307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22">
        <v>4680115880221</v>
      </c>
      <c r="E185" s="323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36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30"/>
      <c r="P185" s="330"/>
      <c r="Q185" s="330"/>
      <c r="R185" s="323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22">
        <v>4680115882942</v>
      </c>
      <c r="E186" s="323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3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30"/>
      <c r="P186" s="330"/>
      <c r="Q186" s="330"/>
      <c r="R186" s="323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22">
        <v>4680115880504</v>
      </c>
      <c r="E187" s="323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6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30"/>
      <c r="P187" s="330"/>
      <c r="Q187" s="330"/>
      <c r="R187" s="323"/>
      <c r="S187" s="34"/>
      <c r="T187" s="34"/>
      <c r="U187" s="35" t="s">
        <v>65</v>
      </c>
      <c r="V187" s="306">
        <v>0</v>
      </c>
      <c r="W187" s="307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22">
        <v>4680115882164</v>
      </c>
      <c r="E188" s="323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4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30"/>
      <c r="P188" s="330"/>
      <c r="Q188" s="330"/>
      <c r="R188" s="323"/>
      <c r="S188" s="34"/>
      <c r="T188" s="34"/>
      <c r="U188" s="35" t="s">
        <v>65</v>
      </c>
      <c r="V188" s="306">
        <v>0</v>
      </c>
      <c r="W188" s="307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12"/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4"/>
      <c r="N189" s="315" t="s">
        <v>66</v>
      </c>
      <c r="O189" s="316"/>
      <c r="P189" s="316"/>
      <c r="Q189" s="316"/>
      <c r="R189" s="316"/>
      <c r="S189" s="316"/>
      <c r="T189" s="317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09"/>
      <c r="Z189" s="309"/>
    </row>
    <row r="190" spans="1:53" x14ac:dyDescent="0.2">
      <c r="A190" s="313"/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4"/>
      <c r="N190" s="315" t="s">
        <v>66</v>
      </c>
      <c r="O190" s="316"/>
      <c r="P190" s="316"/>
      <c r="Q190" s="316"/>
      <c r="R190" s="316"/>
      <c r="S190" s="316"/>
      <c r="T190" s="317"/>
      <c r="U190" s="37" t="s">
        <v>65</v>
      </c>
      <c r="V190" s="308">
        <f>IFERROR(SUM(V172:V188),"0")</f>
        <v>0</v>
      </c>
      <c r="W190" s="308">
        <f>IFERROR(SUM(W172:W188),"0")</f>
        <v>0</v>
      </c>
      <c r="X190" s="37"/>
      <c r="Y190" s="309"/>
      <c r="Z190" s="309"/>
    </row>
    <row r="191" spans="1:53" ht="14.25" customHeight="1" x14ac:dyDescent="0.25">
      <c r="A191" s="344" t="s">
        <v>218</v>
      </c>
      <c r="B191" s="313"/>
      <c r="C191" s="313"/>
      <c r="D191" s="313"/>
      <c r="E191" s="313"/>
      <c r="F191" s="313"/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  <c r="T191" s="313"/>
      <c r="U191" s="313"/>
      <c r="V191" s="313"/>
      <c r="W191" s="313"/>
      <c r="X191" s="313"/>
      <c r="Y191" s="301"/>
      <c r="Z191" s="301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22">
        <v>4680115880801</v>
      </c>
      <c r="E192" s="323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5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30"/>
      <c r="P192" s="330"/>
      <c r="Q192" s="330"/>
      <c r="R192" s="323"/>
      <c r="S192" s="34"/>
      <c r="T192" s="34"/>
      <c r="U192" s="35" t="s">
        <v>65</v>
      </c>
      <c r="V192" s="306">
        <v>0</v>
      </c>
      <c r="W192" s="307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22">
        <v>4680115880818</v>
      </c>
      <c r="E193" s="323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3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30"/>
      <c r="P193" s="330"/>
      <c r="Q193" s="330"/>
      <c r="R193" s="323"/>
      <c r="S193" s="34"/>
      <c r="T193" s="34"/>
      <c r="U193" s="35" t="s">
        <v>65</v>
      </c>
      <c r="V193" s="306">
        <v>0</v>
      </c>
      <c r="W193" s="307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12"/>
      <c r="B194" s="313"/>
      <c r="C194" s="313"/>
      <c r="D194" s="313"/>
      <c r="E194" s="313"/>
      <c r="F194" s="313"/>
      <c r="G194" s="313"/>
      <c r="H194" s="313"/>
      <c r="I194" s="313"/>
      <c r="J194" s="313"/>
      <c r="K194" s="313"/>
      <c r="L194" s="313"/>
      <c r="M194" s="314"/>
      <c r="N194" s="315" t="s">
        <v>66</v>
      </c>
      <c r="O194" s="316"/>
      <c r="P194" s="316"/>
      <c r="Q194" s="316"/>
      <c r="R194" s="316"/>
      <c r="S194" s="316"/>
      <c r="T194" s="317"/>
      <c r="U194" s="37" t="s">
        <v>67</v>
      </c>
      <c r="V194" s="308">
        <f>IFERROR(V192/H192,"0")+IFERROR(V193/H193,"0")</f>
        <v>0</v>
      </c>
      <c r="W194" s="308">
        <f>IFERROR(W192/H192,"0")+IFERROR(W193/H193,"0")</f>
        <v>0</v>
      </c>
      <c r="X194" s="308">
        <f>IFERROR(IF(X192="",0,X192),"0")+IFERROR(IF(X193="",0,X193),"0")</f>
        <v>0</v>
      </c>
      <c r="Y194" s="309"/>
      <c r="Z194" s="309"/>
    </row>
    <row r="195" spans="1:53" x14ac:dyDescent="0.2">
      <c r="A195" s="313"/>
      <c r="B195" s="313"/>
      <c r="C195" s="313"/>
      <c r="D195" s="313"/>
      <c r="E195" s="313"/>
      <c r="F195" s="313"/>
      <c r="G195" s="313"/>
      <c r="H195" s="313"/>
      <c r="I195" s="313"/>
      <c r="J195" s="313"/>
      <c r="K195" s="313"/>
      <c r="L195" s="313"/>
      <c r="M195" s="314"/>
      <c r="N195" s="315" t="s">
        <v>66</v>
      </c>
      <c r="O195" s="316"/>
      <c r="P195" s="316"/>
      <c r="Q195" s="316"/>
      <c r="R195" s="316"/>
      <c r="S195" s="316"/>
      <c r="T195" s="317"/>
      <c r="U195" s="37" t="s">
        <v>65</v>
      </c>
      <c r="V195" s="308">
        <f>IFERROR(SUM(V192:V193),"0")</f>
        <v>0</v>
      </c>
      <c r="W195" s="308">
        <f>IFERROR(SUM(W192:W193),"0")</f>
        <v>0</v>
      </c>
      <c r="X195" s="37"/>
      <c r="Y195" s="309"/>
      <c r="Z195" s="309"/>
    </row>
    <row r="196" spans="1:53" ht="16.5" customHeight="1" x14ac:dyDescent="0.25">
      <c r="A196" s="363" t="s">
        <v>323</v>
      </c>
      <c r="B196" s="313"/>
      <c r="C196" s="313"/>
      <c r="D196" s="313"/>
      <c r="E196" s="313"/>
      <c r="F196" s="313"/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  <c r="T196" s="313"/>
      <c r="U196" s="313"/>
      <c r="V196" s="313"/>
      <c r="W196" s="313"/>
      <c r="X196" s="313"/>
      <c r="Y196" s="302"/>
      <c r="Z196" s="302"/>
    </row>
    <row r="197" spans="1:53" ht="14.25" customHeight="1" x14ac:dyDescent="0.25">
      <c r="A197" s="344" t="s">
        <v>103</v>
      </c>
      <c r="B197" s="313"/>
      <c r="C197" s="313"/>
      <c r="D197" s="313"/>
      <c r="E197" s="313"/>
      <c r="F197" s="313"/>
      <c r="G197" s="313"/>
      <c r="H197" s="313"/>
      <c r="I197" s="313"/>
      <c r="J197" s="313"/>
      <c r="K197" s="313"/>
      <c r="L197" s="313"/>
      <c r="M197" s="313"/>
      <c r="N197" s="313"/>
      <c r="O197" s="313"/>
      <c r="P197" s="313"/>
      <c r="Q197" s="313"/>
      <c r="R197" s="313"/>
      <c r="S197" s="313"/>
      <c r="T197" s="313"/>
      <c r="U197" s="313"/>
      <c r="V197" s="313"/>
      <c r="W197" s="313"/>
      <c r="X197" s="313"/>
      <c r="Y197" s="301"/>
      <c r="Z197" s="301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22">
        <v>4607091387445</v>
      </c>
      <c r="E198" s="323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4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30"/>
      <c r="P198" s="330"/>
      <c r="Q198" s="330"/>
      <c r="R198" s="323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22">
        <v>4607091386004</v>
      </c>
      <c r="E199" s="323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6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30"/>
      <c r="P199" s="330"/>
      <c r="Q199" s="330"/>
      <c r="R199" s="323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22">
        <v>4607091386004</v>
      </c>
      <c r="E200" s="323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0"/>
      <c r="P200" s="330"/>
      <c r="Q200" s="330"/>
      <c r="R200" s="323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22">
        <v>4607091386073</v>
      </c>
      <c r="E201" s="323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41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30"/>
      <c r="P201" s="330"/>
      <c r="Q201" s="330"/>
      <c r="R201" s="323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4301010928</v>
      </c>
      <c r="D202" s="322">
        <v>4607091387322</v>
      </c>
      <c r="E202" s="323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30"/>
      <c r="P202" s="330"/>
      <c r="Q202" s="330"/>
      <c r="R202" s="323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4301011395</v>
      </c>
      <c r="D203" s="322">
        <v>4607091387322</v>
      </c>
      <c r="E203" s="323"/>
      <c r="F203" s="305">
        <v>1.35</v>
      </c>
      <c r="G203" s="32">
        <v>8</v>
      </c>
      <c r="H203" s="305">
        <v>10.8</v>
      </c>
      <c r="I203" s="305">
        <v>11.28</v>
      </c>
      <c r="J203" s="32">
        <v>48</v>
      </c>
      <c r="K203" s="32" t="s">
        <v>98</v>
      </c>
      <c r="L203" s="33" t="s">
        <v>106</v>
      </c>
      <c r="M203" s="32">
        <v>55</v>
      </c>
      <c r="N203" s="41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0"/>
      <c r="P203" s="330"/>
      <c r="Q203" s="330"/>
      <c r="R203" s="323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22">
        <v>4607091387377</v>
      </c>
      <c r="E204" s="323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30"/>
      <c r="P204" s="330"/>
      <c r="Q204" s="330"/>
      <c r="R204" s="323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22">
        <v>4607091387353</v>
      </c>
      <c r="E205" s="323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3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30"/>
      <c r="P205" s="330"/>
      <c r="Q205" s="330"/>
      <c r="R205" s="323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22">
        <v>4607091386011</v>
      </c>
      <c r="E206" s="323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30"/>
      <c r="P206" s="330"/>
      <c r="Q206" s="330"/>
      <c r="R206" s="323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22">
        <v>4607091387308</v>
      </c>
      <c r="E207" s="323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30"/>
      <c r="P207" s="330"/>
      <c r="Q207" s="330"/>
      <c r="R207" s="323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22">
        <v>4607091387339</v>
      </c>
      <c r="E208" s="323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42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30"/>
      <c r="P208" s="330"/>
      <c r="Q208" s="330"/>
      <c r="R208" s="323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22">
        <v>4680115882638</v>
      </c>
      <c r="E209" s="323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3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30"/>
      <c r="P209" s="330"/>
      <c r="Q209" s="330"/>
      <c r="R209" s="323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22">
        <v>4680115881938</v>
      </c>
      <c r="E210" s="323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30"/>
      <c r="P210" s="330"/>
      <c r="Q210" s="330"/>
      <c r="R210" s="323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22">
        <v>4607091387346</v>
      </c>
      <c r="E211" s="323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30"/>
      <c r="P211" s="330"/>
      <c r="Q211" s="330"/>
      <c r="R211" s="323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22">
        <v>4607091389807</v>
      </c>
      <c r="E212" s="323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30"/>
      <c r="P212" s="330"/>
      <c r="Q212" s="330"/>
      <c r="R212" s="323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2"/>
      <c r="B213" s="313"/>
      <c r="C213" s="313"/>
      <c r="D213" s="313"/>
      <c r="E213" s="313"/>
      <c r="F213" s="313"/>
      <c r="G213" s="313"/>
      <c r="H213" s="313"/>
      <c r="I213" s="313"/>
      <c r="J213" s="313"/>
      <c r="K213" s="313"/>
      <c r="L213" s="313"/>
      <c r="M213" s="314"/>
      <c r="N213" s="315" t="s">
        <v>66</v>
      </c>
      <c r="O213" s="316"/>
      <c r="P213" s="316"/>
      <c r="Q213" s="316"/>
      <c r="R213" s="316"/>
      <c r="S213" s="316"/>
      <c r="T213" s="317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3"/>
      <c r="B214" s="313"/>
      <c r="C214" s="313"/>
      <c r="D214" s="313"/>
      <c r="E214" s="313"/>
      <c r="F214" s="313"/>
      <c r="G214" s="313"/>
      <c r="H214" s="313"/>
      <c r="I214" s="313"/>
      <c r="J214" s="313"/>
      <c r="K214" s="313"/>
      <c r="L214" s="313"/>
      <c r="M214" s="314"/>
      <c r="N214" s="315" t="s">
        <v>66</v>
      </c>
      <c r="O214" s="316"/>
      <c r="P214" s="316"/>
      <c r="Q214" s="316"/>
      <c r="R214" s="316"/>
      <c r="S214" s="316"/>
      <c r="T214" s="317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44" t="s">
        <v>95</v>
      </c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  <c r="T215" s="313"/>
      <c r="U215" s="313"/>
      <c r="V215" s="313"/>
      <c r="W215" s="313"/>
      <c r="X215" s="313"/>
      <c r="Y215" s="301"/>
      <c r="Z215" s="301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22">
        <v>4680115881914</v>
      </c>
      <c r="E216" s="323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44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30"/>
      <c r="P216" s="330"/>
      <c r="Q216" s="330"/>
      <c r="R216" s="323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2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4"/>
      <c r="N217" s="315" t="s">
        <v>66</v>
      </c>
      <c r="O217" s="316"/>
      <c r="P217" s="316"/>
      <c r="Q217" s="316"/>
      <c r="R217" s="316"/>
      <c r="S217" s="316"/>
      <c r="T217" s="317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4"/>
      <c r="N218" s="315" t="s">
        <v>66</v>
      </c>
      <c r="O218" s="316"/>
      <c r="P218" s="316"/>
      <c r="Q218" s="316"/>
      <c r="R218" s="316"/>
      <c r="S218" s="316"/>
      <c r="T218" s="317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44" t="s">
        <v>60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13"/>
      <c r="Y219" s="301"/>
      <c r="Z219" s="301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22">
        <v>4607091387193</v>
      </c>
      <c r="E220" s="323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5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30"/>
      <c r="P220" s="330"/>
      <c r="Q220" s="330"/>
      <c r="R220" s="323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22">
        <v>4607091387230</v>
      </c>
      <c r="E221" s="323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5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30"/>
      <c r="P221" s="330"/>
      <c r="Q221" s="330"/>
      <c r="R221" s="323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22">
        <v>4607091387285</v>
      </c>
      <c r="E222" s="323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5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30"/>
      <c r="P222" s="330"/>
      <c r="Q222" s="330"/>
      <c r="R222" s="323"/>
      <c r="S222" s="34"/>
      <c r="T222" s="34"/>
      <c r="U222" s="35" t="s">
        <v>65</v>
      </c>
      <c r="V222" s="306">
        <v>14</v>
      </c>
      <c r="W222" s="307">
        <f>IFERROR(IF(V222="",0,CEILING((V222/$H222),1)*$H222),"")</f>
        <v>14.700000000000001</v>
      </c>
      <c r="X222" s="36">
        <f>IFERROR(IF(W222=0,"",ROUNDUP(W222/H222,0)*0.00502),"")</f>
        <v>3.5140000000000005E-2</v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22">
        <v>4607091389845</v>
      </c>
      <c r="E223" s="323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53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30"/>
      <c r="P223" s="330"/>
      <c r="Q223" s="330"/>
      <c r="R223" s="323"/>
      <c r="S223" s="34"/>
      <c r="T223" s="34"/>
      <c r="U223" s="35" t="s">
        <v>65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2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13"/>
      <c r="M224" s="314"/>
      <c r="N224" s="315" t="s">
        <v>66</v>
      </c>
      <c r="O224" s="316"/>
      <c r="P224" s="316"/>
      <c r="Q224" s="316"/>
      <c r="R224" s="316"/>
      <c r="S224" s="316"/>
      <c r="T224" s="317"/>
      <c r="U224" s="37" t="s">
        <v>67</v>
      </c>
      <c r="V224" s="308">
        <f>IFERROR(V220/H220,"0")+IFERROR(V221/H221,"0")+IFERROR(V222/H222,"0")+IFERROR(V223/H223,"0")</f>
        <v>6.6666666666666661</v>
      </c>
      <c r="W224" s="308">
        <f>IFERROR(W220/H220,"0")+IFERROR(W221/H221,"0")+IFERROR(W222/H222,"0")+IFERROR(W223/H223,"0")</f>
        <v>7</v>
      </c>
      <c r="X224" s="308">
        <f>IFERROR(IF(X220="",0,X220),"0")+IFERROR(IF(X221="",0,X221),"0")+IFERROR(IF(X222="",0,X222),"0")+IFERROR(IF(X223="",0,X223),"0")</f>
        <v>3.5140000000000005E-2</v>
      </c>
      <c r="Y224" s="309"/>
      <c r="Z224" s="309"/>
    </row>
    <row r="225" spans="1:53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13"/>
      <c r="M225" s="314"/>
      <c r="N225" s="315" t="s">
        <v>66</v>
      </c>
      <c r="O225" s="316"/>
      <c r="P225" s="316"/>
      <c r="Q225" s="316"/>
      <c r="R225" s="316"/>
      <c r="S225" s="316"/>
      <c r="T225" s="317"/>
      <c r="U225" s="37" t="s">
        <v>65</v>
      </c>
      <c r="V225" s="308">
        <f>IFERROR(SUM(V220:V223),"0")</f>
        <v>14</v>
      </c>
      <c r="W225" s="308">
        <f>IFERROR(SUM(W220:W223),"0")</f>
        <v>14.700000000000001</v>
      </c>
      <c r="X225" s="37"/>
      <c r="Y225" s="309"/>
      <c r="Z225" s="309"/>
    </row>
    <row r="226" spans="1:53" ht="14.25" customHeight="1" x14ac:dyDescent="0.25">
      <c r="A226" s="344" t="s">
        <v>68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13"/>
      <c r="Y226" s="301"/>
      <c r="Z226" s="301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22">
        <v>4607091387766</v>
      </c>
      <c r="E227" s="323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3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0"/>
      <c r="P227" s="330"/>
      <c r="Q227" s="330"/>
      <c r="R227" s="323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22">
        <v>4607091387957</v>
      </c>
      <c r="E228" s="323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0"/>
      <c r="P228" s="330"/>
      <c r="Q228" s="330"/>
      <c r="R228" s="323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22">
        <v>4607091387964</v>
      </c>
      <c r="E229" s="323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0"/>
      <c r="P229" s="330"/>
      <c r="Q229" s="330"/>
      <c r="R229" s="323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22">
        <v>4607091381672</v>
      </c>
      <c r="E230" s="323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3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30"/>
      <c r="P230" s="330"/>
      <c r="Q230" s="330"/>
      <c r="R230" s="323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22">
        <v>4607091387537</v>
      </c>
      <c r="E231" s="323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30"/>
      <c r="P231" s="330"/>
      <c r="Q231" s="330"/>
      <c r="R231" s="323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22">
        <v>4607091387513</v>
      </c>
      <c r="E232" s="323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5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30"/>
      <c r="P232" s="330"/>
      <c r="Q232" s="330"/>
      <c r="R232" s="323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22">
        <v>4680115880511</v>
      </c>
      <c r="E233" s="323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3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30"/>
      <c r="P233" s="330"/>
      <c r="Q233" s="330"/>
      <c r="R233" s="323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2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4"/>
      <c r="N234" s="315" t="s">
        <v>66</v>
      </c>
      <c r="O234" s="316"/>
      <c r="P234" s="316"/>
      <c r="Q234" s="316"/>
      <c r="R234" s="316"/>
      <c r="S234" s="316"/>
      <c r="T234" s="317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3"/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4"/>
      <c r="N235" s="315" t="s">
        <v>66</v>
      </c>
      <c r="O235" s="316"/>
      <c r="P235" s="316"/>
      <c r="Q235" s="316"/>
      <c r="R235" s="316"/>
      <c r="S235" s="316"/>
      <c r="T235" s="317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44" t="s">
        <v>218</v>
      </c>
      <c r="B236" s="313"/>
      <c r="C236" s="313"/>
      <c r="D236" s="313"/>
      <c r="E236" s="313"/>
      <c r="F236" s="313"/>
      <c r="G236" s="313"/>
      <c r="H236" s="313"/>
      <c r="I236" s="313"/>
      <c r="J236" s="313"/>
      <c r="K236" s="313"/>
      <c r="L236" s="313"/>
      <c r="M236" s="313"/>
      <c r="N236" s="313"/>
      <c r="O236" s="313"/>
      <c r="P236" s="313"/>
      <c r="Q236" s="313"/>
      <c r="R236" s="313"/>
      <c r="S236" s="313"/>
      <c r="T236" s="313"/>
      <c r="U236" s="313"/>
      <c r="V236" s="313"/>
      <c r="W236" s="313"/>
      <c r="X236" s="313"/>
      <c r="Y236" s="301"/>
      <c r="Z236" s="301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22">
        <v>4607091380880</v>
      </c>
      <c r="E237" s="323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4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30"/>
      <c r="P237" s="330"/>
      <c r="Q237" s="330"/>
      <c r="R237" s="323"/>
      <c r="S237" s="34"/>
      <c r="T237" s="34"/>
      <c r="U237" s="35" t="s">
        <v>65</v>
      </c>
      <c r="V237" s="306">
        <v>20</v>
      </c>
      <c r="W237" s="307">
        <f>IFERROR(IF(V237="",0,CEILING((V237/$H237),1)*$H237),"")</f>
        <v>25.200000000000003</v>
      </c>
      <c r="X237" s="36">
        <f>IFERROR(IF(W237=0,"",ROUNDUP(W237/H237,0)*0.02175),"")</f>
        <v>6.5250000000000002E-2</v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22">
        <v>4607091384482</v>
      </c>
      <c r="E238" s="323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4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30"/>
      <c r="P238" s="330"/>
      <c r="Q238" s="330"/>
      <c r="R238" s="323"/>
      <c r="S238" s="34"/>
      <c r="T238" s="34"/>
      <c r="U238" s="35" t="s">
        <v>65</v>
      </c>
      <c r="V238" s="306">
        <v>0</v>
      </c>
      <c r="W238" s="307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22">
        <v>4607091380897</v>
      </c>
      <c r="E239" s="323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30"/>
      <c r="P239" s="330"/>
      <c r="Q239" s="330"/>
      <c r="R239" s="323"/>
      <c r="S239" s="34"/>
      <c r="T239" s="34"/>
      <c r="U239" s="35" t="s">
        <v>65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12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4"/>
      <c r="N240" s="315" t="s">
        <v>66</v>
      </c>
      <c r="O240" s="316"/>
      <c r="P240" s="316"/>
      <c r="Q240" s="316"/>
      <c r="R240" s="316"/>
      <c r="S240" s="316"/>
      <c r="T240" s="317"/>
      <c r="U240" s="37" t="s">
        <v>67</v>
      </c>
      <c r="V240" s="308">
        <f>IFERROR(V237/H237,"0")+IFERROR(V238/H238,"0")+IFERROR(V239/H239,"0")</f>
        <v>2.3809523809523809</v>
      </c>
      <c r="W240" s="308">
        <f>IFERROR(W237/H237,"0")+IFERROR(W238/H238,"0")+IFERROR(W239/H239,"0")</f>
        <v>3</v>
      </c>
      <c r="X240" s="308">
        <f>IFERROR(IF(X237="",0,X237),"0")+IFERROR(IF(X238="",0,X238),"0")+IFERROR(IF(X239="",0,X239),"0")</f>
        <v>6.5250000000000002E-2</v>
      </c>
      <c r="Y240" s="309"/>
      <c r="Z240" s="309"/>
    </row>
    <row r="241" spans="1:53" x14ac:dyDescent="0.2">
      <c r="A241" s="313"/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4"/>
      <c r="N241" s="315" t="s">
        <v>66</v>
      </c>
      <c r="O241" s="316"/>
      <c r="P241" s="316"/>
      <c r="Q241" s="316"/>
      <c r="R241" s="316"/>
      <c r="S241" s="316"/>
      <c r="T241" s="317"/>
      <c r="U241" s="37" t="s">
        <v>65</v>
      </c>
      <c r="V241" s="308">
        <f>IFERROR(SUM(V237:V239),"0")</f>
        <v>20</v>
      </c>
      <c r="W241" s="308">
        <f>IFERROR(SUM(W237:W239),"0")</f>
        <v>25.200000000000003</v>
      </c>
      <c r="X241" s="37"/>
      <c r="Y241" s="309"/>
      <c r="Z241" s="309"/>
    </row>
    <row r="242" spans="1:53" ht="14.25" customHeight="1" x14ac:dyDescent="0.25">
      <c r="A242" s="344" t="s">
        <v>81</v>
      </c>
      <c r="B242" s="313"/>
      <c r="C242" s="313"/>
      <c r="D242" s="313"/>
      <c r="E242" s="313"/>
      <c r="F242" s="313"/>
      <c r="G242" s="313"/>
      <c r="H242" s="313"/>
      <c r="I242" s="313"/>
      <c r="J242" s="313"/>
      <c r="K242" s="313"/>
      <c r="L242" s="313"/>
      <c r="M242" s="313"/>
      <c r="N242" s="313"/>
      <c r="O242" s="313"/>
      <c r="P242" s="313"/>
      <c r="Q242" s="313"/>
      <c r="R242" s="313"/>
      <c r="S242" s="313"/>
      <c r="T242" s="313"/>
      <c r="U242" s="313"/>
      <c r="V242" s="313"/>
      <c r="W242" s="313"/>
      <c r="X242" s="313"/>
      <c r="Y242" s="301"/>
      <c r="Z242" s="301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22">
        <v>4607091388374</v>
      </c>
      <c r="E243" s="323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545" t="s">
        <v>384</v>
      </c>
      <c r="O243" s="330"/>
      <c r="P243" s="330"/>
      <c r="Q243" s="330"/>
      <c r="R243" s="323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22">
        <v>4607091388381</v>
      </c>
      <c r="E244" s="323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559" t="s">
        <v>387</v>
      </c>
      <c r="O244" s="330"/>
      <c r="P244" s="330"/>
      <c r="Q244" s="330"/>
      <c r="R244" s="323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22">
        <v>4607091388404</v>
      </c>
      <c r="E245" s="323"/>
      <c r="F245" s="305">
        <v>0.17</v>
      </c>
      <c r="G245" s="32">
        <v>15</v>
      </c>
      <c r="H245" s="305">
        <v>2.5499999999999998</v>
      </c>
      <c r="I245" s="305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30"/>
      <c r="P245" s="330"/>
      <c r="Q245" s="330"/>
      <c r="R245" s="323"/>
      <c r="S245" s="34"/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12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4"/>
      <c r="N246" s="315" t="s">
        <v>66</v>
      </c>
      <c r="O246" s="316"/>
      <c r="P246" s="316"/>
      <c r="Q246" s="316"/>
      <c r="R246" s="316"/>
      <c r="S246" s="316"/>
      <c r="T246" s="317"/>
      <c r="U246" s="37" t="s">
        <v>67</v>
      </c>
      <c r="V246" s="308">
        <f>IFERROR(V243/H243,"0")+IFERROR(V244/H244,"0")+IFERROR(V245/H245,"0")</f>
        <v>0</v>
      </c>
      <c r="W246" s="308">
        <f>IFERROR(W243/H243,"0")+IFERROR(W244/H244,"0")+IFERROR(W245/H245,"0")</f>
        <v>0</v>
      </c>
      <c r="X246" s="308">
        <f>IFERROR(IF(X243="",0,X243),"0")+IFERROR(IF(X244="",0,X244),"0")+IFERROR(IF(X245="",0,X245),"0")</f>
        <v>0</v>
      </c>
      <c r="Y246" s="309"/>
      <c r="Z246" s="309"/>
    </row>
    <row r="247" spans="1:53" x14ac:dyDescent="0.2">
      <c r="A247" s="313"/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4"/>
      <c r="N247" s="315" t="s">
        <v>66</v>
      </c>
      <c r="O247" s="316"/>
      <c r="P247" s="316"/>
      <c r="Q247" s="316"/>
      <c r="R247" s="316"/>
      <c r="S247" s="316"/>
      <c r="T247" s="317"/>
      <c r="U247" s="37" t="s">
        <v>65</v>
      </c>
      <c r="V247" s="308">
        <f>IFERROR(SUM(V243:V245),"0")</f>
        <v>0</v>
      </c>
      <c r="W247" s="308">
        <f>IFERROR(SUM(W243:W245),"0")</f>
        <v>0</v>
      </c>
      <c r="X247" s="37"/>
      <c r="Y247" s="309"/>
      <c r="Z247" s="309"/>
    </row>
    <row r="248" spans="1:53" ht="14.25" customHeight="1" x14ac:dyDescent="0.25">
      <c r="A248" s="344" t="s">
        <v>390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13"/>
      <c r="Y248" s="301"/>
      <c r="Z248" s="301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22">
        <v>4680115881808</v>
      </c>
      <c r="E249" s="323"/>
      <c r="F249" s="305">
        <v>0.1</v>
      </c>
      <c r="G249" s="32">
        <v>20</v>
      </c>
      <c r="H249" s="305">
        <v>2</v>
      </c>
      <c r="I249" s="305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3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30"/>
      <c r="P249" s="330"/>
      <c r="Q249" s="330"/>
      <c r="R249" s="323"/>
      <c r="S249" s="34"/>
      <c r="T249" s="34"/>
      <c r="U249" s="35" t="s">
        <v>65</v>
      </c>
      <c r="V249" s="306">
        <v>0</v>
      </c>
      <c r="W249" s="307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22">
        <v>4680115881822</v>
      </c>
      <c r="E250" s="323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4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30"/>
      <c r="P250" s="330"/>
      <c r="Q250" s="330"/>
      <c r="R250" s="323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22">
        <v>4680115880016</v>
      </c>
      <c r="E251" s="323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3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30"/>
      <c r="P251" s="330"/>
      <c r="Q251" s="330"/>
      <c r="R251" s="323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12"/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4"/>
      <c r="N252" s="315" t="s">
        <v>66</v>
      </c>
      <c r="O252" s="316"/>
      <c r="P252" s="316"/>
      <c r="Q252" s="316"/>
      <c r="R252" s="316"/>
      <c r="S252" s="316"/>
      <c r="T252" s="317"/>
      <c r="U252" s="37" t="s">
        <v>67</v>
      </c>
      <c r="V252" s="308">
        <f>IFERROR(V249/H249,"0")+IFERROR(V250/H250,"0")+IFERROR(V251/H251,"0")</f>
        <v>0</v>
      </c>
      <c r="W252" s="308">
        <f>IFERROR(W249/H249,"0")+IFERROR(W250/H250,"0")+IFERROR(W251/H251,"0")</f>
        <v>0</v>
      </c>
      <c r="X252" s="308">
        <f>IFERROR(IF(X249="",0,X249),"0")+IFERROR(IF(X250="",0,X250),"0")+IFERROR(IF(X251="",0,X251),"0")</f>
        <v>0</v>
      </c>
      <c r="Y252" s="309"/>
      <c r="Z252" s="309"/>
    </row>
    <row r="253" spans="1:53" x14ac:dyDescent="0.2">
      <c r="A253" s="313"/>
      <c r="B253" s="313"/>
      <c r="C253" s="313"/>
      <c r="D253" s="313"/>
      <c r="E253" s="313"/>
      <c r="F253" s="313"/>
      <c r="G253" s="313"/>
      <c r="H253" s="313"/>
      <c r="I253" s="313"/>
      <c r="J253" s="313"/>
      <c r="K253" s="313"/>
      <c r="L253" s="313"/>
      <c r="M253" s="314"/>
      <c r="N253" s="315" t="s">
        <v>66</v>
      </c>
      <c r="O253" s="316"/>
      <c r="P253" s="316"/>
      <c r="Q253" s="316"/>
      <c r="R253" s="316"/>
      <c r="S253" s="316"/>
      <c r="T253" s="317"/>
      <c r="U253" s="37" t="s">
        <v>65</v>
      </c>
      <c r="V253" s="308">
        <f>IFERROR(SUM(V249:V251),"0")</f>
        <v>0</v>
      </c>
      <c r="W253" s="308">
        <f>IFERROR(SUM(W249:W251),"0")</f>
        <v>0</v>
      </c>
      <c r="X253" s="37"/>
      <c r="Y253" s="309"/>
      <c r="Z253" s="309"/>
    </row>
    <row r="254" spans="1:53" ht="16.5" customHeight="1" x14ac:dyDescent="0.25">
      <c r="A254" s="363" t="s">
        <v>399</v>
      </c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  <c r="T254" s="313"/>
      <c r="U254" s="313"/>
      <c r="V254" s="313"/>
      <c r="W254" s="313"/>
      <c r="X254" s="313"/>
      <c r="Y254" s="302"/>
      <c r="Z254" s="302"/>
    </row>
    <row r="255" spans="1:53" ht="14.25" customHeight="1" x14ac:dyDescent="0.25">
      <c r="A255" s="344" t="s">
        <v>103</v>
      </c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13"/>
      <c r="M255" s="313"/>
      <c r="N255" s="313"/>
      <c r="O255" s="313"/>
      <c r="P255" s="313"/>
      <c r="Q255" s="313"/>
      <c r="R255" s="313"/>
      <c r="S255" s="313"/>
      <c r="T255" s="313"/>
      <c r="U255" s="313"/>
      <c r="V255" s="313"/>
      <c r="W255" s="313"/>
      <c r="X255" s="313"/>
      <c r="Y255" s="301"/>
      <c r="Z255" s="301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22">
        <v>4607091387421</v>
      </c>
      <c r="E256" s="323"/>
      <c r="F256" s="305">
        <v>1.35</v>
      </c>
      <c r="G256" s="32">
        <v>8</v>
      </c>
      <c r="H256" s="305">
        <v>10.8</v>
      </c>
      <c r="I256" s="305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4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30"/>
      <c r="P256" s="330"/>
      <c r="Q256" s="330"/>
      <c r="R256" s="323"/>
      <c r="S256" s="34"/>
      <c r="T256" s="34"/>
      <c r="U256" s="35" t="s">
        <v>65</v>
      </c>
      <c r="V256" s="306">
        <v>0</v>
      </c>
      <c r="W256" s="307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22">
        <v>4607091387421</v>
      </c>
      <c r="E257" s="323"/>
      <c r="F257" s="305">
        <v>1.35</v>
      </c>
      <c r="G257" s="32">
        <v>8</v>
      </c>
      <c r="H257" s="305">
        <v>10.8</v>
      </c>
      <c r="I257" s="305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6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30"/>
      <c r="P257" s="330"/>
      <c r="Q257" s="330"/>
      <c r="R257" s="323"/>
      <c r="S257" s="34"/>
      <c r="T257" s="34"/>
      <c r="U257" s="35" t="s">
        <v>65</v>
      </c>
      <c r="V257" s="306">
        <v>0</v>
      </c>
      <c r="W257" s="307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4301011619</v>
      </c>
      <c r="D258" s="322">
        <v>4607091387452</v>
      </c>
      <c r="E258" s="323"/>
      <c r="F258" s="305">
        <v>1.45</v>
      </c>
      <c r="G258" s="32">
        <v>8</v>
      </c>
      <c r="H258" s="305">
        <v>11.6</v>
      </c>
      <c r="I258" s="305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351" t="s">
        <v>405</v>
      </c>
      <c r="O258" s="330"/>
      <c r="P258" s="330"/>
      <c r="Q258" s="330"/>
      <c r="R258" s="323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406</v>
      </c>
      <c r="C259" s="31">
        <v>4301011396</v>
      </c>
      <c r="D259" s="322">
        <v>4607091387452</v>
      </c>
      <c r="E259" s="323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98</v>
      </c>
      <c r="L259" s="33" t="s">
        <v>106</v>
      </c>
      <c r="M259" s="32">
        <v>55</v>
      </c>
      <c r="N259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9" s="330"/>
      <c r="P259" s="330"/>
      <c r="Q259" s="330"/>
      <c r="R259" s="323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22">
        <v>4607091385984</v>
      </c>
      <c r="E260" s="323"/>
      <c r="F260" s="305">
        <v>1.35</v>
      </c>
      <c r="G260" s="32">
        <v>8</v>
      </c>
      <c r="H260" s="305">
        <v>10.8</v>
      </c>
      <c r="I260" s="305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5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30"/>
      <c r="P260" s="330"/>
      <c r="Q260" s="330"/>
      <c r="R260" s="323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22">
        <v>4607091387438</v>
      </c>
      <c r="E261" s="323"/>
      <c r="F261" s="305">
        <v>0.5</v>
      </c>
      <c r="G261" s="32">
        <v>10</v>
      </c>
      <c r="H261" s="305">
        <v>5</v>
      </c>
      <c r="I261" s="305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34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30"/>
      <c r="P261" s="330"/>
      <c r="Q261" s="330"/>
      <c r="R261" s="323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22">
        <v>4607091387469</v>
      </c>
      <c r="E262" s="323"/>
      <c r="F262" s="305">
        <v>0.5</v>
      </c>
      <c r="G262" s="32">
        <v>10</v>
      </c>
      <c r="H262" s="305">
        <v>5</v>
      </c>
      <c r="I262" s="305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6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30"/>
      <c r="P262" s="330"/>
      <c r="Q262" s="330"/>
      <c r="R262" s="323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2"/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4"/>
      <c r="N263" s="315" t="s">
        <v>66</v>
      </c>
      <c r="O263" s="316"/>
      <c r="P263" s="316"/>
      <c r="Q263" s="316"/>
      <c r="R263" s="316"/>
      <c r="S263" s="316"/>
      <c r="T263" s="317"/>
      <c r="U263" s="37" t="s">
        <v>67</v>
      </c>
      <c r="V263" s="308">
        <f>IFERROR(V256/H256,"0")+IFERROR(V257/H257,"0")+IFERROR(V258/H258,"0")+IFERROR(V259/H259,"0")+IFERROR(V260/H260,"0")+IFERROR(V261/H261,"0")+IFERROR(V262/H262,"0")</f>
        <v>0</v>
      </c>
      <c r="W263" s="308">
        <f>IFERROR(W256/H256,"0")+IFERROR(W257/H257,"0")+IFERROR(W258/H258,"0")+IFERROR(W259/H259,"0")+IFERROR(W260/H260,"0")+IFERROR(W261/H261,"0")+IFERROR(W262/H262,"0")</f>
        <v>0</v>
      </c>
      <c r="X263" s="308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09"/>
      <c r="Z263" s="309"/>
    </row>
    <row r="264" spans="1:53" x14ac:dyDescent="0.2">
      <c r="A264" s="313"/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4"/>
      <c r="N264" s="315" t="s">
        <v>66</v>
      </c>
      <c r="O264" s="316"/>
      <c r="P264" s="316"/>
      <c r="Q264" s="316"/>
      <c r="R264" s="316"/>
      <c r="S264" s="316"/>
      <c r="T264" s="317"/>
      <c r="U264" s="37" t="s">
        <v>65</v>
      </c>
      <c r="V264" s="308">
        <f>IFERROR(SUM(V256:V262),"0")</f>
        <v>0</v>
      </c>
      <c r="W264" s="308">
        <f>IFERROR(SUM(W256:W262),"0")</f>
        <v>0</v>
      </c>
      <c r="X264" s="37"/>
      <c r="Y264" s="309"/>
      <c r="Z264" s="309"/>
    </row>
    <row r="265" spans="1:53" ht="14.25" customHeight="1" x14ac:dyDescent="0.25">
      <c r="A265" s="344" t="s">
        <v>60</v>
      </c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13"/>
      <c r="M265" s="313"/>
      <c r="N265" s="313"/>
      <c r="O265" s="313"/>
      <c r="P265" s="313"/>
      <c r="Q265" s="313"/>
      <c r="R265" s="313"/>
      <c r="S265" s="313"/>
      <c r="T265" s="313"/>
      <c r="U265" s="313"/>
      <c r="V265" s="313"/>
      <c r="W265" s="313"/>
      <c r="X265" s="313"/>
      <c r="Y265" s="301"/>
      <c r="Z265" s="301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22">
        <v>4607091387292</v>
      </c>
      <c r="E266" s="323"/>
      <c r="F266" s="305">
        <v>0.73</v>
      </c>
      <c r="G266" s="32">
        <v>6</v>
      </c>
      <c r="H266" s="305">
        <v>4.38</v>
      </c>
      <c r="I266" s="305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46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30"/>
      <c r="P266" s="330"/>
      <c r="Q266" s="330"/>
      <c r="R266" s="323"/>
      <c r="S266" s="34"/>
      <c r="T266" s="34"/>
      <c r="U266" s="35" t="s">
        <v>65</v>
      </c>
      <c r="V266" s="306">
        <v>0</v>
      </c>
      <c r="W266" s="307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22">
        <v>4607091387315</v>
      </c>
      <c r="E267" s="323"/>
      <c r="F267" s="305">
        <v>0.7</v>
      </c>
      <c r="G267" s="32">
        <v>4</v>
      </c>
      <c r="H267" s="305">
        <v>2.8</v>
      </c>
      <c r="I267" s="305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6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30"/>
      <c r="P267" s="330"/>
      <c r="Q267" s="330"/>
      <c r="R267" s="323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2"/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4"/>
      <c r="N268" s="315" t="s">
        <v>66</v>
      </c>
      <c r="O268" s="316"/>
      <c r="P268" s="316"/>
      <c r="Q268" s="316"/>
      <c r="R268" s="316"/>
      <c r="S268" s="316"/>
      <c r="T268" s="317"/>
      <c r="U268" s="37" t="s">
        <v>67</v>
      </c>
      <c r="V268" s="308">
        <f>IFERROR(V266/H266,"0")+IFERROR(V267/H267,"0")</f>
        <v>0</v>
      </c>
      <c r="W268" s="308">
        <f>IFERROR(W266/H266,"0")+IFERROR(W267/H267,"0")</f>
        <v>0</v>
      </c>
      <c r="X268" s="308">
        <f>IFERROR(IF(X266="",0,X266),"0")+IFERROR(IF(X267="",0,X267),"0")</f>
        <v>0</v>
      </c>
      <c r="Y268" s="309"/>
      <c r="Z268" s="309"/>
    </row>
    <row r="269" spans="1:53" x14ac:dyDescent="0.2">
      <c r="A269" s="313"/>
      <c r="B269" s="313"/>
      <c r="C269" s="313"/>
      <c r="D269" s="313"/>
      <c r="E269" s="313"/>
      <c r="F269" s="313"/>
      <c r="G269" s="313"/>
      <c r="H269" s="313"/>
      <c r="I269" s="313"/>
      <c r="J269" s="313"/>
      <c r="K269" s="313"/>
      <c r="L269" s="313"/>
      <c r="M269" s="314"/>
      <c r="N269" s="315" t="s">
        <v>66</v>
      </c>
      <c r="O269" s="316"/>
      <c r="P269" s="316"/>
      <c r="Q269" s="316"/>
      <c r="R269" s="316"/>
      <c r="S269" s="316"/>
      <c r="T269" s="317"/>
      <c r="U269" s="37" t="s">
        <v>65</v>
      </c>
      <c r="V269" s="308">
        <f>IFERROR(SUM(V266:V267),"0")</f>
        <v>0</v>
      </c>
      <c r="W269" s="308">
        <f>IFERROR(SUM(W266:W267),"0")</f>
        <v>0</v>
      </c>
      <c r="X269" s="37"/>
      <c r="Y269" s="309"/>
      <c r="Z269" s="309"/>
    </row>
    <row r="270" spans="1:53" ht="16.5" customHeight="1" x14ac:dyDescent="0.25">
      <c r="A270" s="363" t="s">
        <v>417</v>
      </c>
      <c r="B270" s="313"/>
      <c r="C270" s="313"/>
      <c r="D270" s="313"/>
      <c r="E270" s="313"/>
      <c r="F270" s="313"/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  <c r="T270" s="313"/>
      <c r="U270" s="313"/>
      <c r="V270" s="313"/>
      <c r="W270" s="313"/>
      <c r="X270" s="313"/>
      <c r="Y270" s="302"/>
      <c r="Z270" s="302"/>
    </row>
    <row r="271" spans="1:53" ht="14.25" customHeight="1" x14ac:dyDescent="0.25">
      <c r="A271" s="344" t="s">
        <v>60</v>
      </c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13"/>
      <c r="M271" s="313"/>
      <c r="N271" s="313"/>
      <c r="O271" s="313"/>
      <c r="P271" s="313"/>
      <c r="Q271" s="313"/>
      <c r="R271" s="313"/>
      <c r="S271" s="313"/>
      <c r="T271" s="313"/>
      <c r="U271" s="313"/>
      <c r="V271" s="313"/>
      <c r="W271" s="313"/>
      <c r="X271" s="313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22">
        <v>4607091383836</v>
      </c>
      <c r="E272" s="323"/>
      <c r="F272" s="305">
        <v>0.3</v>
      </c>
      <c r="G272" s="32">
        <v>6</v>
      </c>
      <c r="H272" s="305">
        <v>1.8</v>
      </c>
      <c r="I272" s="305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3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30"/>
      <c r="P272" s="330"/>
      <c r="Q272" s="330"/>
      <c r="R272" s="323"/>
      <c r="S272" s="34"/>
      <c r="T272" s="34"/>
      <c r="U272" s="35" t="s">
        <v>65</v>
      </c>
      <c r="V272" s="306">
        <v>0</v>
      </c>
      <c r="W272" s="307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12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4"/>
      <c r="N273" s="315" t="s">
        <v>66</v>
      </c>
      <c r="O273" s="316"/>
      <c r="P273" s="316"/>
      <c r="Q273" s="316"/>
      <c r="R273" s="316"/>
      <c r="S273" s="316"/>
      <c r="T273" s="317"/>
      <c r="U273" s="37" t="s">
        <v>67</v>
      </c>
      <c r="V273" s="308">
        <f>IFERROR(V272/H272,"0")</f>
        <v>0</v>
      </c>
      <c r="W273" s="308">
        <f>IFERROR(W272/H272,"0")</f>
        <v>0</v>
      </c>
      <c r="X273" s="308">
        <f>IFERROR(IF(X272="",0,X272),"0")</f>
        <v>0</v>
      </c>
      <c r="Y273" s="309"/>
      <c r="Z273" s="309"/>
    </row>
    <row r="274" spans="1:53" x14ac:dyDescent="0.2">
      <c r="A274" s="313"/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4"/>
      <c r="N274" s="315" t="s">
        <v>66</v>
      </c>
      <c r="O274" s="316"/>
      <c r="P274" s="316"/>
      <c r="Q274" s="316"/>
      <c r="R274" s="316"/>
      <c r="S274" s="316"/>
      <c r="T274" s="317"/>
      <c r="U274" s="37" t="s">
        <v>65</v>
      </c>
      <c r="V274" s="308">
        <f>IFERROR(SUM(V272:V272),"0")</f>
        <v>0</v>
      </c>
      <c r="W274" s="308">
        <f>IFERROR(SUM(W272:W272),"0")</f>
        <v>0</v>
      </c>
      <c r="X274" s="37"/>
      <c r="Y274" s="309"/>
      <c r="Z274" s="309"/>
    </row>
    <row r="275" spans="1:53" ht="14.25" customHeight="1" x14ac:dyDescent="0.25">
      <c r="A275" s="344" t="s">
        <v>68</v>
      </c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13"/>
      <c r="M275" s="313"/>
      <c r="N275" s="313"/>
      <c r="O275" s="313"/>
      <c r="P275" s="313"/>
      <c r="Q275" s="313"/>
      <c r="R275" s="313"/>
      <c r="S275" s="313"/>
      <c r="T275" s="313"/>
      <c r="U275" s="313"/>
      <c r="V275" s="313"/>
      <c r="W275" s="313"/>
      <c r="X275" s="313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22">
        <v>4607091387919</v>
      </c>
      <c r="E276" s="323"/>
      <c r="F276" s="305">
        <v>1.35</v>
      </c>
      <c r="G276" s="32">
        <v>6</v>
      </c>
      <c r="H276" s="305">
        <v>8.1</v>
      </c>
      <c r="I276" s="305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4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30"/>
      <c r="P276" s="330"/>
      <c r="Q276" s="330"/>
      <c r="R276" s="323"/>
      <c r="S276" s="34"/>
      <c r="T276" s="34"/>
      <c r="U276" s="35" t="s">
        <v>65</v>
      </c>
      <c r="V276" s="306">
        <v>0</v>
      </c>
      <c r="W276" s="307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22">
        <v>4607091383942</v>
      </c>
      <c r="E277" s="323"/>
      <c r="F277" s="305">
        <v>0.42</v>
      </c>
      <c r="G277" s="32">
        <v>6</v>
      </c>
      <c r="H277" s="305">
        <v>2.52</v>
      </c>
      <c r="I277" s="305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30"/>
      <c r="P277" s="330"/>
      <c r="Q277" s="330"/>
      <c r="R277" s="323"/>
      <c r="S277" s="34"/>
      <c r="T277" s="34"/>
      <c r="U277" s="35" t="s">
        <v>65</v>
      </c>
      <c r="V277" s="306">
        <v>0</v>
      </c>
      <c r="W277" s="307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22">
        <v>4607091383959</v>
      </c>
      <c r="E278" s="323"/>
      <c r="F278" s="305">
        <v>0.42</v>
      </c>
      <c r="G278" s="32">
        <v>6</v>
      </c>
      <c r="H278" s="305">
        <v>2.52</v>
      </c>
      <c r="I278" s="305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410" t="s">
        <v>426</v>
      </c>
      <c r="O278" s="330"/>
      <c r="P278" s="330"/>
      <c r="Q278" s="330"/>
      <c r="R278" s="323"/>
      <c r="S278" s="34"/>
      <c r="T278" s="34"/>
      <c r="U278" s="35" t="s">
        <v>65</v>
      </c>
      <c r="V278" s="306">
        <v>252</v>
      </c>
      <c r="W278" s="307">
        <f>IFERROR(IF(V278="",0,CEILING((V278/$H278),1)*$H278),"")</f>
        <v>252</v>
      </c>
      <c r="X278" s="36">
        <f>IFERROR(IF(W278=0,"",ROUNDUP(W278/H278,0)*0.00753),"")</f>
        <v>0.753</v>
      </c>
      <c r="Y278" s="56"/>
      <c r="Z278" s="57"/>
      <c r="AD278" s="58"/>
      <c r="BA278" s="213" t="s">
        <v>1</v>
      </c>
    </row>
    <row r="279" spans="1:53" x14ac:dyDescent="0.2">
      <c r="A279" s="312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4"/>
      <c r="N279" s="315" t="s">
        <v>66</v>
      </c>
      <c r="O279" s="316"/>
      <c r="P279" s="316"/>
      <c r="Q279" s="316"/>
      <c r="R279" s="316"/>
      <c r="S279" s="316"/>
      <c r="T279" s="317"/>
      <c r="U279" s="37" t="s">
        <v>67</v>
      </c>
      <c r="V279" s="308">
        <f>IFERROR(V276/H276,"0")+IFERROR(V277/H277,"0")+IFERROR(V278/H278,"0")</f>
        <v>100</v>
      </c>
      <c r="W279" s="308">
        <f>IFERROR(W276/H276,"0")+IFERROR(W277/H277,"0")+IFERROR(W278/H278,"0")</f>
        <v>100</v>
      </c>
      <c r="X279" s="308">
        <f>IFERROR(IF(X276="",0,X276),"0")+IFERROR(IF(X277="",0,X277),"0")+IFERROR(IF(X278="",0,X278),"0")</f>
        <v>0.753</v>
      </c>
      <c r="Y279" s="309"/>
      <c r="Z279" s="309"/>
    </row>
    <row r="280" spans="1:53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13"/>
      <c r="M280" s="314"/>
      <c r="N280" s="315" t="s">
        <v>66</v>
      </c>
      <c r="O280" s="316"/>
      <c r="P280" s="316"/>
      <c r="Q280" s="316"/>
      <c r="R280" s="316"/>
      <c r="S280" s="316"/>
      <c r="T280" s="317"/>
      <c r="U280" s="37" t="s">
        <v>65</v>
      </c>
      <c r="V280" s="308">
        <f>IFERROR(SUM(V276:V278),"0")</f>
        <v>252</v>
      </c>
      <c r="W280" s="308">
        <f>IFERROR(SUM(W276:W278),"0")</f>
        <v>252</v>
      </c>
      <c r="X280" s="37"/>
      <c r="Y280" s="309"/>
      <c r="Z280" s="309"/>
    </row>
    <row r="281" spans="1:53" ht="14.25" customHeight="1" x14ac:dyDescent="0.25">
      <c r="A281" s="344" t="s">
        <v>218</v>
      </c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13"/>
      <c r="M281" s="313"/>
      <c r="N281" s="313"/>
      <c r="O281" s="313"/>
      <c r="P281" s="313"/>
      <c r="Q281" s="313"/>
      <c r="R281" s="313"/>
      <c r="S281" s="313"/>
      <c r="T281" s="313"/>
      <c r="U281" s="313"/>
      <c r="V281" s="313"/>
      <c r="W281" s="313"/>
      <c r="X281" s="313"/>
      <c r="Y281" s="301"/>
      <c r="Z281" s="301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22">
        <v>4607091388831</v>
      </c>
      <c r="E282" s="323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0"/>
      <c r="P282" s="330"/>
      <c r="Q282" s="330"/>
      <c r="R282" s="323"/>
      <c r="S282" s="34"/>
      <c r="T282" s="34"/>
      <c r="U282" s="35" t="s">
        <v>65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4" t="s">
        <v>1</v>
      </c>
    </row>
    <row r="283" spans="1:53" x14ac:dyDescent="0.2">
      <c r="A283" s="312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4"/>
      <c r="N283" s="315" t="s">
        <v>66</v>
      </c>
      <c r="O283" s="316"/>
      <c r="P283" s="316"/>
      <c r="Q283" s="316"/>
      <c r="R283" s="316"/>
      <c r="S283" s="316"/>
      <c r="T283" s="317"/>
      <c r="U283" s="37" t="s">
        <v>67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x14ac:dyDescent="0.2">
      <c r="A284" s="313"/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4"/>
      <c r="N284" s="315" t="s">
        <v>66</v>
      </c>
      <c r="O284" s="316"/>
      <c r="P284" s="316"/>
      <c r="Q284" s="316"/>
      <c r="R284" s="316"/>
      <c r="S284" s="316"/>
      <c r="T284" s="317"/>
      <c r="U284" s="37" t="s">
        <v>65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customHeight="1" x14ac:dyDescent="0.25">
      <c r="A285" s="344" t="s">
        <v>81</v>
      </c>
      <c r="B285" s="313"/>
      <c r="C285" s="313"/>
      <c r="D285" s="313"/>
      <c r="E285" s="313"/>
      <c r="F285" s="313"/>
      <c r="G285" s="313"/>
      <c r="H285" s="313"/>
      <c r="I285" s="313"/>
      <c r="J285" s="313"/>
      <c r="K285" s="313"/>
      <c r="L285" s="313"/>
      <c r="M285" s="313"/>
      <c r="N285" s="313"/>
      <c r="O285" s="313"/>
      <c r="P285" s="313"/>
      <c r="Q285" s="313"/>
      <c r="R285" s="313"/>
      <c r="S285" s="313"/>
      <c r="T285" s="313"/>
      <c r="U285" s="313"/>
      <c r="V285" s="313"/>
      <c r="W285" s="313"/>
      <c r="X285" s="313"/>
      <c r="Y285" s="301"/>
      <c r="Z285" s="301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22">
        <v>4607091383102</v>
      </c>
      <c r="E286" s="323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0"/>
      <c r="P286" s="330"/>
      <c r="Q286" s="330"/>
      <c r="R286" s="323"/>
      <c r="S286" s="34"/>
      <c r="T286" s="34"/>
      <c r="U286" s="35" t="s">
        <v>65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5" t="s">
        <v>1</v>
      </c>
    </row>
    <row r="287" spans="1:53" x14ac:dyDescent="0.2">
      <c r="A287" s="312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13"/>
      <c r="M287" s="314"/>
      <c r="N287" s="315" t="s">
        <v>66</v>
      </c>
      <c r="O287" s="316"/>
      <c r="P287" s="316"/>
      <c r="Q287" s="316"/>
      <c r="R287" s="316"/>
      <c r="S287" s="316"/>
      <c r="T287" s="317"/>
      <c r="U287" s="37" t="s">
        <v>67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x14ac:dyDescent="0.2">
      <c r="A288" s="313"/>
      <c r="B288" s="313"/>
      <c r="C288" s="313"/>
      <c r="D288" s="313"/>
      <c r="E288" s="313"/>
      <c r="F288" s="313"/>
      <c r="G288" s="313"/>
      <c r="H288" s="313"/>
      <c r="I288" s="313"/>
      <c r="J288" s="313"/>
      <c r="K288" s="313"/>
      <c r="L288" s="313"/>
      <c r="M288" s="314"/>
      <c r="N288" s="315" t="s">
        <v>66</v>
      </c>
      <c r="O288" s="316"/>
      <c r="P288" s="316"/>
      <c r="Q288" s="316"/>
      <c r="R288" s="316"/>
      <c r="S288" s="316"/>
      <c r="T288" s="317"/>
      <c r="U288" s="37" t="s">
        <v>65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customHeight="1" x14ac:dyDescent="0.2">
      <c r="A289" s="327" t="s">
        <v>431</v>
      </c>
      <c r="B289" s="328"/>
      <c r="C289" s="328"/>
      <c r="D289" s="328"/>
      <c r="E289" s="328"/>
      <c r="F289" s="328"/>
      <c r="G289" s="328"/>
      <c r="H289" s="328"/>
      <c r="I289" s="328"/>
      <c r="J289" s="328"/>
      <c r="K289" s="328"/>
      <c r="L289" s="328"/>
      <c r="M289" s="328"/>
      <c r="N289" s="328"/>
      <c r="O289" s="328"/>
      <c r="P289" s="328"/>
      <c r="Q289" s="328"/>
      <c r="R289" s="328"/>
      <c r="S289" s="328"/>
      <c r="T289" s="328"/>
      <c r="U289" s="328"/>
      <c r="V289" s="328"/>
      <c r="W289" s="328"/>
      <c r="X289" s="328"/>
      <c r="Y289" s="48"/>
      <c r="Z289" s="48"/>
    </row>
    <row r="290" spans="1:53" ht="16.5" customHeight="1" x14ac:dyDescent="0.25">
      <c r="A290" s="363" t="s">
        <v>432</v>
      </c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  <c r="T290" s="313"/>
      <c r="U290" s="313"/>
      <c r="V290" s="313"/>
      <c r="W290" s="313"/>
      <c r="X290" s="313"/>
      <c r="Y290" s="302"/>
      <c r="Z290" s="302"/>
    </row>
    <row r="291" spans="1:53" ht="14.25" customHeight="1" x14ac:dyDescent="0.25">
      <c r="A291" s="344" t="s">
        <v>103</v>
      </c>
      <c r="B291" s="313"/>
      <c r="C291" s="313"/>
      <c r="D291" s="313"/>
      <c r="E291" s="313"/>
      <c r="F291" s="313"/>
      <c r="G291" s="313"/>
      <c r="H291" s="313"/>
      <c r="I291" s="313"/>
      <c r="J291" s="313"/>
      <c r="K291" s="313"/>
      <c r="L291" s="313"/>
      <c r="M291" s="313"/>
      <c r="N291" s="313"/>
      <c r="O291" s="313"/>
      <c r="P291" s="313"/>
      <c r="Q291" s="313"/>
      <c r="R291" s="313"/>
      <c r="S291" s="313"/>
      <c r="T291" s="313"/>
      <c r="U291" s="313"/>
      <c r="V291" s="313"/>
      <c r="W291" s="313"/>
      <c r="X291" s="313"/>
      <c r="Y291" s="301"/>
      <c r="Z291" s="301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22">
        <v>4607091383997</v>
      </c>
      <c r="E292" s="323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0"/>
      <c r="P292" s="330"/>
      <c r="Q292" s="330"/>
      <c r="R292" s="323"/>
      <c r="S292" s="34"/>
      <c r="T292" s="34"/>
      <c r="U292" s="35" t="s">
        <v>65</v>
      </c>
      <c r="V292" s="306">
        <v>1900</v>
      </c>
      <c r="W292" s="307">
        <f t="shared" ref="W292:W299" si="14">IFERROR(IF(V292="",0,CEILING((V292/$H292),1)*$H292),"")</f>
        <v>1905</v>
      </c>
      <c r="X292" s="36">
        <f>IFERROR(IF(W292=0,"",ROUNDUP(W292/H292,0)*0.02175),"")</f>
        <v>2.7622499999999999</v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22">
        <v>4607091383997</v>
      </c>
      <c r="E293" s="323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4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0"/>
      <c r="P293" s="330"/>
      <c r="Q293" s="330"/>
      <c r="R293" s="323"/>
      <c r="S293" s="34"/>
      <c r="T293" s="34"/>
      <c r="U293" s="35" t="s">
        <v>65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22">
        <v>4607091384130</v>
      </c>
      <c r="E294" s="323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5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0"/>
      <c r="P294" s="330"/>
      <c r="Q294" s="330"/>
      <c r="R294" s="323"/>
      <c r="S294" s="34"/>
      <c r="T294" s="34"/>
      <c r="U294" s="35" t="s">
        <v>65</v>
      </c>
      <c r="V294" s="306">
        <v>700</v>
      </c>
      <c r="W294" s="307">
        <f t="shared" si="14"/>
        <v>705</v>
      </c>
      <c r="X294" s="36">
        <f>IFERROR(IF(W294=0,"",ROUNDUP(W294/H294,0)*0.02175),"")</f>
        <v>1.0222499999999999</v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22">
        <v>4607091384130</v>
      </c>
      <c r="E295" s="323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45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0"/>
      <c r="P295" s="330"/>
      <c r="Q295" s="330"/>
      <c r="R295" s="323"/>
      <c r="S295" s="34"/>
      <c r="T295" s="34"/>
      <c r="U295" s="35" t="s">
        <v>65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22">
        <v>4607091384147</v>
      </c>
      <c r="E296" s="323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38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0"/>
      <c r="P296" s="330"/>
      <c r="Q296" s="330"/>
      <c r="R296" s="323"/>
      <c r="S296" s="34"/>
      <c r="T296" s="34"/>
      <c r="U296" s="35" t="s">
        <v>65</v>
      </c>
      <c r="V296" s="306">
        <v>900</v>
      </c>
      <c r="W296" s="307">
        <f t="shared" si="14"/>
        <v>900</v>
      </c>
      <c r="X296" s="36">
        <f>IFERROR(IF(W296=0,"",ROUNDUP(W296/H296,0)*0.02175),"")</f>
        <v>1.3049999999999999</v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22">
        <v>4607091384147</v>
      </c>
      <c r="E297" s="323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106</v>
      </c>
      <c r="M297" s="32">
        <v>60</v>
      </c>
      <c r="N297" s="359" t="s">
        <v>442</v>
      </c>
      <c r="O297" s="330"/>
      <c r="P297" s="330"/>
      <c r="Q297" s="330"/>
      <c r="R297" s="323"/>
      <c r="S297" s="34"/>
      <c r="T297" s="34"/>
      <c r="U297" s="35" t="s">
        <v>65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22">
        <v>4607091384154</v>
      </c>
      <c r="E298" s="323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7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0"/>
      <c r="P298" s="330"/>
      <c r="Q298" s="330"/>
      <c r="R298" s="323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22">
        <v>4607091384161</v>
      </c>
      <c r="E299" s="323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6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0"/>
      <c r="P299" s="330"/>
      <c r="Q299" s="330"/>
      <c r="R299" s="323"/>
      <c r="S299" s="34"/>
      <c r="T299" s="34"/>
      <c r="U299" s="35" t="s">
        <v>65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x14ac:dyDescent="0.2">
      <c r="A300" s="312"/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4"/>
      <c r="N300" s="315" t="s">
        <v>66</v>
      </c>
      <c r="O300" s="316"/>
      <c r="P300" s="316"/>
      <c r="Q300" s="316"/>
      <c r="R300" s="316"/>
      <c r="S300" s="316"/>
      <c r="T300" s="317"/>
      <c r="U300" s="37" t="s">
        <v>67</v>
      </c>
      <c r="V300" s="308">
        <f>IFERROR(V292/H292,"0")+IFERROR(V293/H293,"0")+IFERROR(V294/H294,"0")+IFERROR(V295/H295,"0")+IFERROR(V296/H296,"0")+IFERROR(V297/H297,"0")+IFERROR(V298/H298,"0")+IFERROR(V299/H299,"0")</f>
        <v>233.33333333333334</v>
      </c>
      <c r="W300" s="308">
        <f>IFERROR(W292/H292,"0")+IFERROR(W293/H293,"0")+IFERROR(W294/H294,"0")+IFERROR(W295/H295,"0")+IFERROR(W296/H296,"0")+IFERROR(W297/H297,"0")+IFERROR(W298/H298,"0")+IFERROR(W299/H299,"0")</f>
        <v>234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5.0894999999999992</v>
      </c>
      <c r="Y300" s="309"/>
      <c r="Z300" s="309"/>
    </row>
    <row r="301" spans="1:53" x14ac:dyDescent="0.2">
      <c r="A301" s="313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13"/>
      <c r="M301" s="314"/>
      <c r="N301" s="315" t="s">
        <v>66</v>
      </c>
      <c r="O301" s="316"/>
      <c r="P301" s="316"/>
      <c r="Q301" s="316"/>
      <c r="R301" s="316"/>
      <c r="S301" s="316"/>
      <c r="T301" s="317"/>
      <c r="U301" s="37" t="s">
        <v>65</v>
      </c>
      <c r="V301" s="308">
        <f>IFERROR(SUM(V292:V299),"0")</f>
        <v>3500</v>
      </c>
      <c r="W301" s="308">
        <f>IFERROR(SUM(W292:W299),"0")</f>
        <v>3510</v>
      </c>
      <c r="X301" s="37"/>
      <c r="Y301" s="309"/>
      <c r="Z301" s="309"/>
    </row>
    <row r="302" spans="1:53" ht="14.25" customHeight="1" x14ac:dyDescent="0.25">
      <c r="A302" s="344" t="s">
        <v>95</v>
      </c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13"/>
      <c r="M302" s="313"/>
      <c r="N302" s="313"/>
      <c r="O302" s="313"/>
      <c r="P302" s="313"/>
      <c r="Q302" s="313"/>
      <c r="R302" s="313"/>
      <c r="S302" s="313"/>
      <c r="T302" s="313"/>
      <c r="U302" s="313"/>
      <c r="V302" s="313"/>
      <c r="W302" s="313"/>
      <c r="X302" s="313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22">
        <v>4607091383980</v>
      </c>
      <c r="E303" s="323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3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0"/>
      <c r="P303" s="330"/>
      <c r="Q303" s="330"/>
      <c r="R303" s="323"/>
      <c r="S303" s="34"/>
      <c r="T303" s="34"/>
      <c r="U303" s="35" t="s">
        <v>65</v>
      </c>
      <c r="V303" s="306">
        <v>1000</v>
      </c>
      <c r="W303" s="307">
        <f>IFERROR(IF(V303="",0,CEILING((V303/$H303),1)*$H303),"")</f>
        <v>1005</v>
      </c>
      <c r="X303" s="36">
        <f>IFERROR(IF(W303=0,"",ROUNDUP(W303/H303,0)*0.02175),"")</f>
        <v>1.4572499999999999</v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22">
        <v>4607091384178</v>
      </c>
      <c r="E304" s="323"/>
      <c r="F304" s="305">
        <v>0.4</v>
      </c>
      <c r="G304" s="32">
        <v>10</v>
      </c>
      <c r="H304" s="305">
        <v>4</v>
      </c>
      <c r="I304" s="305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4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30"/>
      <c r="P304" s="330"/>
      <c r="Q304" s="330"/>
      <c r="R304" s="323"/>
      <c r="S304" s="34"/>
      <c r="T304" s="34"/>
      <c r="U304" s="35" t="s">
        <v>65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12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13"/>
      <c r="M305" s="314"/>
      <c r="N305" s="315" t="s">
        <v>66</v>
      </c>
      <c r="O305" s="316"/>
      <c r="P305" s="316"/>
      <c r="Q305" s="316"/>
      <c r="R305" s="316"/>
      <c r="S305" s="316"/>
      <c r="T305" s="317"/>
      <c r="U305" s="37" t="s">
        <v>67</v>
      </c>
      <c r="V305" s="308">
        <f>IFERROR(V303/H303,"0")+IFERROR(V304/H304,"0")</f>
        <v>66.666666666666671</v>
      </c>
      <c r="W305" s="308">
        <f>IFERROR(W303/H303,"0")+IFERROR(W304/H304,"0")</f>
        <v>67</v>
      </c>
      <c r="X305" s="308">
        <f>IFERROR(IF(X303="",0,X303),"0")+IFERROR(IF(X304="",0,X304),"0")</f>
        <v>1.4572499999999999</v>
      </c>
      <c r="Y305" s="309"/>
      <c r="Z305" s="309"/>
    </row>
    <row r="306" spans="1:53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13"/>
      <c r="M306" s="314"/>
      <c r="N306" s="315" t="s">
        <v>66</v>
      </c>
      <c r="O306" s="316"/>
      <c r="P306" s="316"/>
      <c r="Q306" s="316"/>
      <c r="R306" s="316"/>
      <c r="S306" s="316"/>
      <c r="T306" s="317"/>
      <c r="U306" s="37" t="s">
        <v>65</v>
      </c>
      <c r="V306" s="308">
        <f>IFERROR(SUM(V303:V304),"0")</f>
        <v>1000</v>
      </c>
      <c r="W306" s="308">
        <f>IFERROR(SUM(W303:W304),"0")</f>
        <v>1005</v>
      </c>
      <c r="X306" s="37"/>
      <c r="Y306" s="309"/>
      <c r="Z306" s="309"/>
    </row>
    <row r="307" spans="1:53" ht="14.25" customHeight="1" x14ac:dyDescent="0.25">
      <c r="A307" s="344" t="s">
        <v>68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13"/>
      <c r="Y307" s="301"/>
      <c r="Z307" s="301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22">
        <v>4607091384260</v>
      </c>
      <c r="E308" s="323"/>
      <c r="F308" s="305">
        <v>1.3</v>
      </c>
      <c r="G308" s="32">
        <v>6</v>
      </c>
      <c r="H308" s="305">
        <v>7.8</v>
      </c>
      <c r="I308" s="305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57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30"/>
      <c r="P308" s="330"/>
      <c r="Q308" s="330"/>
      <c r="R308" s="323"/>
      <c r="S308" s="34"/>
      <c r="T308" s="34"/>
      <c r="U308" s="35" t="s">
        <v>65</v>
      </c>
      <c r="V308" s="306">
        <v>100</v>
      </c>
      <c r="W308" s="307">
        <f>IFERROR(IF(V308="",0,CEILING((V308/$H308),1)*$H308),"")</f>
        <v>101.39999999999999</v>
      </c>
      <c r="X308" s="36">
        <f>IFERROR(IF(W308=0,"",ROUNDUP(W308/H308,0)*0.02175),"")</f>
        <v>0.28275</v>
      </c>
      <c r="Y308" s="56"/>
      <c r="Z308" s="57"/>
      <c r="AD308" s="58"/>
      <c r="BA308" s="226" t="s">
        <v>1</v>
      </c>
    </row>
    <row r="309" spans="1:53" x14ac:dyDescent="0.2">
      <c r="A309" s="312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4"/>
      <c r="N309" s="315" t="s">
        <v>66</v>
      </c>
      <c r="O309" s="316"/>
      <c r="P309" s="316"/>
      <c r="Q309" s="316"/>
      <c r="R309" s="316"/>
      <c r="S309" s="316"/>
      <c r="T309" s="317"/>
      <c r="U309" s="37" t="s">
        <v>67</v>
      </c>
      <c r="V309" s="308">
        <f>IFERROR(V308/H308,"0")</f>
        <v>12.820512820512821</v>
      </c>
      <c r="W309" s="308">
        <f>IFERROR(W308/H308,"0")</f>
        <v>13</v>
      </c>
      <c r="X309" s="308">
        <f>IFERROR(IF(X308="",0,X308),"0")</f>
        <v>0.28275</v>
      </c>
      <c r="Y309" s="309"/>
      <c r="Z309" s="309"/>
    </row>
    <row r="310" spans="1:53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13"/>
      <c r="M310" s="314"/>
      <c r="N310" s="315" t="s">
        <v>66</v>
      </c>
      <c r="O310" s="316"/>
      <c r="P310" s="316"/>
      <c r="Q310" s="316"/>
      <c r="R310" s="316"/>
      <c r="S310" s="316"/>
      <c r="T310" s="317"/>
      <c r="U310" s="37" t="s">
        <v>65</v>
      </c>
      <c r="V310" s="308">
        <f>IFERROR(SUM(V308:V308),"0")</f>
        <v>100</v>
      </c>
      <c r="W310" s="308">
        <f>IFERROR(SUM(W308:W308),"0")</f>
        <v>101.39999999999999</v>
      </c>
      <c r="X310" s="37"/>
      <c r="Y310" s="309"/>
      <c r="Z310" s="309"/>
    </row>
    <row r="311" spans="1:53" ht="14.25" customHeight="1" x14ac:dyDescent="0.25">
      <c r="A311" s="344" t="s">
        <v>218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13"/>
      <c r="Y311" s="301"/>
      <c r="Z311" s="301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22">
        <v>4607091384673</v>
      </c>
      <c r="E312" s="323"/>
      <c r="F312" s="305">
        <v>1.3</v>
      </c>
      <c r="G312" s="32">
        <v>6</v>
      </c>
      <c r="H312" s="305">
        <v>7.8</v>
      </c>
      <c r="I312" s="305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36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30"/>
      <c r="P312" s="330"/>
      <c r="Q312" s="330"/>
      <c r="R312" s="323"/>
      <c r="S312" s="34"/>
      <c r="T312" s="34"/>
      <c r="U312" s="35" t="s">
        <v>65</v>
      </c>
      <c r="V312" s="306">
        <v>0</v>
      </c>
      <c r="W312" s="307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7" t="s">
        <v>1</v>
      </c>
    </row>
    <row r="313" spans="1:53" x14ac:dyDescent="0.2">
      <c r="A313" s="312"/>
      <c r="B313" s="313"/>
      <c r="C313" s="313"/>
      <c r="D313" s="313"/>
      <c r="E313" s="313"/>
      <c r="F313" s="313"/>
      <c r="G313" s="313"/>
      <c r="H313" s="313"/>
      <c r="I313" s="313"/>
      <c r="J313" s="313"/>
      <c r="K313" s="313"/>
      <c r="L313" s="313"/>
      <c r="M313" s="314"/>
      <c r="N313" s="315" t="s">
        <v>66</v>
      </c>
      <c r="O313" s="316"/>
      <c r="P313" s="316"/>
      <c r="Q313" s="316"/>
      <c r="R313" s="316"/>
      <c r="S313" s="316"/>
      <c r="T313" s="317"/>
      <c r="U313" s="37" t="s">
        <v>67</v>
      </c>
      <c r="V313" s="308">
        <f>IFERROR(V312/H312,"0")</f>
        <v>0</v>
      </c>
      <c r="W313" s="308">
        <f>IFERROR(W312/H312,"0")</f>
        <v>0</v>
      </c>
      <c r="X313" s="308">
        <f>IFERROR(IF(X312="",0,X312),"0")</f>
        <v>0</v>
      </c>
      <c r="Y313" s="309"/>
      <c r="Z313" s="309"/>
    </row>
    <row r="314" spans="1:53" x14ac:dyDescent="0.2">
      <c r="A314" s="313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13"/>
      <c r="M314" s="314"/>
      <c r="N314" s="315" t="s">
        <v>66</v>
      </c>
      <c r="O314" s="316"/>
      <c r="P314" s="316"/>
      <c r="Q314" s="316"/>
      <c r="R314" s="316"/>
      <c r="S314" s="316"/>
      <c r="T314" s="317"/>
      <c r="U314" s="37" t="s">
        <v>65</v>
      </c>
      <c r="V314" s="308">
        <f>IFERROR(SUM(V312:V312),"0")</f>
        <v>0</v>
      </c>
      <c r="W314" s="308">
        <f>IFERROR(SUM(W312:W312),"0")</f>
        <v>0</v>
      </c>
      <c r="X314" s="37"/>
      <c r="Y314" s="309"/>
      <c r="Z314" s="309"/>
    </row>
    <row r="315" spans="1:53" ht="16.5" customHeight="1" x14ac:dyDescent="0.25">
      <c r="A315" s="363" t="s">
        <v>455</v>
      </c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  <c r="T315" s="313"/>
      <c r="U315" s="313"/>
      <c r="V315" s="313"/>
      <c r="W315" s="313"/>
      <c r="X315" s="313"/>
      <c r="Y315" s="302"/>
      <c r="Z315" s="302"/>
    </row>
    <row r="316" spans="1:53" ht="14.25" customHeight="1" x14ac:dyDescent="0.25">
      <c r="A316" s="344" t="s">
        <v>103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13"/>
      <c r="Y316" s="301"/>
      <c r="Z316" s="301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22">
        <v>4607091384185</v>
      </c>
      <c r="E317" s="323"/>
      <c r="F317" s="305">
        <v>0.8</v>
      </c>
      <c r="G317" s="32">
        <v>15</v>
      </c>
      <c r="H317" s="305">
        <v>12</v>
      </c>
      <c r="I317" s="305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30"/>
      <c r="P317" s="330"/>
      <c r="Q317" s="330"/>
      <c r="R317" s="323"/>
      <c r="S317" s="34"/>
      <c r="T317" s="34"/>
      <c r="U317" s="35" t="s">
        <v>65</v>
      </c>
      <c r="V317" s="306">
        <v>0</v>
      </c>
      <c r="W317" s="307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22">
        <v>4607091384192</v>
      </c>
      <c r="E318" s="323"/>
      <c r="F318" s="305">
        <v>1.8</v>
      </c>
      <c r="G318" s="32">
        <v>6</v>
      </c>
      <c r="H318" s="305">
        <v>10.8</v>
      </c>
      <c r="I318" s="305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5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30"/>
      <c r="P318" s="330"/>
      <c r="Q318" s="330"/>
      <c r="R318" s="323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22">
        <v>4680115881907</v>
      </c>
      <c r="E319" s="323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36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30"/>
      <c r="P319" s="330"/>
      <c r="Q319" s="330"/>
      <c r="R319" s="323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22">
        <v>4607091384680</v>
      </c>
      <c r="E320" s="323"/>
      <c r="F320" s="305">
        <v>0.4</v>
      </c>
      <c r="G320" s="32">
        <v>10</v>
      </c>
      <c r="H320" s="305">
        <v>4</v>
      </c>
      <c r="I320" s="305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4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30"/>
      <c r="P320" s="330"/>
      <c r="Q320" s="330"/>
      <c r="R320" s="323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2"/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4"/>
      <c r="N321" s="315" t="s">
        <v>66</v>
      </c>
      <c r="O321" s="316"/>
      <c r="P321" s="316"/>
      <c r="Q321" s="316"/>
      <c r="R321" s="316"/>
      <c r="S321" s="316"/>
      <c r="T321" s="317"/>
      <c r="U321" s="37" t="s">
        <v>67</v>
      </c>
      <c r="V321" s="308">
        <f>IFERROR(V317/H317,"0")+IFERROR(V318/H318,"0")+IFERROR(V319/H319,"0")+IFERROR(V320/H320,"0")</f>
        <v>0</v>
      </c>
      <c r="W321" s="308">
        <f>IFERROR(W317/H317,"0")+IFERROR(W318/H318,"0")+IFERROR(W319/H319,"0")+IFERROR(W320/H320,"0")</f>
        <v>0</v>
      </c>
      <c r="X321" s="308">
        <f>IFERROR(IF(X317="",0,X317),"0")+IFERROR(IF(X318="",0,X318),"0")+IFERROR(IF(X319="",0,X319),"0")+IFERROR(IF(X320="",0,X320),"0")</f>
        <v>0</v>
      </c>
      <c r="Y321" s="309"/>
      <c r="Z321" s="309"/>
    </row>
    <row r="322" spans="1:53" x14ac:dyDescent="0.2">
      <c r="A322" s="313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4"/>
      <c r="N322" s="315" t="s">
        <v>66</v>
      </c>
      <c r="O322" s="316"/>
      <c r="P322" s="316"/>
      <c r="Q322" s="316"/>
      <c r="R322" s="316"/>
      <c r="S322" s="316"/>
      <c r="T322" s="317"/>
      <c r="U322" s="37" t="s">
        <v>65</v>
      </c>
      <c r="V322" s="308">
        <f>IFERROR(SUM(V317:V320),"0")</f>
        <v>0</v>
      </c>
      <c r="W322" s="308">
        <f>IFERROR(SUM(W317:W320),"0")</f>
        <v>0</v>
      </c>
      <c r="X322" s="37"/>
      <c r="Y322" s="309"/>
      <c r="Z322" s="309"/>
    </row>
    <row r="323" spans="1:53" ht="14.25" customHeight="1" x14ac:dyDescent="0.25">
      <c r="A323" s="344" t="s">
        <v>60</v>
      </c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13"/>
      <c r="M323" s="313"/>
      <c r="N323" s="313"/>
      <c r="O323" s="313"/>
      <c r="P323" s="313"/>
      <c r="Q323" s="313"/>
      <c r="R323" s="313"/>
      <c r="S323" s="313"/>
      <c r="T323" s="313"/>
      <c r="U323" s="313"/>
      <c r="V323" s="313"/>
      <c r="W323" s="313"/>
      <c r="X323" s="313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22">
        <v>4607091384802</v>
      </c>
      <c r="E324" s="323"/>
      <c r="F324" s="305">
        <v>0.73</v>
      </c>
      <c r="G324" s="32">
        <v>6</v>
      </c>
      <c r="H324" s="305">
        <v>4.38</v>
      </c>
      <c r="I324" s="305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34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30"/>
      <c r="P324" s="330"/>
      <c r="Q324" s="330"/>
      <c r="R324" s="323"/>
      <c r="S324" s="34"/>
      <c r="T324" s="34"/>
      <c r="U324" s="35" t="s">
        <v>65</v>
      </c>
      <c r="V324" s="306">
        <v>0</v>
      </c>
      <c r="W324" s="307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22">
        <v>4607091384826</v>
      </c>
      <c r="E325" s="323"/>
      <c r="F325" s="305">
        <v>0.35</v>
      </c>
      <c r="G325" s="32">
        <v>8</v>
      </c>
      <c r="H325" s="305">
        <v>2.8</v>
      </c>
      <c r="I325" s="305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3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30"/>
      <c r="P325" s="330"/>
      <c r="Q325" s="330"/>
      <c r="R325" s="323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2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13"/>
      <c r="M326" s="314"/>
      <c r="N326" s="315" t="s">
        <v>66</v>
      </c>
      <c r="O326" s="316"/>
      <c r="P326" s="316"/>
      <c r="Q326" s="316"/>
      <c r="R326" s="316"/>
      <c r="S326" s="316"/>
      <c r="T326" s="317"/>
      <c r="U326" s="37" t="s">
        <v>67</v>
      </c>
      <c r="V326" s="308">
        <f>IFERROR(V324/H324,"0")+IFERROR(V325/H325,"0")</f>
        <v>0</v>
      </c>
      <c r="W326" s="308">
        <f>IFERROR(W324/H324,"0")+IFERROR(W325/H325,"0")</f>
        <v>0</v>
      </c>
      <c r="X326" s="308">
        <f>IFERROR(IF(X324="",0,X324),"0")+IFERROR(IF(X325="",0,X325),"0")</f>
        <v>0</v>
      </c>
      <c r="Y326" s="309"/>
      <c r="Z326" s="309"/>
    </row>
    <row r="327" spans="1:53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4"/>
      <c r="N327" s="315" t="s">
        <v>66</v>
      </c>
      <c r="O327" s="316"/>
      <c r="P327" s="316"/>
      <c r="Q327" s="316"/>
      <c r="R327" s="316"/>
      <c r="S327" s="316"/>
      <c r="T327" s="317"/>
      <c r="U327" s="37" t="s">
        <v>65</v>
      </c>
      <c r="V327" s="308">
        <f>IFERROR(SUM(V324:V325),"0")</f>
        <v>0</v>
      </c>
      <c r="W327" s="308">
        <f>IFERROR(SUM(W324:W325),"0")</f>
        <v>0</v>
      </c>
      <c r="X327" s="37"/>
      <c r="Y327" s="309"/>
      <c r="Z327" s="309"/>
    </row>
    <row r="328" spans="1:53" ht="14.25" customHeight="1" x14ac:dyDescent="0.25">
      <c r="A328" s="344" t="s">
        <v>68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13"/>
      <c r="Y328" s="301"/>
      <c r="Z328" s="301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22">
        <v>4607091384246</v>
      </c>
      <c r="E329" s="323"/>
      <c r="F329" s="305">
        <v>1.3</v>
      </c>
      <c r="G329" s="32">
        <v>6</v>
      </c>
      <c r="H329" s="305">
        <v>7.8</v>
      </c>
      <c r="I329" s="305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30"/>
      <c r="P329" s="330"/>
      <c r="Q329" s="330"/>
      <c r="R329" s="323"/>
      <c r="S329" s="34"/>
      <c r="T329" s="34"/>
      <c r="U329" s="35" t="s">
        <v>65</v>
      </c>
      <c r="V329" s="306">
        <v>0</v>
      </c>
      <c r="W329" s="307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22">
        <v>4680115881976</v>
      </c>
      <c r="E330" s="323"/>
      <c r="F330" s="305">
        <v>1.3</v>
      </c>
      <c r="G330" s="32">
        <v>6</v>
      </c>
      <c r="H330" s="305">
        <v>7.8</v>
      </c>
      <c r="I330" s="305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4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30"/>
      <c r="P330" s="330"/>
      <c r="Q330" s="330"/>
      <c r="R330" s="323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22">
        <v>4607091384253</v>
      </c>
      <c r="E331" s="323"/>
      <c r="F331" s="305">
        <v>0.4</v>
      </c>
      <c r="G331" s="32">
        <v>6</v>
      </c>
      <c r="H331" s="305">
        <v>2.4</v>
      </c>
      <c r="I331" s="305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46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30"/>
      <c r="P331" s="330"/>
      <c r="Q331" s="330"/>
      <c r="R331" s="323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22">
        <v>4680115881969</v>
      </c>
      <c r="E332" s="323"/>
      <c r="F332" s="305">
        <v>0.4</v>
      </c>
      <c r="G332" s="32">
        <v>6</v>
      </c>
      <c r="H332" s="305">
        <v>2.4</v>
      </c>
      <c r="I332" s="305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4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30"/>
      <c r="P332" s="330"/>
      <c r="Q332" s="330"/>
      <c r="R332" s="323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12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4"/>
      <c r="N333" s="315" t="s">
        <v>66</v>
      </c>
      <c r="O333" s="316"/>
      <c r="P333" s="316"/>
      <c r="Q333" s="316"/>
      <c r="R333" s="316"/>
      <c r="S333" s="316"/>
      <c r="T333" s="317"/>
      <c r="U333" s="37" t="s">
        <v>67</v>
      </c>
      <c r="V333" s="308">
        <f>IFERROR(V329/H329,"0")+IFERROR(V330/H330,"0")+IFERROR(V331/H331,"0")+IFERROR(V332/H332,"0")</f>
        <v>0</v>
      </c>
      <c r="W333" s="308">
        <f>IFERROR(W329/H329,"0")+IFERROR(W330/H330,"0")+IFERROR(W331/H331,"0")+IFERROR(W332/H332,"0")</f>
        <v>0</v>
      </c>
      <c r="X333" s="308">
        <f>IFERROR(IF(X329="",0,X329),"0")+IFERROR(IF(X330="",0,X330),"0")+IFERROR(IF(X331="",0,X331),"0")+IFERROR(IF(X332="",0,X332),"0")</f>
        <v>0</v>
      </c>
      <c r="Y333" s="309"/>
      <c r="Z333" s="309"/>
    </row>
    <row r="334" spans="1:53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4"/>
      <c r="N334" s="315" t="s">
        <v>66</v>
      </c>
      <c r="O334" s="316"/>
      <c r="P334" s="316"/>
      <c r="Q334" s="316"/>
      <c r="R334" s="316"/>
      <c r="S334" s="316"/>
      <c r="T334" s="317"/>
      <c r="U334" s="37" t="s">
        <v>65</v>
      </c>
      <c r="V334" s="308">
        <f>IFERROR(SUM(V329:V332),"0")</f>
        <v>0</v>
      </c>
      <c r="W334" s="308">
        <f>IFERROR(SUM(W329:W332),"0")</f>
        <v>0</v>
      </c>
      <c r="X334" s="37"/>
      <c r="Y334" s="309"/>
      <c r="Z334" s="309"/>
    </row>
    <row r="335" spans="1:53" ht="14.25" customHeight="1" x14ac:dyDescent="0.25">
      <c r="A335" s="344" t="s">
        <v>218</v>
      </c>
      <c r="B335" s="313"/>
      <c r="C335" s="313"/>
      <c r="D335" s="313"/>
      <c r="E335" s="313"/>
      <c r="F335" s="313"/>
      <c r="G335" s="313"/>
      <c r="H335" s="313"/>
      <c r="I335" s="313"/>
      <c r="J335" s="313"/>
      <c r="K335" s="313"/>
      <c r="L335" s="313"/>
      <c r="M335" s="313"/>
      <c r="N335" s="313"/>
      <c r="O335" s="313"/>
      <c r="P335" s="313"/>
      <c r="Q335" s="313"/>
      <c r="R335" s="313"/>
      <c r="S335" s="313"/>
      <c r="T335" s="313"/>
      <c r="U335" s="313"/>
      <c r="V335" s="313"/>
      <c r="W335" s="313"/>
      <c r="X335" s="313"/>
      <c r="Y335" s="301"/>
      <c r="Z335" s="301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22">
        <v>4607091389357</v>
      </c>
      <c r="E336" s="323"/>
      <c r="F336" s="305">
        <v>1.3</v>
      </c>
      <c r="G336" s="32">
        <v>6</v>
      </c>
      <c r="H336" s="305">
        <v>7.8</v>
      </c>
      <c r="I336" s="305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60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30"/>
      <c r="P336" s="330"/>
      <c r="Q336" s="330"/>
      <c r="R336" s="323"/>
      <c r="S336" s="34"/>
      <c r="T336" s="34"/>
      <c r="U336" s="35" t="s">
        <v>65</v>
      </c>
      <c r="V336" s="306">
        <v>0</v>
      </c>
      <c r="W336" s="307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2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4"/>
      <c r="N337" s="315" t="s">
        <v>66</v>
      </c>
      <c r="O337" s="316"/>
      <c r="P337" s="316"/>
      <c r="Q337" s="316"/>
      <c r="R337" s="316"/>
      <c r="S337" s="316"/>
      <c r="T337" s="317"/>
      <c r="U337" s="37" t="s">
        <v>67</v>
      </c>
      <c r="V337" s="308">
        <f>IFERROR(V336/H336,"0")</f>
        <v>0</v>
      </c>
      <c r="W337" s="308">
        <f>IFERROR(W336/H336,"0")</f>
        <v>0</v>
      </c>
      <c r="X337" s="308">
        <f>IFERROR(IF(X336="",0,X336),"0")</f>
        <v>0</v>
      </c>
      <c r="Y337" s="309"/>
      <c r="Z337" s="309"/>
    </row>
    <row r="338" spans="1:53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13"/>
      <c r="M338" s="314"/>
      <c r="N338" s="315" t="s">
        <v>66</v>
      </c>
      <c r="O338" s="316"/>
      <c r="P338" s="316"/>
      <c r="Q338" s="316"/>
      <c r="R338" s="316"/>
      <c r="S338" s="316"/>
      <c r="T338" s="317"/>
      <c r="U338" s="37" t="s">
        <v>65</v>
      </c>
      <c r="V338" s="308">
        <f>IFERROR(SUM(V336:V336),"0")</f>
        <v>0</v>
      </c>
      <c r="W338" s="308">
        <f>IFERROR(SUM(W336:W336),"0")</f>
        <v>0</v>
      </c>
      <c r="X338" s="37"/>
      <c r="Y338" s="309"/>
      <c r="Z338" s="309"/>
    </row>
    <row r="339" spans="1:53" ht="27.75" customHeight="1" x14ac:dyDescent="0.2">
      <c r="A339" s="327" t="s">
        <v>478</v>
      </c>
      <c r="B339" s="328"/>
      <c r="C339" s="328"/>
      <c r="D339" s="328"/>
      <c r="E339" s="328"/>
      <c r="F339" s="328"/>
      <c r="G339" s="328"/>
      <c r="H339" s="328"/>
      <c r="I339" s="328"/>
      <c r="J339" s="328"/>
      <c r="K339" s="328"/>
      <c r="L339" s="328"/>
      <c r="M339" s="328"/>
      <c r="N339" s="328"/>
      <c r="O339" s="328"/>
      <c r="P339" s="328"/>
      <c r="Q339" s="328"/>
      <c r="R339" s="328"/>
      <c r="S339" s="328"/>
      <c r="T339" s="328"/>
      <c r="U339" s="328"/>
      <c r="V339" s="328"/>
      <c r="W339" s="328"/>
      <c r="X339" s="328"/>
      <c r="Y339" s="48"/>
      <c r="Z339" s="48"/>
    </row>
    <row r="340" spans="1:53" ht="16.5" customHeight="1" x14ac:dyDescent="0.25">
      <c r="A340" s="363" t="s">
        <v>479</v>
      </c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  <c r="T340" s="313"/>
      <c r="U340" s="313"/>
      <c r="V340" s="313"/>
      <c r="W340" s="313"/>
      <c r="X340" s="313"/>
      <c r="Y340" s="302"/>
      <c r="Z340" s="302"/>
    </row>
    <row r="341" spans="1:53" ht="14.25" customHeight="1" x14ac:dyDescent="0.25">
      <c r="A341" s="344" t="s">
        <v>103</v>
      </c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13"/>
      <c r="M341" s="313"/>
      <c r="N341" s="313"/>
      <c r="O341" s="313"/>
      <c r="P341" s="313"/>
      <c r="Q341" s="313"/>
      <c r="R341" s="313"/>
      <c r="S341" s="313"/>
      <c r="T341" s="313"/>
      <c r="U341" s="313"/>
      <c r="V341" s="313"/>
      <c r="W341" s="313"/>
      <c r="X341" s="313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22">
        <v>4607091389708</v>
      </c>
      <c r="E342" s="323"/>
      <c r="F342" s="305">
        <v>0.45</v>
      </c>
      <c r="G342" s="32">
        <v>6</v>
      </c>
      <c r="H342" s="305">
        <v>2.7</v>
      </c>
      <c r="I342" s="305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5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30"/>
      <c r="P342" s="330"/>
      <c r="Q342" s="330"/>
      <c r="R342" s="323"/>
      <c r="S342" s="34"/>
      <c r="T342" s="34"/>
      <c r="U342" s="35" t="s">
        <v>65</v>
      </c>
      <c r="V342" s="306">
        <v>0</v>
      </c>
      <c r="W342" s="307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22">
        <v>4607091389692</v>
      </c>
      <c r="E343" s="323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44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30"/>
      <c r="P343" s="330"/>
      <c r="Q343" s="330"/>
      <c r="R343" s="323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12"/>
      <c r="B344" s="313"/>
      <c r="C344" s="313"/>
      <c r="D344" s="313"/>
      <c r="E344" s="313"/>
      <c r="F344" s="313"/>
      <c r="G344" s="313"/>
      <c r="H344" s="313"/>
      <c r="I344" s="313"/>
      <c r="J344" s="313"/>
      <c r="K344" s="313"/>
      <c r="L344" s="313"/>
      <c r="M344" s="314"/>
      <c r="N344" s="315" t="s">
        <v>66</v>
      </c>
      <c r="O344" s="316"/>
      <c r="P344" s="316"/>
      <c r="Q344" s="316"/>
      <c r="R344" s="316"/>
      <c r="S344" s="316"/>
      <c r="T344" s="317"/>
      <c r="U344" s="37" t="s">
        <v>67</v>
      </c>
      <c r="V344" s="308">
        <f>IFERROR(V342/H342,"0")+IFERROR(V343/H343,"0")</f>
        <v>0</v>
      </c>
      <c r="W344" s="308">
        <f>IFERROR(W342/H342,"0")+IFERROR(W343/H343,"0")</f>
        <v>0</v>
      </c>
      <c r="X344" s="308">
        <f>IFERROR(IF(X342="",0,X342),"0")+IFERROR(IF(X343="",0,X343),"0")</f>
        <v>0</v>
      </c>
      <c r="Y344" s="309"/>
      <c r="Z344" s="309"/>
    </row>
    <row r="345" spans="1:53" x14ac:dyDescent="0.2">
      <c r="A345" s="313"/>
      <c r="B345" s="313"/>
      <c r="C345" s="313"/>
      <c r="D345" s="313"/>
      <c r="E345" s="313"/>
      <c r="F345" s="313"/>
      <c r="G345" s="313"/>
      <c r="H345" s="313"/>
      <c r="I345" s="313"/>
      <c r="J345" s="313"/>
      <c r="K345" s="313"/>
      <c r="L345" s="313"/>
      <c r="M345" s="314"/>
      <c r="N345" s="315" t="s">
        <v>66</v>
      </c>
      <c r="O345" s="316"/>
      <c r="P345" s="316"/>
      <c r="Q345" s="316"/>
      <c r="R345" s="316"/>
      <c r="S345" s="316"/>
      <c r="T345" s="317"/>
      <c r="U345" s="37" t="s">
        <v>65</v>
      </c>
      <c r="V345" s="308">
        <f>IFERROR(SUM(V342:V343),"0")</f>
        <v>0</v>
      </c>
      <c r="W345" s="308">
        <f>IFERROR(SUM(W342:W343),"0")</f>
        <v>0</v>
      </c>
      <c r="X345" s="37"/>
      <c r="Y345" s="309"/>
      <c r="Z345" s="309"/>
    </row>
    <row r="346" spans="1:53" ht="14.25" customHeight="1" x14ac:dyDescent="0.25">
      <c r="A346" s="344" t="s">
        <v>60</v>
      </c>
      <c r="B346" s="313"/>
      <c r="C346" s="313"/>
      <c r="D346" s="313"/>
      <c r="E346" s="313"/>
      <c r="F346" s="313"/>
      <c r="G346" s="313"/>
      <c r="H346" s="313"/>
      <c r="I346" s="313"/>
      <c r="J346" s="313"/>
      <c r="K346" s="313"/>
      <c r="L346" s="313"/>
      <c r="M346" s="313"/>
      <c r="N346" s="313"/>
      <c r="O346" s="313"/>
      <c r="P346" s="313"/>
      <c r="Q346" s="313"/>
      <c r="R346" s="313"/>
      <c r="S346" s="313"/>
      <c r="T346" s="313"/>
      <c r="U346" s="313"/>
      <c r="V346" s="313"/>
      <c r="W346" s="313"/>
      <c r="X346" s="313"/>
      <c r="Y346" s="301"/>
      <c r="Z346" s="301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22">
        <v>4607091389753</v>
      </c>
      <c r="E347" s="323"/>
      <c r="F347" s="305">
        <v>0.7</v>
      </c>
      <c r="G347" s="32">
        <v>6</v>
      </c>
      <c r="H347" s="305">
        <v>4.2</v>
      </c>
      <c r="I347" s="305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5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30"/>
      <c r="P347" s="330"/>
      <c r="Q347" s="330"/>
      <c r="R347" s="323"/>
      <c r="S347" s="34"/>
      <c r="T347" s="34"/>
      <c r="U347" s="35" t="s">
        <v>65</v>
      </c>
      <c r="V347" s="306">
        <v>0</v>
      </c>
      <c r="W347" s="307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22">
        <v>4607091389760</v>
      </c>
      <c r="E348" s="323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30"/>
      <c r="P348" s="330"/>
      <c r="Q348" s="330"/>
      <c r="R348" s="323"/>
      <c r="S348" s="34"/>
      <c r="T348" s="34"/>
      <c r="U348" s="35" t="s">
        <v>65</v>
      </c>
      <c r="V348" s="306">
        <v>0</v>
      </c>
      <c r="W348" s="307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22">
        <v>4607091389746</v>
      </c>
      <c r="E349" s="323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5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30"/>
      <c r="P349" s="330"/>
      <c r="Q349" s="330"/>
      <c r="R349" s="323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22">
        <v>4680115882928</v>
      </c>
      <c r="E350" s="323"/>
      <c r="F350" s="305">
        <v>0.28000000000000003</v>
      </c>
      <c r="G350" s="32">
        <v>6</v>
      </c>
      <c r="H350" s="305">
        <v>1.68</v>
      </c>
      <c r="I350" s="305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53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30"/>
      <c r="P350" s="330"/>
      <c r="Q350" s="330"/>
      <c r="R350" s="323"/>
      <c r="S350" s="34"/>
      <c r="T350" s="34"/>
      <c r="U350" s="35" t="s">
        <v>65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22">
        <v>4680115883147</v>
      </c>
      <c r="E351" s="323"/>
      <c r="F351" s="305">
        <v>0.28000000000000003</v>
      </c>
      <c r="G351" s="32">
        <v>6</v>
      </c>
      <c r="H351" s="305">
        <v>1.68</v>
      </c>
      <c r="I351" s="305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30"/>
      <c r="P351" s="330"/>
      <c r="Q351" s="330"/>
      <c r="R351" s="323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22">
        <v>4607091384338</v>
      </c>
      <c r="E352" s="323"/>
      <c r="F352" s="305">
        <v>0.35</v>
      </c>
      <c r="G352" s="32">
        <v>6</v>
      </c>
      <c r="H352" s="305">
        <v>2.1</v>
      </c>
      <c r="I352" s="305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5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30"/>
      <c r="P352" s="330"/>
      <c r="Q352" s="330"/>
      <c r="R352" s="323"/>
      <c r="S352" s="34"/>
      <c r="T352" s="34"/>
      <c r="U352" s="35" t="s">
        <v>65</v>
      </c>
      <c r="V352" s="306">
        <v>70</v>
      </c>
      <c r="W352" s="307">
        <f t="shared" si="15"/>
        <v>71.400000000000006</v>
      </c>
      <c r="X352" s="36">
        <f t="shared" si="16"/>
        <v>0.17068</v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22">
        <v>4680115883154</v>
      </c>
      <c r="E353" s="323"/>
      <c r="F353" s="305">
        <v>0.28000000000000003</v>
      </c>
      <c r="G353" s="32">
        <v>6</v>
      </c>
      <c r="H353" s="305">
        <v>1.68</v>
      </c>
      <c r="I353" s="305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42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30"/>
      <c r="P353" s="330"/>
      <c r="Q353" s="330"/>
      <c r="R353" s="323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22">
        <v>4607091389524</v>
      </c>
      <c r="E354" s="323"/>
      <c r="F354" s="305">
        <v>0.35</v>
      </c>
      <c r="G354" s="32">
        <v>6</v>
      </c>
      <c r="H354" s="305">
        <v>2.1</v>
      </c>
      <c r="I354" s="305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40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30"/>
      <c r="P354" s="330"/>
      <c r="Q354" s="330"/>
      <c r="R354" s="323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22">
        <v>4680115883161</v>
      </c>
      <c r="E355" s="323"/>
      <c r="F355" s="305">
        <v>0.28000000000000003</v>
      </c>
      <c r="G355" s="32">
        <v>6</v>
      </c>
      <c r="H355" s="305">
        <v>1.68</v>
      </c>
      <c r="I355" s="305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5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30"/>
      <c r="P355" s="330"/>
      <c r="Q355" s="330"/>
      <c r="R355" s="323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22">
        <v>4607091384345</v>
      </c>
      <c r="E356" s="323"/>
      <c r="F356" s="305">
        <v>0.35</v>
      </c>
      <c r="G356" s="32">
        <v>6</v>
      </c>
      <c r="H356" s="305">
        <v>2.1</v>
      </c>
      <c r="I356" s="305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3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30"/>
      <c r="P356" s="330"/>
      <c r="Q356" s="330"/>
      <c r="R356" s="323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22">
        <v>4680115883178</v>
      </c>
      <c r="E357" s="323"/>
      <c r="F357" s="305">
        <v>0.28000000000000003</v>
      </c>
      <c r="G357" s="32">
        <v>6</v>
      </c>
      <c r="H357" s="305">
        <v>1.68</v>
      </c>
      <c r="I357" s="305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5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30"/>
      <c r="P357" s="330"/>
      <c r="Q357" s="330"/>
      <c r="R357" s="323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22">
        <v>4607091389531</v>
      </c>
      <c r="E358" s="323"/>
      <c r="F358" s="305">
        <v>0.35</v>
      </c>
      <c r="G358" s="32">
        <v>6</v>
      </c>
      <c r="H358" s="305">
        <v>2.1</v>
      </c>
      <c r="I358" s="305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5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30"/>
      <c r="P358" s="330"/>
      <c r="Q358" s="330"/>
      <c r="R358" s="323"/>
      <c r="S358" s="34"/>
      <c r="T358" s="34"/>
      <c r="U358" s="35" t="s">
        <v>65</v>
      </c>
      <c r="V358" s="306">
        <v>70</v>
      </c>
      <c r="W358" s="307">
        <f t="shared" si="15"/>
        <v>71.400000000000006</v>
      </c>
      <c r="X358" s="36">
        <f t="shared" si="16"/>
        <v>0.17068</v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22">
        <v>4680115883185</v>
      </c>
      <c r="E359" s="323"/>
      <c r="F359" s="305">
        <v>0.28000000000000003</v>
      </c>
      <c r="G359" s="32">
        <v>6</v>
      </c>
      <c r="H359" s="305">
        <v>1.68</v>
      </c>
      <c r="I359" s="305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616" t="s">
        <v>510</v>
      </c>
      <c r="O359" s="330"/>
      <c r="P359" s="330"/>
      <c r="Q359" s="330"/>
      <c r="R359" s="323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2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4"/>
      <c r="N360" s="315" t="s">
        <v>66</v>
      </c>
      <c r="O360" s="316"/>
      <c r="P360" s="316"/>
      <c r="Q360" s="316"/>
      <c r="R360" s="316"/>
      <c r="S360" s="316"/>
      <c r="T360" s="317"/>
      <c r="U360" s="37" t="s">
        <v>67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66.666666666666657</v>
      </c>
      <c r="W360" s="30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68</v>
      </c>
      <c r="X360" s="30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0.34136</v>
      </c>
      <c r="Y360" s="309"/>
      <c r="Z360" s="309"/>
    </row>
    <row r="361" spans="1:53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13"/>
      <c r="M361" s="314"/>
      <c r="N361" s="315" t="s">
        <v>66</v>
      </c>
      <c r="O361" s="316"/>
      <c r="P361" s="316"/>
      <c r="Q361" s="316"/>
      <c r="R361" s="316"/>
      <c r="S361" s="316"/>
      <c r="T361" s="317"/>
      <c r="U361" s="37" t="s">
        <v>65</v>
      </c>
      <c r="V361" s="308">
        <f>IFERROR(SUM(V347:V359),"0")</f>
        <v>140</v>
      </c>
      <c r="W361" s="308">
        <f>IFERROR(SUM(W347:W359),"0")</f>
        <v>142.80000000000001</v>
      </c>
      <c r="X361" s="37"/>
      <c r="Y361" s="309"/>
      <c r="Z361" s="309"/>
    </row>
    <row r="362" spans="1:53" ht="14.25" customHeight="1" x14ac:dyDescent="0.25">
      <c r="A362" s="344" t="s">
        <v>68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13"/>
      <c r="Y362" s="301"/>
      <c r="Z362" s="301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22">
        <v>4607091389685</v>
      </c>
      <c r="E363" s="323"/>
      <c r="F363" s="305">
        <v>1.3</v>
      </c>
      <c r="G363" s="32">
        <v>6</v>
      </c>
      <c r="H363" s="305">
        <v>7.8</v>
      </c>
      <c r="I363" s="305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55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30"/>
      <c r="P363" s="330"/>
      <c r="Q363" s="330"/>
      <c r="R363" s="323"/>
      <c r="S363" s="34"/>
      <c r="T363" s="34"/>
      <c r="U363" s="35" t="s">
        <v>65</v>
      </c>
      <c r="V363" s="306">
        <v>0</v>
      </c>
      <c r="W363" s="307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22">
        <v>4607091389654</v>
      </c>
      <c r="E364" s="323"/>
      <c r="F364" s="305">
        <v>0.33</v>
      </c>
      <c r="G364" s="32">
        <v>6</v>
      </c>
      <c r="H364" s="305">
        <v>1.98</v>
      </c>
      <c r="I364" s="305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30"/>
      <c r="P364" s="330"/>
      <c r="Q364" s="330"/>
      <c r="R364" s="323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22">
        <v>4607091384352</v>
      </c>
      <c r="E365" s="323"/>
      <c r="F365" s="305">
        <v>0.6</v>
      </c>
      <c r="G365" s="32">
        <v>4</v>
      </c>
      <c r="H365" s="305">
        <v>2.4</v>
      </c>
      <c r="I365" s="305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5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30"/>
      <c r="P365" s="330"/>
      <c r="Q365" s="330"/>
      <c r="R365" s="323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22">
        <v>4607091389661</v>
      </c>
      <c r="E366" s="323"/>
      <c r="F366" s="305">
        <v>0.55000000000000004</v>
      </c>
      <c r="G366" s="32">
        <v>4</v>
      </c>
      <c r="H366" s="305">
        <v>2.2000000000000002</v>
      </c>
      <c r="I366" s="305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63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30"/>
      <c r="P366" s="330"/>
      <c r="Q366" s="330"/>
      <c r="R366" s="323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2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13"/>
      <c r="M367" s="314"/>
      <c r="N367" s="315" t="s">
        <v>66</v>
      </c>
      <c r="O367" s="316"/>
      <c r="P367" s="316"/>
      <c r="Q367" s="316"/>
      <c r="R367" s="316"/>
      <c r="S367" s="316"/>
      <c r="T367" s="317"/>
      <c r="U367" s="37" t="s">
        <v>67</v>
      </c>
      <c r="V367" s="308">
        <f>IFERROR(V363/H363,"0")+IFERROR(V364/H364,"0")+IFERROR(V365/H365,"0")+IFERROR(V366/H366,"0")</f>
        <v>0</v>
      </c>
      <c r="W367" s="308">
        <f>IFERROR(W363/H363,"0")+IFERROR(W364/H364,"0")+IFERROR(W365/H365,"0")+IFERROR(W366/H366,"0")</f>
        <v>0</v>
      </c>
      <c r="X367" s="308">
        <f>IFERROR(IF(X363="",0,X363),"0")+IFERROR(IF(X364="",0,X364),"0")+IFERROR(IF(X365="",0,X365),"0")+IFERROR(IF(X366="",0,X366),"0")</f>
        <v>0</v>
      </c>
      <c r="Y367" s="309"/>
      <c r="Z367" s="309"/>
    </row>
    <row r="368" spans="1:53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13"/>
      <c r="M368" s="314"/>
      <c r="N368" s="315" t="s">
        <v>66</v>
      </c>
      <c r="O368" s="316"/>
      <c r="P368" s="316"/>
      <c r="Q368" s="316"/>
      <c r="R368" s="316"/>
      <c r="S368" s="316"/>
      <c r="T368" s="317"/>
      <c r="U368" s="37" t="s">
        <v>65</v>
      </c>
      <c r="V368" s="308">
        <f>IFERROR(SUM(V363:V366),"0")</f>
        <v>0</v>
      </c>
      <c r="W368" s="308">
        <f>IFERROR(SUM(W363:W366),"0")</f>
        <v>0</v>
      </c>
      <c r="X368" s="37"/>
      <c r="Y368" s="309"/>
      <c r="Z368" s="309"/>
    </row>
    <row r="369" spans="1:53" ht="14.25" customHeight="1" x14ac:dyDescent="0.25">
      <c r="A369" s="344" t="s">
        <v>218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13"/>
      <c r="Y369" s="301"/>
      <c r="Z369" s="301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22">
        <v>4680115881648</v>
      </c>
      <c r="E370" s="323"/>
      <c r="F370" s="305">
        <v>1</v>
      </c>
      <c r="G370" s="32">
        <v>4</v>
      </c>
      <c r="H370" s="305">
        <v>4</v>
      </c>
      <c r="I370" s="305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35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30"/>
      <c r="P370" s="330"/>
      <c r="Q370" s="330"/>
      <c r="R370" s="323"/>
      <c r="S370" s="34"/>
      <c r="T370" s="34"/>
      <c r="U370" s="35" t="s">
        <v>65</v>
      </c>
      <c r="V370" s="306">
        <v>0</v>
      </c>
      <c r="W370" s="307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2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13"/>
      <c r="M371" s="314"/>
      <c r="N371" s="315" t="s">
        <v>66</v>
      </c>
      <c r="O371" s="316"/>
      <c r="P371" s="316"/>
      <c r="Q371" s="316"/>
      <c r="R371" s="316"/>
      <c r="S371" s="316"/>
      <c r="T371" s="317"/>
      <c r="U371" s="37" t="s">
        <v>67</v>
      </c>
      <c r="V371" s="308">
        <f>IFERROR(V370/H370,"0")</f>
        <v>0</v>
      </c>
      <c r="W371" s="308">
        <f>IFERROR(W370/H370,"0")</f>
        <v>0</v>
      </c>
      <c r="X371" s="308">
        <f>IFERROR(IF(X370="",0,X370),"0")</f>
        <v>0</v>
      </c>
      <c r="Y371" s="309"/>
      <c r="Z371" s="309"/>
    </row>
    <row r="372" spans="1:53" x14ac:dyDescent="0.2">
      <c r="A372" s="313"/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4"/>
      <c r="N372" s="315" t="s">
        <v>66</v>
      </c>
      <c r="O372" s="316"/>
      <c r="P372" s="316"/>
      <c r="Q372" s="316"/>
      <c r="R372" s="316"/>
      <c r="S372" s="316"/>
      <c r="T372" s="317"/>
      <c r="U372" s="37" t="s">
        <v>65</v>
      </c>
      <c r="V372" s="308">
        <f>IFERROR(SUM(V370:V370),"0")</f>
        <v>0</v>
      </c>
      <c r="W372" s="308">
        <f>IFERROR(SUM(W370:W370),"0")</f>
        <v>0</v>
      </c>
      <c r="X372" s="37"/>
      <c r="Y372" s="309"/>
      <c r="Z372" s="309"/>
    </row>
    <row r="373" spans="1:53" ht="14.25" customHeight="1" x14ac:dyDescent="0.25">
      <c r="A373" s="344" t="s">
        <v>90</v>
      </c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13"/>
      <c r="M373" s="313"/>
      <c r="N373" s="313"/>
      <c r="O373" s="313"/>
      <c r="P373" s="313"/>
      <c r="Q373" s="313"/>
      <c r="R373" s="313"/>
      <c r="S373" s="313"/>
      <c r="T373" s="313"/>
      <c r="U373" s="313"/>
      <c r="V373" s="313"/>
      <c r="W373" s="313"/>
      <c r="X373" s="313"/>
      <c r="Y373" s="301"/>
      <c r="Z373" s="301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22">
        <v>4680115882997</v>
      </c>
      <c r="E374" s="323"/>
      <c r="F374" s="305">
        <v>0.13</v>
      </c>
      <c r="G374" s="32">
        <v>10</v>
      </c>
      <c r="H374" s="305">
        <v>1.3</v>
      </c>
      <c r="I374" s="305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501" t="s">
        <v>525</v>
      </c>
      <c r="O374" s="330"/>
      <c r="P374" s="330"/>
      <c r="Q374" s="330"/>
      <c r="R374" s="323"/>
      <c r="S374" s="34"/>
      <c r="T374" s="34"/>
      <c r="U374" s="35" t="s">
        <v>65</v>
      </c>
      <c r="V374" s="306">
        <v>0</v>
      </c>
      <c r="W374" s="307">
        <f>IFERROR(IF(V374="",0,CEILING((V374/$H374),1)*$H374),"")</f>
        <v>0</v>
      </c>
      <c r="X374" s="36" t="str">
        <f>IFERROR(IF(W374=0,"",ROUNDUP(W374/H374,0)*0.00673),"")</f>
        <v/>
      </c>
      <c r="Y374" s="56"/>
      <c r="Z374" s="57"/>
      <c r="AD374" s="58"/>
      <c r="BA374" s="259" t="s">
        <v>1</v>
      </c>
    </row>
    <row r="375" spans="1:53" x14ac:dyDescent="0.2">
      <c r="A375" s="312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4"/>
      <c r="N375" s="315" t="s">
        <v>66</v>
      </c>
      <c r="O375" s="316"/>
      <c r="P375" s="316"/>
      <c r="Q375" s="316"/>
      <c r="R375" s="316"/>
      <c r="S375" s="316"/>
      <c r="T375" s="317"/>
      <c r="U375" s="37" t="s">
        <v>67</v>
      </c>
      <c r="V375" s="308">
        <f>IFERROR(V374/H374,"0")</f>
        <v>0</v>
      </c>
      <c r="W375" s="308">
        <f>IFERROR(W374/H374,"0")</f>
        <v>0</v>
      </c>
      <c r="X375" s="308">
        <f>IFERROR(IF(X374="",0,X374),"0")</f>
        <v>0</v>
      </c>
      <c r="Y375" s="309"/>
      <c r="Z375" s="309"/>
    </row>
    <row r="376" spans="1:53" x14ac:dyDescent="0.2">
      <c r="A376" s="313"/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4"/>
      <c r="N376" s="315" t="s">
        <v>66</v>
      </c>
      <c r="O376" s="316"/>
      <c r="P376" s="316"/>
      <c r="Q376" s="316"/>
      <c r="R376" s="316"/>
      <c r="S376" s="316"/>
      <c r="T376" s="317"/>
      <c r="U376" s="37" t="s">
        <v>65</v>
      </c>
      <c r="V376" s="308">
        <f>IFERROR(SUM(V374:V374),"0")</f>
        <v>0</v>
      </c>
      <c r="W376" s="308">
        <f>IFERROR(SUM(W374:W374),"0")</f>
        <v>0</v>
      </c>
      <c r="X376" s="37"/>
      <c r="Y376" s="309"/>
      <c r="Z376" s="309"/>
    </row>
    <row r="377" spans="1:53" ht="16.5" customHeight="1" x14ac:dyDescent="0.25">
      <c r="A377" s="363" t="s">
        <v>526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13"/>
      <c r="Y377" s="302"/>
      <c r="Z377" s="302"/>
    </row>
    <row r="378" spans="1:53" ht="14.25" customHeight="1" x14ac:dyDescent="0.25">
      <c r="A378" s="344" t="s">
        <v>95</v>
      </c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  <c r="T378" s="313"/>
      <c r="U378" s="313"/>
      <c r="V378" s="313"/>
      <c r="W378" s="313"/>
      <c r="X378" s="313"/>
      <c r="Y378" s="301"/>
      <c r="Z378" s="301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22">
        <v>4607091389388</v>
      </c>
      <c r="E379" s="323"/>
      <c r="F379" s="305">
        <v>1.3</v>
      </c>
      <c r="G379" s="32">
        <v>4</v>
      </c>
      <c r="H379" s="305">
        <v>5.2</v>
      </c>
      <c r="I379" s="305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42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30"/>
      <c r="P379" s="330"/>
      <c r="Q379" s="330"/>
      <c r="R379" s="323"/>
      <c r="S379" s="34"/>
      <c r="T379" s="34"/>
      <c r="U379" s="35" t="s">
        <v>65</v>
      </c>
      <c r="V379" s="306">
        <v>0</v>
      </c>
      <c r="W379" s="307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22">
        <v>4607091389364</v>
      </c>
      <c r="E380" s="323"/>
      <c r="F380" s="305">
        <v>0.42</v>
      </c>
      <c r="G380" s="32">
        <v>6</v>
      </c>
      <c r="H380" s="305">
        <v>2.52</v>
      </c>
      <c r="I380" s="305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4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30"/>
      <c r="P380" s="330"/>
      <c r="Q380" s="330"/>
      <c r="R380" s="323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x14ac:dyDescent="0.2">
      <c r="A381" s="312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13"/>
      <c r="M381" s="314"/>
      <c r="N381" s="315" t="s">
        <v>66</v>
      </c>
      <c r="O381" s="316"/>
      <c r="P381" s="316"/>
      <c r="Q381" s="316"/>
      <c r="R381" s="316"/>
      <c r="S381" s="316"/>
      <c r="T381" s="317"/>
      <c r="U381" s="37" t="s">
        <v>67</v>
      </c>
      <c r="V381" s="308">
        <f>IFERROR(V379/H379,"0")+IFERROR(V380/H380,"0")</f>
        <v>0</v>
      </c>
      <c r="W381" s="308">
        <f>IFERROR(W379/H379,"0")+IFERROR(W380/H380,"0")</f>
        <v>0</v>
      </c>
      <c r="X381" s="308">
        <f>IFERROR(IF(X379="",0,X379),"0")+IFERROR(IF(X380="",0,X380),"0")</f>
        <v>0</v>
      </c>
      <c r="Y381" s="309"/>
      <c r="Z381" s="309"/>
    </row>
    <row r="382" spans="1:53" x14ac:dyDescent="0.2">
      <c r="A382" s="313"/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4"/>
      <c r="N382" s="315" t="s">
        <v>66</v>
      </c>
      <c r="O382" s="316"/>
      <c r="P382" s="316"/>
      <c r="Q382" s="316"/>
      <c r="R382" s="316"/>
      <c r="S382" s="316"/>
      <c r="T382" s="317"/>
      <c r="U382" s="37" t="s">
        <v>65</v>
      </c>
      <c r="V382" s="308">
        <f>IFERROR(SUM(V379:V380),"0")</f>
        <v>0</v>
      </c>
      <c r="W382" s="308">
        <f>IFERROR(SUM(W379:W380),"0")</f>
        <v>0</v>
      </c>
      <c r="X382" s="37"/>
      <c r="Y382" s="309"/>
      <c r="Z382" s="309"/>
    </row>
    <row r="383" spans="1:53" ht="14.25" customHeight="1" x14ac:dyDescent="0.25">
      <c r="A383" s="344" t="s">
        <v>60</v>
      </c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13"/>
      <c r="M383" s="313"/>
      <c r="N383" s="313"/>
      <c r="O383" s="313"/>
      <c r="P383" s="313"/>
      <c r="Q383" s="313"/>
      <c r="R383" s="313"/>
      <c r="S383" s="313"/>
      <c r="T383" s="313"/>
      <c r="U383" s="313"/>
      <c r="V383" s="313"/>
      <c r="W383" s="313"/>
      <c r="X383" s="313"/>
      <c r="Y383" s="301"/>
      <c r="Z383" s="301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22">
        <v>4607091389739</v>
      </c>
      <c r="E384" s="323"/>
      <c r="F384" s="305">
        <v>0.7</v>
      </c>
      <c r="G384" s="32">
        <v>6</v>
      </c>
      <c r="H384" s="305">
        <v>4.2</v>
      </c>
      <c r="I384" s="305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52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30"/>
      <c r="P384" s="330"/>
      <c r="Q384" s="330"/>
      <c r="R384" s="323"/>
      <c r="S384" s="34"/>
      <c r="T384" s="34"/>
      <c r="U384" s="35" t="s">
        <v>65</v>
      </c>
      <c r="V384" s="306">
        <v>0</v>
      </c>
      <c r="W384" s="307">
        <f t="shared" ref="W384:W390" si="17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22">
        <v>4680115883048</v>
      </c>
      <c r="E385" s="323"/>
      <c r="F385" s="305">
        <v>1</v>
      </c>
      <c r="G385" s="32">
        <v>4</v>
      </c>
      <c r="H385" s="305">
        <v>4</v>
      </c>
      <c r="I385" s="305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33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30"/>
      <c r="P385" s="330"/>
      <c r="Q385" s="330"/>
      <c r="R385" s="323"/>
      <c r="S385" s="34"/>
      <c r="T385" s="34"/>
      <c r="U385" s="35" t="s">
        <v>65</v>
      </c>
      <c r="V385" s="306">
        <v>0</v>
      </c>
      <c r="W385" s="307">
        <f t="shared" si="17"/>
        <v>0</v>
      </c>
      <c r="X385" s="36" t="str">
        <f>IFERROR(IF(W385=0,"",ROUNDUP(W385/H385,0)*0.00937),"")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22">
        <v>4607091389425</v>
      </c>
      <c r="E386" s="323"/>
      <c r="F386" s="305">
        <v>0.35</v>
      </c>
      <c r="G386" s="32">
        <v>6</v>
      </c>
      <c r="H386" s="305">
        <v>2.1</v>
      </c>
      <c r="I386" s="305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51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30"/>
      <c r="P386" s="330"/>
      <c r="Q386" s="330"/>
      <c r="R386" s="323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22">
        <v>4680115882911</v>
      </c>
      <c r="E387" s="323"/>
      <c r="F387" s="305">
        <v>0.4</v>
      </c>
      <c r="G387" s="32">
        <v>6</v>
      </c>
      <c r="H387" s="305">
        <v>2.4</v>
      </c>
      <c r="I387" s="305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488" t="s">
        <v>539</v>
      </c>
      <c r="O387" s="330"/>
      <c r="P387" s="330"/>
      <c r="Q387" s="330"/>
      <c r="R387" s="323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22">
        <v>4680115880771</v>
      </c>
      <c r="E388" s="323"/>
      <c r="F388" s="305">
        <v>0.28000000000000003</v>
      </c>
      <c r="G388" s="32">
        <v>6</v>
      </c>
      <c r="H388" s="305">
        <v>1.68</v>
      </c>
      <c r="I388" s="305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34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30"/>
      <c r="P388" s="330"/>
      <c r="Q388" s="330"/>
      <c r="R388" s="323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22">
        <v>4607091389500</v>
      </c>
      <c r="E389" s="323"/>
      <c r="F389" s="305">
        <v>0.35</v>
      </c>
      <c r="G389" s="32">
        <v>6</v>
      </c>
      <c r="H389" s="305">
        <v>2.1</v>
      </c>
      <c r="I389" s="305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4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30"/>
      <c r="P389" s="330"/>
      <c r="Q389" s="330"/>
      <c r="R389" s="323"/>
      <c r="S389" s="34"/>
      <c r="T389" s="34"/>
      <c r="U389" s="35" t="s">
        <v>65</v>
      </c>
      <c r="V389" s="306">
        <v>35</v>
      </c>
      <c r="W389" s="307">
        <f t="shared" si="17"/>
        <v>35.700000000000003</v>
      </c>
      <c r="X389" s="36">
        <f>IFERROR(IF(W389=0,"",ROUNDUP(W389/H389,0)*0.00502),"")</f>
        <v>8.5339999999999999E-2</v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22">
        <v>4680115881983</v>
      </c>
      <c r="E390" s="323"/>
      <c r="F390" s="305">
        <v>0.28000000000000003</v>
      </c>
      <c r="G390" s="32">
        <v>4</v>
      </c>
      <c r="H390" s="305">
        <v>1.1200000000000001</v>
      </c>
      <c r="I390" s="305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3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30"/>
      <c r="P390" s="330"/>
      <c r="Q390" s="330"/>
      <c r="R390" s="323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2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13"/>
      <c r="M391" s="314"/>
      <c r="N391" s="315" t="s">
        <v>66</v>
      </c>
      <c r="O391" s="316"/>
      <c r="P391" s="316"/>
      <c r="Q391" s="316"/>
      <c r="R391" s="316"/>
      <c r="S391" s="316"/>
      <c r="T391" s="317"/>
      <c r="U391" s="37" t="s">
        <v>67</v>
      </c>
      <c r="V391" s="308">
        <f>IFERROR(V384/H384,"0")+IFERROR(V385/H385,"0")+IFERROR(V386/H386,"0")+IFERROR(V387/H387,"0")+IFERROR(V388/H388,"0")+IFERROR(V389/H389,"0")+IFERROR(V390/H390,"0")</f>
        <v>16.666666666666664</v>
      </c>
      <c r="W391" s="308">
        <f>IFERROR(W384/H384,"0")+IFERROR(W385/H385,"0")+IFERROR(W386/H386,"0")+IFERROR(W387/H387,"0")+IFERROR(W388/H388,"0")+IFERROR(W389/H389,"0")+IFERROR(W390/H390,"0")</f>
        <v>17</v>
      </c>
      <c r="X391" s="308">
        <f>IFERROR(IF(X384="",0,X384),"0")+IFERROR(IF(X385="",0,X385),"0")+IFERROR(IF(X386="",0,X386),"0")+IFERROR(IF(X387="",0,X387),"0")+IFERROR(IF(X388="",0,X388),"0")+IFERROR(IF(X389="",0,X389),"0")+IFERROR(IF(X390="",0,X390),"0")</f>
        <v>8.5339999999999999E-2</v>
      </c>
      <c r="Y391" s="309"/>
      <c r="Z391" s="309"/>
    </row>
    <row r="392" spans="1:53" x14ac:dyDescent="0.2">
      <c r="A392" s="313"/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4"/>
      <c r="N392" s="315" t="s">
        <v>66</v>
      </c>
      <c r="O392" s="316"/>
      <c r="P392" s="316"/>
      <c r="Q392" s="316"/>
      <c r="R392" s="316"/>
      <c r="S392" s="316"/>
      <c r="T392" s="317"/>
      <c r="U392" s="37" t="s">
        <v>65</v>
      </c>
      <c r="V392" s="308">
        <f>IFERROR(SUM(V384:V390),"0")</f>
        <v>35</v>
      </c>
      <c r="W392" s="308">
        <f>IFERROR(SUM(W384:W390),"0")</f>
        <v>35.700000000000003</v>
      </c>
      <c r="X392" s="37"/>
      <c r="Y392" s="309"/>
      <c r="Z392" s="309"/>
    </row>
    <row r="393" spans="1:53" ht="14.25" customHeight="1" x14ac:dyDescent="0.25">
      <c r="A393" s="344" t="s">
        <v>90</v>
      </c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13"/>
      <c r="M393" s="313"/>
      <c r="N393" s="313"/>
      <c r="O393" s="313"/>
      <c r="P393" s="313"/>
      <c r="Q393" s="313"/>
      <c r="R393" s="313"/>
      <c r="S393" s="313"/>
      <c r="T393" s="313"/>
      <c r="U393" s="313"/>
      <c r="V393" s="313"/>
      <c r="W393" s="313"/>
      <c r="X393" s="313"/>
      <c r="Y393" s="301"/>
      <c r="Z393" s="301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22">
        <v>4680115882980</v>
      </c>
      <c r="E394" s="323"/>
      <c r="F394" s="305">
        <v>0.13</v>
      </c>
      <c r="G394" s="32">
        <v>10</v>
      </c>
      <c r="H394" s="305">
        <v>1.3</v>
      </c>
      <c r="I394" s="305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30"/>
      <c r="P394" s="330"/>
      <c r="Q394" s="330"/>
      <c r="R394" s="323"/>
      <c r="S394" s="34"/>
      <c r="T394" s="34"/>
      <c r="U394" s="35" t="s">
        <v>65</v>
      </c>
      <c r="V394" s="306">
        <v>0</v>
      </c>
      <c r="W394" s="307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69" t="s">
        <v>1</v>
      </c>
    </row>
    <row r="395" spans="1:53" x14ac:dyDescent="0.2">
      <c r="A395" s="312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4"/>
      <c r="N395" s="315" t="s">
        <v>66</v>
      </c>
      <c r="O395" s="316"/>
      <c r="P395" s="316"/>
      <c r="Q395" s="316"/>
      <c r="R395" s="316"/>
      <c r="S395" s="316"/>
      <c r="T395" s="317"/>
      <c r="U395" s="37" t="s">
        <v>67</v>
      </c>
      <c r="V395" s="308">
        <f>IFERROR(V394/H394,"0")</f>
        <v>0</v>
      </c>
      <c r="W395" s="308">
        <f>IFERROR(W394/H394,"0")</f>
        <v>0</v>
      </c>
      <c r="X395" s="308">
        <f>IFERROR(IF(X394="",0,X394),"0")</f>
        <v>0</v>
      </c>
      <c r="Y395" s="309"/>
      <c r="Z395" s="309"/>
    </row>
    <row r="396" spans="1:53" x14ac:dyDescent="0.2">
      <c r="A396" s="313"/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4"/>
      <c r="N396" s="315" t="s">
        <v>66</v>
      </c>
      <c r="O396" s="316"/>
      <c r="P396" s="316"/>
      <c r="Q396" s="316"/>
      <c r="R396" s="316"/>
      <c r="S396" s="316"/>
      <c r="T396" s="317"/>
      <c r="U396" s="37" t="s">
        <v>65</v>
      </c>
      <c r="V396" s="308">
        <f>IFERROR(SUM(V394:V394),"0")</f>
        <v>0</v>
      </c>
      <c r="W396" s="308">
        <f>IFERROR(SUM(W394:W394),"0")</f>
        <v>0</v>
      </c>
      <c r="X396" s="37"/>
      <c r="Y396" s="309"/>
      <c r="Z396" s="309"/>
    </row>
    <row r="397" spans="1:53" ht="27.75" customHeight="1" x14ac:dyDescent="0.2">
      <c r="A397" s="327" t="s">
        <v>548</v>
      </c>
      <c r="B397" s="328"/>
      <c r="C397" s="328"/>
      <c r="D397" s="328"/>
      <c r="E397" s="328"/>
      <c r="F397" s="328"/>
      <c r="G397" s="328"/>
      <c r="H397" s="328"/>
      <c r="I397" s="328"/>
      <c r="J397" s="328"/>
      <c r="K397" s="328"/>
      <c r="L397" s="328"/>
      <c r="M397" s="328"/>
      <c r="N397" s="328"/>
      <c r="O397" s="328"/>
      <c r="P397" s="328"/>
      <c r="Q397" s="328"/>
      <c r="R397" s="328"/>
      <c r="S397" s="328"/>
      <c r="T397" s="328"/>
      <c r="U397" s="328"/>
      <c r="V397" s="328"/>
      <c r="W397" s="328"/>
      <c r="X397" s="328"/>
      <c r="Y397" s="48"/>
      <c r="Z397" s="48"/>
    </row>
    <row r="398" spans="1:53" ht="16.5" customHeight="1" x14ac:dyDescent="0.25">
      <c r="A398" s="363" t="s">
        <v>548</v>
      </c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13"/>
      <c r="M398" s="313"/>
      <c r="N398" s="313"/>
      <c r="O398" s="313"/>
      <c r="P398" s="313"/>
      <c r="Q398" s="313"/>
      <c r="R398" s="313"/>
      <c r="S398" s="313"/>
      <c r="T398" s="313"/>
      <c r="U398" s="313"/>
      <c r="V398" s="313"/>
      <c r="W398" s="313"/>
      <c r="X398" s="313"/>
      <c r="Y398" s="302"/>
      <c r="Z398" s="302"/>
    </row>
    <row r="399" spans="1:53" ht="14.25" customHeight="1" x14ac:dyDescent="0.25">
      <c r="A399" s="344" t="s">
        <v>103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13"/>
      <c r="Y399" s="301"/>
      <c r="Z399" s="301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22">
        <v>4607091389067</v>
      </c>
      <c r="E400" s="323"/>
      <c r="F400" s="305">
        <v>0.88</v>
      </c>
      <c r="G400" s="32">
        <v>6</v>
      </c>
      <c r="H400" s="305">
        <v>5.28</v>
      </c>
      <c r="I400" s="305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57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30"/>
      <c r="P400" s="330"/>
      <c r="Q400" s="330"/>
      <c r="R400" s="323"/>
      <c r="S400" s="34"/>
      <c r="T400" s="34"/>
      <c r="U400" s="35" t="s">
        <v>65</v>
      </c>
      <c r="V400" s="306">
        <v>0</v>
      </c>
      <c r="W400" s="307">
        <f t="shared" ref="W400:W408" si="18"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22">
        <v>4607091383522</v>
      </c>
      <c r="E401" s="323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4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30"/>
      <c r="P401" s="330"/>
      <c r="Q401" s="330"/>
      <c r="R401" s="323"/>
      <c r="S401" s="34"/>
      <c r="T401" s="34"/>
      <c r="U401" s="35" t="s">
        <v>65</v>
      </c>
      <c r="V401" s="306">
        <v>0</v>
      </c>
      <c r="W401" s="307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22">
        <v>4607091384437</v>
      </c>
      <c r="E402" s="323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58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30"/>
      <c r="P402" s="330"/>
      <c r="Q402" s="330"/>
      <c r="R402" s="323"/>
      <c r="S402" s="34"/>
      <c r="T402" s="34"/>
      <c r="U402" s="35" t="s">
        <v>65</v>
      </c>
      <c r="V402" s="306">
        <v>0</v>
      </c>
      <c r="W402" s="307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22">
        <v>4607091389104</v>
      </c>
      <c r="E403" s="323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58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30"/>
      <c r="P403" s="330"/>
      <c r="Q403" s="330"/>
      <c r="R403" s="323"/>
      <c r="S403" s="34"/>
      <c r="T403" s="34"/>
      <c r="U403" s="35" t="s">
        <v>65</v>
      </c>
      <c r="V403" s="306">
        <v>0</v>
      </c>
      <c r="W403" s="307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22">
        <v>4680115880603</v>
      </c>
      <c r="E404" s="323"/>
      <c r="F404" s="305">
        <v>0.6</v>
      </c>
      <c r="G404" s="32">
        <v>6</v>
      </c>
      <c r="H404" s="305">
        <v>3.6</v>
      </c>
      <c r="I404" s="305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62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30"/>
      <c r="P404" s="330"/>
      <c r="Q404" s="330"/>
      <c r="R404" s="323"/>
      <c r="S404" s="34"/>
      <c r="T404" s="34"/>
      <c r="U404" s="35" t="s">
        <v>65</v>
      </c>
      <c r="V404" s="306">
        <v>0</v>
      </c>
      <c r="W404" s="307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22">
        <v>4607091389999</v>
      </c>
      <c r="E405" s="323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8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30"/>
      <c r="P405" s="330"/>
      <c r="Q405" s="330"/>
      <c r="R405" s="323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22">
        <v>4680115882782</v>
      </c>
      <c r="E406" s="323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41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30"/>
      <c r="P406" s="330"/>
      <c r="Q406" s="330"/>
      <c r="R406" s="323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22">
        <v>4607091389098</v>
      </c>
      <c r="E407" s="323"/>
      <c r="F407" s="305">
        <v>0.4</v>
      </c>
      <c r="G407" s="32">
        <v>6</v>
      </c>
      <c r="H407" s="305">
        <v>2.4</v>
      </c>
      <c r="I407" s="305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58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30"/>
      <c r="P407" s="330"/>
      <c r="Q407" s="330"/>
      <c r="R407" s="323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IFERROR(IF(W407=0,"",ROUNDUP(W407/H407,0)*0.00753),"")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22">
        <v>4607091389982</v>
      </c>
      <c r="E408" s="323"/>
      <c r="F408" s="305">
        <v>0.6</v>
      </c>
      <c r="G408" s="32">
        <v>6</v>
      </c>
      <c r="H408" s="305">
        <v>3.6</v>
      </c>
      <c r="I408" s="305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45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30"/>
      <c r="P408" s="330"/>
      <c r="Q408" s="330"/>
      <c r="R408" s="323"/>
      <c r="S408" s="34"/>
      <c r="T408" s="34"/>
      <c r="U408" s="35" t="s">
        <v>65</v>
      </c>
      <c r="V408" s="306">
        <v>0</v>
      </c>
      <c r="W408" s="307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8" t="s">
        <v>1</v>
      </c>
    </row>
    <row r="409" spans="1:53" x14ac:dyDescent="0.2">
      <c r="A409" s="312"/>
      <c r="B409" s="313"/>
      <c r="C409" s="313"/>
      <c r="D409" s="313"/>
      <c r="E409" s="313"/>
      <c r="F409" s="313"/>
      <c r="G409" s="313"/>
      <c r="H409" s="313"/>
      <c r="I409" s="313"/>
      <c r="J409" s="313"/>
      <c r="K409" s="313"/>
      <c r="L409" s="313"/>
      <c r="M409" s="314"/>
      <c r="N409" s="315" t="s">
        <v>66</v>
      </c>
      <c r="O409" s="316"/>
      <c r="P409" s="316"/>
      <c r="Q409" s="316"/>
      <c r="R409" s="316"/>
      <c r="S409" s="316"/>
      <c r="T409" s="317"/>
      <c r="U409" s="37" t="s">
        <v>67</v>
      </c>
      <c r="V409" s="308">
        <f>IFERROR(V400/H400,"0")+IFERROR(V401/H401,"0")+IFERROR(V402/H402,"0")+IFERROR(V403/H403,"0")+IFERROR(V404/H404,"0")+IFERROR(V405/H405,"0")+IFERROR(V406/H406,"0")+IFERROR(V407/H407,"0")+IFERROR(V408/H408,"0")</f>
        <v>0</v>
      </c>
      <c r="W409" s="308">
        <f>IFERROR(W400/H400,"0")+IFERROR(W401/H401,"0")+IFERROR(W402/H402,"0")+IFERROR(W403/H403,"0")+IFERROR(W404/H404,"0")+IFERROR(W405/H405,"0")+IFERROR(W406/H406,"0")+IFERROR(W407/H407,"0")+IFERROR(W408/H408,"0")</f>
        <v>0</v>
      </c>
      <c r="X409" s="30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</v>
      </c>
      <c r="Y409" s="309"/>
      <c r="Z409" s="309"/>
    </row>
    <row r="410" spans="1:53" x14ac:dyDescent="0.2">
      <c r="A410" s="313"/>
      <c r="B410" s="313"/>
      <c r="C410" s="313"/>
      <c r="D410" s="313"/>
      <c r="E410" s="313"/>
      <c r="F410" s="313"/>
      <c r="G410" s="313"/>
      <c r="H410" s="313"/>
      <c r="I410" s="313"/>
      <c r="J410" s="313"/>
      <c r="K410" s="313"/>
      <c r="L410" s="313"/>
      <c r="M410" s="314"/>
      <c r="N410" s="315" t="s">
        <v>66</v>
      </c>
      <c r="O410" s="316"/>
      <c r="P410" s="316"/>
      <c r="Q410" s="316"/>
      <c r="R410" s="316"/>
      <c r="S410" s="316"/>
      <c r="T410" s="317"/>
      <c r="U410" s="37" t="s">
        <v>65</v>
      </c>
      <c r="V410" s="308">
        <f>IFERROR(SUM(V400:V408),"0")</f>
        <v>0</v>
      </c>
      <c r="W410" s="308">
        <f>IFERROR(SUM(W400:W408),"0")</f>
        <v>0</v>
      </c>
      <c r="X410" s="37"/>
      <c r="Y410" s="309"/>
      <c r="Z410" s="309"/>
    </row>
    <row r="411" spans="1:53" ht="14.25" customHeight="1" x14ac:dyDescent="0.25">
      <c r="A411" s="344" t="s">
        <v>95</v>
      </c>
      <c r="B411" s="313"/>
      <c r="C411" s="313"/>
      <c r="D411" s="313"/>
      <c r="E411" s="313"/>
      <c r="F411" s="313"/>
      <c r="G411" s="313"/>
      <c r="H411" s="313"/>
      <c r="I411" s="313"/>
      <c r="J411" s="313"/>
      <c r="K411" s="313"/>
      <c r="L411" s="313"/>
      <c r="M411" s="313"/>
      <c r="N411" s="313"/>
      <c r="O411" s="313"/>
      <c r="P411" s="313"/>
      <c r="Q411" s="313"/>
      <c r="R411" s="313"/>
      <c r="S411" s="313"/>
      <c r="T411" s="313"/>
      <c r="U411" s="313"/>
      <c r="V411" s="313"/>
      <c r="W411" s="313"/>
      <c r="X411" s="313"/>
      <c r="Y411" s="301"/>
      <c r="Z411" s="301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22">
        <v>4607091388930</v>
      </c>
      <c r="E412" s="323"/>
      <c r="F412" s="305">
        <v>0.88</v>
      </c>
      <c r="G412" s="32">
        <v>6</v>
      </c>
      <c r="H412" s="305">
        <v>5.28</v>
      </c>
      <c r="I412" s="305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5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30"/>
      <c r="P412" s="330"/>
      <c r="Q412" s="330"/>
      <c r="R412" s="323"/>
      <c r="S412" s="34"/>
      <c r="T412" s="34"/>
      <c r="U412" s="35" t="s">
        <v>65</v>
      </c>
      <c r="V412" s="306">
        <v>0</v>
      </c>
      <c r="W412" s="307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22">
        <v>4680115880054</v>
      </c>
      <c r="E413" s="323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5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30"/>
      <c r="P413" s="330"/>
      <c r="Q413" s="330"/>
      <c r="R413" s="323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2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4"/>
      <c r="N414" s="315" t="s">
        <v>66</v>
      </c>
      <c r="O414" s="316"/>
      <c r="P414" s="316"/>
      <c r="Q414" s="316"/>
      <c r="R414" s="316"/>
      <c r="S414" s="316"/>
      <c r="T414" s="317"/>
      <c r="U414" s="37" t="s">
        <v>67</v>
      </c>
      <c r="V414" s="308">
        <f>IFERROR(V412/H412,"0")+IFERROR(V413/H413,"0")</f>
        <v>0</v>
      </c>
      <c r="W414" s="308">
        <f>IFERROR(W412/H412,"0")+IFERROR(W413/H413,"0")</f>
        <v>0</v>
      </c>
      <c r="X414" s="308">
        <f>IFERROR(IF(X412="",0,X412),"0")+IFERROR(IF(X413="",0,X413),"0")</f>
        <v>0</v>
      </c>
      <c r="Y414" s="309"/>
      <c r="Z414" s="309"/>
    </row>
    <row r="415" spans="1:53" x14ac:dyDescent="0.2">
      <c r="A415" s="313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4"/>
      <c r="N415" s="315" t="s">
        <v>66</v>
      </c>
      <c r="O415" s="316"/>
      <c r="P415" s="316"/>
      <c r="Q415" s="316"/>
      <c r="R415" s="316"/>
      <c r="S415" s="316"/>
      <c r="T415" s="317"/>
      <c r="U415" s="37" t="s">
        <v>65</v>
      </c>
      <c r="V415" s="308">
        <f>IFERROR(SUM(V412:V413),"0")</f>
        <v>0</v>
      </c>
      <c r="W415" s="308">
        <f>IFERROR(SUM(W412:W413),"0")</f>
        <v>0</v>
      </c>
      <c r="X415" s="37"/>
      <c r="Y415" s="309"/>
      <c r="Z415" s="309"/>
    </row>
    <row r="416" spans="1:53" ht="14.25" customHeight="1" x14ac:dyDescent="0.25">
      <c r="A416" s="344" t="s">
        <v>60</v>
      </c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13"/>
      <c r="M416" s="313"/>
      <c r="N416" s="313"/>
      <c r="O416" s="313"/>
      <c r="P416" s="313"/>
      <c r="Q416" s="313"/>
      <c r="R416" s="313"/>
      <c r="S416" s="313"/>
      <c r="T416" s="313"/>
      <c r="U416" s="313"/>
      <c r="V416" s="313"/>
      <c r="W416" s="313"/>
      <c r="X416" s="313"/>
      <c r="Y416" s="301"/>
      <c r="Z416" s="301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22">
        <v>4680115883116</v>
      </c>
      <c r="E417" s="323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42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30"/>
      <c r="P417" s="330"/>
      <c r="Q417" s="330"/>
      <c r="R417" s="323"/>
      <c r="S417" s="34"/>
      <c r="T417" s="34"/>
      <c r="U417" s="35" t="s">
        <v>65</v>
      </c>
      <c r="V417" s="306">
        <v>0</v>
      </c>
      <c r="W417" s="307">
        <f t="shared" ref="W417:W422" si="19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22">
        <v>4680115883093</v>
      </c>
      <c r="E418" s="323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38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30"/>
      <c r="P418" s="330"/>
      <c r="Q418" s="330"/>
      <c r="R418" s="323"/>
      <c r="S418" s="34"/>
      <c r="T418" s="34"/>
      <c r="U418" s="35" t="s">
        <v>65</v>
      </c>
      <c r="V418" s="306">
        <v>0</v>
      </c>
      <c r="W418" s="307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22">
        <v>4680115883109</v>
      </c>
      <c r="E419" s="323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4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30"/>
      <c r="P419" s="330"/>
      <c r="Q419" s="330"/>
      <c r="R419" s="323"/>
      <c r="S419" s="34"/>
      <c r="T419" s="34"/>
      <c r="U419" s="35" t="s">
        <v>65</v>
      </c>
      <c r="V419" s="306">
        <v>200</v>
      </c>
      <c r="W419" s="307">
        <f t="shared" si="19"/>
        <v>200.64000000000001</v>
      </c>
      <c r="X419" s="36">
        <f>IFERROR(IF(W419=0,"",ROUNDUP(W419/H419,0)*0.01196),"")</f>
        <v>0.45448</v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22">
        <v>4680115882072</v>
      </c>
      <c r="E420" s="323"/>
      <c r="F420" s="305">
        <v>0.6</v>
      </c>
      <c r="G420" s="32">
        <v>6</v>
      </c>
      <c r="H420" s="305">
        <v>3.6</v>
      </c>
      <c r="I420" s="305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394" t="s">
        <v>579</v>
      </c>
      <c r="O420" s="330"/>
      <c r="P420" s="330"/>
      <c r="Q420" s="330"/>
      <c r="R420" s="323"/>
      <c r="S420" s="34"/>
      <c r="T420" s="34"/>
      <c r="U420" s="35" t="s">
        <v>65</v>
      </c>
      <c r="V420" s="306">
        <v>0</v>
      </c>
      <c r="W420" s="307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22">
        <v>4680115882102</v>
      </c>
      <c r="E421" s="323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456" t="s">
        <v>582</v>
      </c>
      <c r="O421" s="330"/>
      <c r="P421" s="330"/>
      <c r="Q421" s="330"/>
      <c r="R421" s="323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22">
        <v>4680115882096</v>
      </c>
      <c r="E422" s="323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588" t="s">
        <v>585</v>
      </c>
      <c r="O422" s="330"/>
      <c r="P422" s="330"/>
      <c r="Q422" s="330"/>
      <c r="R422" s="323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x14ac:dyDescent="0.2">
      <c r="A423" s="312"/>
      <c r="B423" s="313"/>
      <c r="C423" s="313"/>
      <c r="D423" s="313"/>
      <c r="E423" s="313"/>
      <c r="F423" s="313"/>
      <c r="G423" s="313"/>
      <c r="H423" s="313"/>
      <c r="I423" s="313"/>
      <c r="J423" s="313"/>
      <c r="K423" s="313"/>
      <c r="L423" s="313"/>
      <c r="M423" s="314"/>
      <c r="N423" s="315" t="s">
        <v>66</v>
      </c>
      <c r="O423" s="316"/>
      <c r="P423" s="316"/>
      <c r="Q423" s="316"/>
      <c r="R423" s="316"/>
      <c r="S423" s="316"/>
      <c r="T423" s="317"/>
      <c r="U423" s="37" t="s">
        <v>67</v>
      </c>
      <c r="V423" s="308">
        <f>IFERROR(V417/H417,"0")+IFERROR(V418/H418,"0")+IFERROR(V419/H419,"0")+IFERROR(V420/H420,"0")+IFERROR(V421/H421,"0")+IFERROR(V422/H422,"0")</f>
        <v>37.878787878787875</v>
      </c>
      <c r="W423" s="308">
        <f>IFERROR(W417/H417,"0")+IFERROR(W418/H418,"0")+IFERROR(W419/H419,"0")+IFERROR(W420/H420,"0")+IFERROR(W421/H421,"0")+IFERROR(W422/H422,"0")</f>
        <v>38</v>
      </c>
      <c r="X423" s="308">
        <f>IFERROR(IF(X417="",0,X417),"0")+IFERROR(IF(X418="",0,X418),"0")+IFERROR(IF(X419="",0,X419),"0")+IFERROR(IF(X420="",0,X420),"0")+IFERROR(IF(X421="",0,X421),"0")+IFERROR(IF(X422="",0,X422),"0")</f>
        <v>0.45448</v>
      </c>
      <c r="Y423" s="309"/>
      <c r="Z423" s="309"/>
    </row>
    <row r="424" spans="1:53" x14ac:dyDescent="0.2">
      <c r="A424" s="313"/>
      <c r="B424" s="313"/>
      <c r="C424" s="313"/>
      <c r="D424" s="313"/>
      <c r="E424" s="313"/>
      <c r="F424" s="313"/>
      <c r="G424" s="313"/>
      <c r="H424" s="313"/>
      <c r="I424" s="313"/>
      <c r="J424" s="313"/>
      <c r="K424" s="313"/>
      <c r="L424" s="313"/>
      <c r="M424" s="314"/>
      <c r="N424" s="315" t="s">
        <v>66</v>
      </c>
      <c r="O424" s="316"/>
      <c r="P424" s="316"/>
      <c r="Q424" s="316"/>
      <c r="R424" s="316"/>
      <c r="S424" s="316"/>
      <c r="T424" s="317"/>
      <c r="U424" s="37" t="s">
        <v>65</v>
      </c>
      <c r="V424" s="308">
        <f>IFERROR(SUM(V417:V422),"0")</f>
        <v>200</v>
      </c>
      <c r="W424" s="308">
        <f>IFERROR(SUM(W417:W422),"0")</f>
        <v>200.64000000000001</v>
      </c>
      <c r="X424" s="37"/>
      <c r="Y424" s="309"/>
      <c r="Z424" s="309"/>
    </row>
    <row r="425" spans="1:53" ht="14.25" customHeight="1" x14ac:dyDescent="0.25">
      <c r="A425" s="344" t="s">
        <v>68</v>
      </c>
      <c r="B425" s="313"/>
      <c r="C425" s="313"/>
      <c r="D425" s="313"/>
      <c r="E425" s="313"/>
      <c r="F425" s="313"/>
      <c r="G425" s="313"/>
      <c r="H425" s="313"/>
      <c r="I425" s="313"/>
      <c r="J425" s="313"/>
      <c r="K425" s="313"/>
      <c r="L425" s="313"/>
      <c r="M425" s="313"/>
      <c r="N425" s="313"/>
      <c r="O425" s="313"/>
      <c r="P425" s="313"/>
      <c r="Q425" s="313"/>
      <c r="R425" s="313"/>
      <c r="S425" s="313"/>
      <c r="T425" s="313"/>
      <c r="U425" s="313"/>
      <c r="V425" s="313"/>
      <c r="W425" s="313"/>
      <c r="X425" s="313"/>
      <c r="Y425" s="301"/>
      <c r="Z425" s="301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22">
        <v>4607091383409</v>
      </c>
      <c r="E426" s="323"/>
      <c r="F426" s="305">
        <v>1.3</v>
      </c>
      <c r="G426" s="32">
        <v>6</v>
      </c>
      <c r="H426" s="305">
        <v>7.8</v>
      </c>
      <c r="I426" s="305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58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30"/>
      <c r="P426" s="330"/>
      <c r="Q426" s="330"/>
      <c r="R426" s="323"/>
      <c r="S426" s="34"/>
      <c r="T426" s="34"/>
      <c r="U426" s="35" t="s">
        <v>65</v>
      </c>
      <c r="V426" s="306">
        <v>0</v>
      </c>
      <c r="W426" s="307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22">
        <v>4607091383416</v>
      </c>
      <c r="E427" s="323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5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30"/>
      <c r="P427" s="330"/>
      <c r="Q427" s="330"/>
      <c r="R427" s="323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2"/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4"/>
      <c r="N428" s="315" t="s">
        <v>66</v>
      </c>
      <c r="O428" s="316"/>
      <c r="P428" s="316"/>
      <c r="Q428" s="316"/>
      <c r="R428" s="316"/>
      <c r="S428" s="316"/>
      <c r="T428" s="317"/>
      <c r="U428" s="37" t="s">
        <v>67</v>
      </c>
      <c r="V428" s="308">
        <f>IFERROR(V426/H426,"0")+IFERROR(V427/H427,"0")</f>
        <v>0</v>
      </c>
      <c r="W428" s="308">
        <f>IFERROR(W426/H426,"0")+IFERROR(W427/H427,"0")</f>
        <v>0</v>
      </c>
      <c r="X428" s="308">
        <f>IFERROR(IF(X426="",0,X426),"0")+IFERROR(IF(X427="",0,X427),"0")</f>
        <v>0</v>
      </c>
      <c r="Y428" s="309"/>
      <c r="Z428" s="309"/>
    </row>
    <row r="429" spans="1:53" x14ac:dyDescent="0.2">
      <c r="A429" s="313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13"/>
      <c r="M429" s="314"/>
      <c r="N429" s="315" t="s">
        <v>66</v>
      </c>
      <c r="O429" s="316"/>
      <c r="P429" s="316"/>
      <c r="Q429" s="316"/>
      <c r="R429" s="316"/>
      <c r="S429" s="316"/>
      <c r="T429" s="317"/>
      <c r="U429" s="37" t="s">
        <v>65</v>
      </c>
      <c r="V429" s="308">
        <f>IFERROR(SUM(V426:V427),"0")</f>
        <v>0</v>
      </c>
      <c r="W429" s="308">
        <f>IFERROR(SUM(W426:W427),"0")</f>
        <v>0</v>
      </c>
      <c r="X429" s="37"/>
      <c r="Y429" s="309"/>
      <c r="Z429" s="309"/>
    </row>
    <row r="430" spans="1:53" ht="27.75" customHeight="1" x14ac:dyDescent="0.2">
      <c r="A430" s="327" t="s">
        <v>590</v>
      </c>
      <c r="B430" s="328"/>
      <c r="C430" s="328"/>
      <c r="D430" s="328"/>
      <c r="E430" s="328"/>
      <c r="F430" s="328"/>
      <c r="G430" s="328"/>
      <c r="H430" s="328"/>
      <c r="I430" s="328"/>
      <c r="J430" s="328"/>
      <c r="K430" s="328"/>
      <c r="L430" s="328"/>
      <c r="M430" s="328"/>
      <c r="N430" s="328"/>
      <c r="O430" s="328"/>
      <c r="P430" s="328"/>
      <c r="Q430" s="328"/>
      <c r="R430" s="328"/>
      <c r="S430" s="328"/>
      <c r="T430" s="328"/>
      <c r="U430" s="328"/>
      <c r="V430" s="328"/>
      <c r="W430" s="328"/>
      <c r="X430" s="328"/>
      <c r="Y430" s="48"/>
      <c r="Z430" s="48"/>
    </row>
    <row r="431" spans="1:53" ht="16.5" customHeight="1" x14ac:dyDescent="0.25">
      <c r="A431" s="363" t="s">
        <v>591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13"/>
      <c r="Y431" s="302"/>
      <c r="Z431" s="302"/>
    </row>
    <row r="432" spans="1:53" ht="14.25" customHeight="1" x14ac:dyDescent="0.25">
      <c r="A432" s="344" t="s">
        <v>103</v>
      </c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13"/>
      <c r="M432" s="313"/>
      <c r="N432" s="313"/>
      <c r="O432" s="313"/>
      <c r="P432" s="313"/>
      <c r="Q432" s="313"/>
      <c r="R432" s="313"/>
      <c r="S432" s="313"/>
      <c r="T432" s="313"/>
      <c r="U432" s="313"/>
      <c r="V432" s="313"/>
      <c r="W432" s="313"/>
      <c r="X432" s="313"/>
      <c r="Y432" s="301"/>
      <c r="Z432" s="301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22">
        <v>4640242180441</v>
      </c>
      <c r="E433" s="323"/>
      <c r="F433" s="305">
        <v>1.5</v>
      </c>
      <c r="G433" s="32">
        <v>8</v>
      </c>
      <c r="H433" s="305">
        <v>12</v>
      </c>
      <c r="I433" s="305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391" t="s">
        <v>594</v>
      </c>
      <c r="O433" s="330"/>
      <c r="P433" s="330"/>
      <c r="Q433" s="330"/>
      <c r="R433" s="323"/>
      <c r="S433" s="34"/>
      <c r="T433" s="34"/>
      <c r="U433" s="35" t="s">
        <v>65</v>
      </c>
      <c r="V433" s="306">
        <v>0</v>
      </c>
      <c r="W433" s="307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22">
        <v>4640242180564</v>
      </c>
      <c r="E434" s="323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587" t="s">
        <v>597</v>
      </c>
      <c r="O434" s="330"/>
      <c r="P434" s="330"/>
      <c r="Q434" s="330"/>
      <c r="R434" s="323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x14ac:dyDescent="0.2">
      <c r="A435" s="312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4"/>
      <c r="N435" s="315" t="s">
        <v>66</v>
      </c>
      <c r="O435" s="316"/>
      <c r="P435" s="316"/>
      <c r="Q435" s="316"/>
      <c r="R435" s="316"/>
      <c r="S435" s="316"/>
      <c r="T435" s="317"/>
      <c r="U435" s="37" t="s">
        <v>67</v>
      </c>
      <c r="V435" s="308">
        <f>IFERROR(V433/H433,"0")+IFERROR(V434/H434,"0")</f>
        <v>0</v>
      </c>
      <c r="W435" s="308">
        <f>IFERROR(W433/H433,"0")+IFERROR(W434/H434,"0")</f>
        <v>0</v>
      </c>
      <c r="X435" s="308">
        <f>IFERROR(IF(X433="",0,X433),"0")+IFERROR(IF(X434="",0,X434),"0")</f>
        <v>0</v>
      </c>
      <c r="Y435" s="309"/>
      <c r="Z435" s="309"/>
    </row>
    <row r="436" spans="1:53" x14ac:dyDescent="0.2">
      <c r="A436" s="313"/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13"/>
      <c r="M436" s="314"/>
      <c r="N436" s="315" t="s">
        <v>66</v>
      </c>
      <c r="O436" s="316"/>
      <c r="P436" s="316"/>
      <c r="Q436" s="316"/>
      <c r="R436" s="316"/>
      <c r="S436" s="316"/>
      <c r="T436" s="317"/>
      <c r="U436" s="37" t="s">
        <v>65</v>
      </c>
      <c r="V436" s="308">
        <f>IFERROR(SUM(V433:V434),"0")</f>
        <v>0</v>
      </c>
      <c r="W436" s="308">
        <f>IFERROR(SUM(W433:W434),"0")</f>
        <v>0</v>
      </c>
      <c r="X436" s="37"/>
      <c r="Y436" s="309"/>
      <c r="Z436" s="309"/>
    </row>
    <row r="437" spans="1:53" ht="14.25" customHeight="1" x14ac:dyDescent="0.25">
      <c r="A437" s="344" t="s">
        <v>95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13"/>
      <c r="Y437" s="301"/>
      <c r="Z437" s="301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22">
        <v>4640242180526</v>
      </c>
      <c r="E438" s="323"/>
      <c r="F438" s="305">
        <v>1.8</v>
      </c>
      <c r="G438" s="32">
        <v>6</v>
      </c>
      <c r="H438" s="305">
        <v>10.8</v>
      </c>
      <c r="I438" s="305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401" t="s">
        <v>600</v>
      </c>
      <c r="O438" s="330"/>
      <c r="P438" s="330"/>
      <c r="Q438" s="330"/>
      <c r="R438" s="323"/>
      <c r="S438" s="34"/>
      <c r="T438" s="34"/>
      <c r="U438" s="35" t="s">
        <v>65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22">
        <v>4640242180519</v>
      </c>
      <c r="E439" s="323"/>
      <c r="F439" s="305">
        <v>1.35</v>
      </c>
      <c r="G439" s="32">
        <v>8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369" t="s">
        <v>603</v>
      </c>
      <c r="O439" s="330"/>
      <c r="P439" s="330"/>
      <c r="Q439" s="330"/>
      <c r="R439" s="323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2"/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4"/>
      <c r="N440" s="315" t="s">
        <v>66</v>
      </c>
      <c r="O440" s="316"/>
      <c r="P440" s="316"/>
      <c r="Q440" s="316"/>
      <c r="R440" s="316"/>
      <c r="S440" s="316"/>
      <c r="T440" s="317"/>
      <c r="U440" s="37" t="s">
        <v>67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x14ac:dyDescent="0.2">
      <c r="A441" s="313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13"/>
      <c r="M441" s="314"/>
      <c r="N441" s="315" t="s">
        <v>66</v>
      </c>
      <c r="O441" s="316"/>
      <c r="P441" s="316"/>
      <c r="Q441" s="316"/>
      <c r="R441" s="316"/>
      <c r="S441" s="316"/>
      <c r="T441" s="317"/>
      <c r="U441" s="37" t="s">
        <v>65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customHeight="1" x14ac:dyDescent="0.25">
      <c r="A442" s="344" t="s">
        <v>60</v>
      </c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13"/>
      <c r="M442" s="313"/>
      <c r="N442" s="313"/>
      <c r="O442" s="313"/>
      <c r="P442" s="313"/>
      <c r="Q442" s="313"/>
      <c r="R442" s="313"/>
      <c r="S442" s="313"/>
      <c r="T442" s="313"/>
      <c r="U442" s="313"/>
      <c r="V442" s="313"/>
      <c r="W442" s="313"/>
      <c r="X442" s="313"/>
      <c r="Y442" s="301"/>
      <c r="Z442" s="301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22">
        <v>4640242180816</v>
      </c>
      <c r="E443" s="323"/>
      <c r="F443" s="305">
        <v>0.7</v>
      </c>
      <c r="G443" s="32">
        <v>6</v>
      </c>
      <c r="H443" s="305">
        <v>4.2</v>
      </c>
      <c r="I443" s="305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517" t="s">
        <v>606</v>
      </c>
      <c r="O443" s="330"/>
      <c r="P443" s="330"/>
      <c r="Q443" s="330"/>
      <c r="R443" s="323"/>
      <c r="S443" s="34"/>
      <c r="T443" s="34"/>
      <c r="U443" s="35" t="s">
        <v>65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22">
        <v>4640242180595</v>
      </c>
      <c r="E444" s="323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578" t="s">
        <v>609</v>
      </c>
      <c r="O444" s="330"/>
      <c r="P444" s="330"/>
      <c r="Q444" s="330"/>
      <c r="R444" s="323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x14ac:dyDescent="0.2">
      <c r="A445" s="312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4"/>
      <c r="N445" s="315" t="s">
        <v>66</v>
      </c>
      <c r="O445" s="316"/>
      <c r="P445" s="316"/>
      <c r="Q445" s="316"/>
      <c r="R445" s="316"/>
      <c r="S445" s="316"/>
      <c r="T445" s="317"/>
      <c r="U445" s="37" t="s">
        <v>67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x14ac:dyDescent="0.2">
      <c r="A446" s="313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13"/>
      <c r="M446" s="314"/>
      <c r="N446" s="315" t="s">
        <v>66</v>
      </c>
      <c r="O446" s="316"/>
      <c r="P446" s="316"/>
      <c r="Q446" s="316"/>
      <c r="R446" s="316"/>
      <c r="S446" s="316"/>
      <c r="T446" s="317"/>
      <c r="U446" s="37" t="s">
        <v>65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customHeight="1" x14ac:dyDescent="0.25">
      <c r="A447" s="344" t="s">
        <v>68</v>
      </c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13"/>
      <c r="M447" s="313"/>
      <c r="N447" s="313"/>
      <c r="O447" s="313"/>
      <c r="P447" s="313"/>
      <c r="Q447" s="313"/>
      <c r="R447" s="313"/>
      <c r="S447" s="313"/>
      <c r="T447" s="313"/>
      <c r="U447" s="313"/>
      <c r="V447" s="313"/>
      <c r="W447" s="313"/>
      <c r="X447" s="313"/>
      <c r="Y447" s="301"/>
      <c r="Z447" s="301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22">
        <v>4640242180540</v>
      </c>
      <c r="E448" s="323"/>
      <c r="F448" s="305">
        <v>1.3</v>
      </c>
      <c r="G448" s="32">
        <v>6</v>
      </c>
      <c r="H448" s="305">
        <v>7.8</v>
      </c>
      <c r="I448" s="305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465" t="s">
        <v>612</v>
      </c>
      <c r="O448" s="330"/>
      <c r="P448" s="330"/>
      <c r="Q448" s="330"/>
      <c r="R448" s="323"/>
      <c r="S448" s="34"/>
      <c r="T448" s="34"/>
      <c r="U448" s="35" t="s">
        <v>65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22">
        <v>4640242180557</v>
      </c>
      <c r="E449" s="323"/>
      <c r="F449" s="305">
        <v>0.5</v>
      </c>
      <c r="G449" s="32">
        <v>6</v>
      </c>
      <c r="H449" s="305">
        <v>3</v>
      </c>
      <c r="I449" s="305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590" t="s">
        <v>615</v>
      </c>
      <c r="O449" s="330"/>
      <c r="P449" s="330"/>
      <c r="Q449" s="330"/>
      <c r="R449" s="323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2"/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4"/>
      <c r="N450" s="315" t="s">
        <v>66</v>
      </c>
      <c r="O450" s="316"/>
      <c r="P450" s="316"/>
      <c r="Q450" s="316"/>
      <c r="R450" s="316"/>
      <c r="S450" s="316"/>
      <c r="T450" s="317"/>
      <c r="U450" s="37" t="s">
        <v>67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x14ac:dyDescent="0.2">
      <c r="A451" s="313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13"/>
      <c r="M451" s="314"/>
      <c r="N451" s="315" t="s">
        <v>66</v>
      </c>
      <c r="O451" s="316"/>
      <c r="P451" s="316"/>
      <c r="Q451" s="316"/>
      <c r="R451" s="316"/>
      <c r="S451" s="316"/>
      <c r="T451" s="317"/>
      <c r="U451" s="37" t="s">
        <v>65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6.5" customHeight="1" x14ac:dyDescent="0.25">
      <c r="A452" s="363" t="s">
        <v>616</v>
      </c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13"/>
      <c r="M452" s="313"/>
      <c r="N452" s="313"/>
      <c r="O452" s="313"/>
      <c r="P452" s="313"/>
      <c r="Q452" s="313"/>
      <c r="R452" s="313"/>
      <c r="S452" s="313"/>
      <c r="T452" s="313"/>
      <c r="U452" s="313"/>
      <c r="V452" s="313"/>
      <c r="W452" s="313"/>
      <c r="X452" s="313"/>
      <c r="Y452" s="302"/>
      <c r="Z452" s="302"/>
    </row>
    <row r="453" spans="1:53" ht="14.25" customHeight="1" x14ac:dyDescent="0.25">
      <c r="A453" s="344" t="s">
        <v>60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13"/>
      <c r="Y453" s="301"/>
      <c r="Z453" s="301"/>
    </row>
    <row r="454" spans="1:53" ht="27" customHeight="1" x14ac:dyDescent="0.25">
      <c r="A454" s="54" t="s">
        <v>617</v>
      </c>
      <c r="B454" s="54" t="s">
        <v>618</v>
      </c>
      <c r="C454" s="31">
        <v>4301031156</v>
      </c>
      <c r="D454" s="322">
        <v>4680115880856</v>
      </c>
      <c r="E454" s="323"/>
      <c r="F454" s="305">
        <v>0.7</v>
      </c>
      <c r="G454" s="32">
        <v>6</v>
      </c>
      <c r="H454" s="305">
        <v>4.2</v>
      </c>
      <c r="I454" s="305">
        <v>4.46</v>
      </c>
      <c r="J454" s="32">
        <v>156</v>
      </c>
      <c r="K454" s="32" t="s">
        <v>63</v>
      </c>
      <c r="L454" s="33" t="s">
        <v>64</v>
      </c>
      <c r="M454" s="32">
        <v>35</v>
      </c>
      <c r="N454" s="331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4" s="330"/>
      <c r="P454" s="330"/>
      <c r="Q454" s="330"/>
      <c r="R454" s="323"/>
      <c r="S454" s="34"/>
      <c r="T454" s="34"/>
      <c r="U454" s="35" t="s">
        <v>65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x14ac:dyDescent="0.2">
      <c r="A455" s="312"/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4"/>
      <c r="N455" s="315" t="s">
        <v>66</v>
      </c>
      <c r="O455" s="316"/>
      <c r="P455" s="316"/>
      <c r="Q455" s="316"/>
      <c r="R455" s="316"/>
      <c r="S455" s="316"/>
      <c r="T455" s="317"/>
      <c r="U455" s="37" t="s">
        <v>67</v>
      </c>
      <c r="V455" s="308">
        <f>IFERROR(V454/H454,"0")</f>
        <v>0</v>
      </c>
      <c r="W455" s="308">
        <f>IFERROR(W454/H454,"0")</f>
        <v>0</v>
      </c>
      <c r="X455" s="308">
        <f>IFERROR(IF(X454="",0,X454),"0")</f>
        <v>0</v>
      </c>
      <c r="Y455" s="309"/>
      <c r="Z455" s="309"/>
    </row>
    <row r="456" spans="1:53" x14ac:dyDescent="0.2">
      <c r="A456" s="313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4"/>
      <c r="N456" s="315" t="s">
        <v>66</v>
      </c>
      <c r="O456" s="316"/>
      <c r="P456" s="316"/>
      <c r="Q456" s="316"/>
      <c r="R456" s="316"/>
      <c r="S456" s="316"/>
      <c r="T456" s="317"/>
      <c r="U456" s="37" t="s">
        <v>65</v>
      </c>
      <c r="V456" s="308">
        <f>IFERROR(SUM(V454:V454),"0")</f>
        <v>0</v>
      </c>
      <c r="W456" s="308">
        <f>IFERROR(SUM(W454:W454),"0")</f>
        <v>0</v>
      </c>
      <c r="X456" s="37"/>
      <c r="Y456" s="309"/>
      <c r="Z456" s="309"/>
    </row>
    <row r="457" spans="1:53" ht="14.25" customHeight="1" x14ac:dyDescent="0.25">
      <c r="A457" s="344" t="s">
        <v>68</v>
      </c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13"/>
      <c r="M457" s="313"/>
      <c r="N457" s="313"/>
      <c r="O457" s="313"/>
      <c r="P457" s="313"/>
      <c r="Q457" s="313"/>
      <c r="R457" s="313"/>
      <c r="S457" s="313"/>
      <c r="T457" s="313"/>
      <c r="U457" s="313"/>
      <c r="V457" s="313"/>
      <c r="W457" s="313"/>
      <c r="X457" s="313"/>
      <c r="Y457" s="301"/>
      <c r="Z457" s="301"/>
    </row>
    <row r="458" spans="1:53" ht="16.5" customHeight="1" x14ac:dyDescent="0.25">
      <c r="A458" s="54" t="s">
        <v>619</v>
      </c>
      <c r="B458" s="54" t="s">
        <v>620</v>
      </c>
      <c r="C458" s="31">
        <v>4301051310</v>
      </c>
      <c r="D458" s="322">
        <v>4680115880870</v>
      </c>
      <c r="E458" s="323"/>
      <c r="F458" s="305">
        <v>1.3</v>
      </c>
      <c r="G458" s="32">
        <v>6</v>
      </c>
      <c r="H458" s="305">
        <v>7.8</v>
      </c>
      <c r="I458" s="305">
        <v>8.3640000000000008</v>
      </c>
      <c r="J458" s="32">
        <v>56</v>
      </c>
      <c r="K458" s="32" t="s">
        <v>98</v>
      </c>
      <c r="L458" s="33" t="s">
        <v>128</v>
      </c>
      <c r="M458" s="32">
        <v>40</v>
      </c>
      <c r="N458" s="48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8" s="330"/>
      <c r="P458" s="330"/>
      <c r="Q458" s="330"/>
      <c r="R458" s="323"/>
      <c r="S458" s="34"/>
      <c r="T458" s="34"/>
      <c r="U458" s="35" t="s">
        <v>65</v>
      </c>
      <c r="V458" s="306">
        <v>0</v>
      </c>
      <c r="W458" s="307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298" t="s">
        <v>1</v>
      </c>
    </row>
    <row r="459" spans="1:53" x14ac:dyDescent="0.2">
      <c r="A459" s="312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4"/>
      <c r="N459" s="315" t="s">
        <v>66</v>
      </c>
      <c r="O459" s="316"/>
      <c r="P459" s="316"/>
      <c r="Q459" s="316"/>
      <c r="R459" s="316"/>
      <c r="S459" s="316"/>
      <c r="T459" s="317"/>
      <c r="U459" s="37" t="s">
        <v>67</v>
      </c>
      <c r="V459" s="308">
        <f>IFERROR(V458/H458,"0")</f>
        <v>0</v>
      </c>
      <c r="W459" s="308">
        <f>IFERROR(W458/H458,"0")</f>
        <v>0</v>
      </c>
      <c r="X459" s="308">
        <f>IFERROR(IF(X458="",0,X458),"0")</f>
        <v>0</v>
      </c>
      <c r="Y459" s="309"/>
      <c r="Z459" s="309"/>
    </row>
    <row r="460" spans="1:53" x14ac:dyDescent="0.2">
      <c r="A460" s="313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13"/>
      <c r="M460" s="314"/>
      <c r="N460" s="315" t="s">
        <v>66</v>
      </c>
      <c r="O460" s="316"/>
      <c r="P460" s="316"/>
      <c r="Q460" s="316"/>
      <c r="R460" s="316"/>
      <c r="S460" s="316"/>
      <c r="T460" s="317"/>
      <c r="U460" s="37" t="s">
        <v>65</v>
      </c>
      <c r="V460" s="308">
        <f>IFERROR(SUM(V458:V458),"0")</f>
        <v>0</v>
      </c>
      <c r="W460" s="308">
        <f>IFERROR(SUM(W458:W458),"0")</f>
        <v>0</v>
      </c>
      <c r="X460" s="37"/>
      <c r="Y460" s="309"/>
      <c r="Z460" s="309"/>
    </row>
    <row r="461" spans="1:53" ht="15" customHeight="1" x14ac:dyDescent="0.2">
      <c r="A461" s="617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13"/>
      <c r="M461" s="381"/>
      <c r="N461" s="365" t="s">
        <v>621</v>
      </c>
      <c r="O461" s="343"/>
      <c r="P461" s="343"/>
      <c r="Q461" s="343"/>
      <c r="R461" s="343"/>
      <c r="S461" s="343"/>
      <c r="T461" s="333"/>
      <c r="U461" s="37" t="s">
        <v>65</v>
      </c>
      <c r="V461" s="30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>6975</v>
      </c>
      <c r="W461" s="30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>7042.86</v>
      </c>
      <c r="X461" s="37"/>
      <c r="Y461" s="309"/>
      <c r="Z461" s="309"/>
    </row>
    <row r="462" spans="1:53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13"/>
      <c r="M462" s="381"/>
      <c r="N462" s="365" t="s">
        <v>622</v>
      </c>
      <c r="O462" s="343"/>
      <c r="P462" s="343"/>
      <c r="Q462" s="343"/>
      <c r="R462" s="343"/>
      <c r="S462" s="343"/>
      <c r="T462" s="333"/>
      <c r="U462" s="37" t="s">
        <v>65</v>
      </c>
      <c r="V462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>7288.1951751951756</v>
      </c>
      <c r="W462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>7359.6599999999989</v>
      </c>
      <c r="X462" s="37"/>
      <c r="Y462" s="309"/>
      <c r="Z462" s="309"/>
    </row>
    <row r="463" spans="1:53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13"/>
      <c r="M463" s="381"/>
      <c r="N463" s="365" t="s">
        <v>623</v>
      </c>
      <c r="O463" s="343"/>
      <c r="P463" s="343"/>
      <c r="Q463" s="343"/>
      <c r="R463" s="343"/>
      <c r="S463" s="343"/>
      <c r="T463" s="333"/>
      <c r="U463" s="37" t="s">
        <v>624</v>
      </c>
      <c r="V46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>12</v>
      </c>
      <c r="W46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>12</v>
      </c>
      <c r="X463" s="37"/>
      <c r="Y463" s="309"/>
      <c r="Z463" s="309"/>
    </row>
    <row r="464" spans="1:53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13"/>
      <c r="M464" s="381"/>
      <c r="N464" s="365" t="s">
        <v>625</v>
      </c>
      <c r="O464" s="343"/>
      <c r="P464" s="343"/>
      <c r="Q464" s="343"/>
      <c r="R464" s="343"/>
      <c r="S464" s="343"/>
      <c r="T464" s="333"/>
      <c r="U464" s="37" t="s">
        <v>65</v>
      </c>
      <c r="V464" s="308">
        <f>GrossWeightTotal+PalletQtyTotal*25</f>
        <v>7588.1951751951756</v>
      </c>
      <c r="W464" s="308">
        <f>GrossWeightTotalR+PalletQtyTotalR*25</f>
        <v>7659.6599999999989</v>
      </c>
      <c r="X464" s="37"/>
      <c r="Y464" s="309"/>
      <c r="Z464" s="309"/>
    </row>
    <row r="465" spans="1:29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13"/>
      <c r="M465" s="381"/>
      <c r="N465" s="365" t="s">
        <v>626</v>
      </c>
      <c r="O465" s="343"/>
      <c r="P465" s="343"/>
      <c r="Q465" s="343"/>
      <c r="R465" s="343"/>
      <c r="S465" s="343"/>
      <c r="T465" s="333"/>
      <c r="U465" s="37" t="s">
        <v>624</v>
      </c>
      <c r="V465" s="30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>898.41975925309248</v>
      </c>
      <c r="W465" s="30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>908</v>
      </c>
      <c r="X465" s="37"/>
      <c r="Y465" s="309"/>
      <c r="Z465" s="309"/>
    </row>
    <row r="466" spans="1:29" ht="14.25" customHeight="1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13"/>
      <c r="M466" s="381"/>
      <c r="N466" s="365" t="s">
        <v>627</v>
      </c>
      <c r="O466" s="343"/>
      <c r="P466" s="343"/>
      <c r="Q466" s="343"/>
      <c r="R466" s="343"/>
      <c r="S466" s="343"/>
      <c r="T466" s="333"/>
      <c r="U466" s="39" t="s">
        <v>628</v>
      </c>
      <c r="V466" s="37"/>
      <c r="W466" s="37"/>
      <c r="X466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>12.7119</v>
      </c>
      <c r="Y466" s="309"/>
      <c r="Z466" s="309"/>
    </row>
    <row r="467" spans="1:29" ht="13.5" customHeight="1" thickBot="1" x14ac:dyDescent="0.25"/>
    <row r="468" spans="1:29" ht="27" customHeight="1" thickTop="1" thickBot="1" x14ac:dyDescent="0.25">
      <c r="A468" s="40" t="s">
        <v>629</v>
      </c>
      <c r="B468" s="299" t="s">
        <v>59</v>
      </c>
      <c r="C468" s="325" t="s">
        <v>93</v>
      </c>
      <c r="D468" s="502"/>
      <c r="E468" s="502"/>
      <c r="F468" s="326"/>
      <c r="G468" s="325" t="s">
        <v>238</v>
      </c>
      <c r="H468" s="502"/>
      <c r="I468" s="502"/>
      <c r="J468" s="502"/>
      <c r="K468" s="502"/>
      <c r="L468" s="502"/>
      <c r="M468" s="326"/>
      <c r="N468" s="325" t="s">
        <v>431</v>
      </c>
      <c r="O468" s="326"/>
      <c r="P468" s="325" t="s">
        <v>478</v>
      </c>
      <c r="Q468" s="326"/>
      <c r="R468" s="299" t="s">
        <v>548</v>
      </c>
      <c r="S468" s="325" t="s">
        <v>590</v>
      </c>
      <c r="T468" s="326"/>
      <c r="U468" s="300"/>
      <c r="Z468" s="52"/>
      <c r="AC468" s="300"/>
    </row>
    <row r="469" spans="1:29" ht="14.25" customHeight="1" thickTop="1" x14ac:dyDescent="0.2">
      <c r="A469" s="530" t="s">
        <v>630</v>
      </c>
      <c r="B469" s="325" t="s">
        <v>59</v>
      </c>
      <c r="C469" s="325" t="s">
        <v>94</v>
      </c>
      <c r="D469" s="325" t="s">
        <v>102</v>
      </c>
      <c r="E469" s="325" t="s">
        <v>93</v>
      </c>
      <c r="F469" s="325" t="s">
        <v>231</v>
      </c>
      <c r="G469" s="325" t="s">
        <v>239</v>
      </c>
      <c r="H469" s="325" t="s">
        <v>246</v>
      </c>
      <c r="I469" s="325" t="s">
        <v>263</v>
      </c>
      <c r="J469" s="325" t="s">
        <v>323</v>
      </c>
      <c r="K469" s="300"/>
      <c r="L469" s="325" t="s">
        <v>399</v>
      </c>
      <c r="M469" s="325" t="s">
        <v>417</v>
      </c>
      <c r="N469" s="325" t="s">
        <v>432</v>
      </c>
      <c r="O469" s="325" t="s">
        <v>455</v>
      </c>
      <c r="P469" s="325" t="s">
        <v>479</v>
      </c>
      <c r="Q469" s="325" t="s">
        <v>526</v>
      </c>
      <c r="R469" s="325" t="s">
        <v>548</v>
      </c>
      <c r="S469" s="325" t="s">
        <v>591</v>
      </c>
      <c r="T469" s="325" t="s">
        <v>616</v>
      </c>
      <c r="U469" s="300"/>
      <c r="Z469" s="52"/>
      <c r="AC469" s="300"/>
    </row>
    <row r="470" spans="1:29" ht="13.5" customHeight="1" thickBot="1" x14ac:dyDescent="0.25">
      <c r="A470" s="531"/>
      <c r="B470" s="341"/>
      <c r="C470" s="341"/>
      <c r="D470" s="341"/>
      <c r="E470" s="341"/>
      <c r="F470" s="341"/>
      <c r="G470" s="341"/>
      <c r="H470" s="341"/>
      <c r="I470" s="341"/>
      <c r="J470" s="341"/>
      <c r="K470" s="300"/>
      <c r="L470" s="341"/>
      <c r="M470" s="341"/>
      <c r="N470" s="341"/>
      <c r="O470" s="341"/>
      <c r="P470" s="341"/>
      <c r="Q470" s="341"/>
      <c r="R470" s="341"/>
      <c r="S470" s="341"/>
      <c r="T470" s="341"/>
      <c r="U470" s="300"/>
      <c r="Z470" s="52"/>
      <c r="AC470" s="300"/>
    </row>
    <row r="471" spans="1:29" ht="18" customHeight="1" thickTop="1" thickBot="1" x14ac:dyDescent="0.25">
      <c r="A471" s="40" t="s">
        <v>631</v>
      </c>
      <c r="B471" s="46">
        <f>IFERROR(W22*1,"0")+IFERROR(W26*1,"0")+IFERROR(W27*1,"0")+IFERROR(W28*1,"0")+IFERROR(W29*1,"0")+IFERROR(W30*1,"0")+IFERROR(W31*1,"0")+IFERROR(W35*1,"0")+IFERROR(W39*1,"0")+IFERROR(W43*1,"0")</f>
        <v>0</v>
      </c>
      <c r="C471" s="46">
        <f>IFERROR(W49*1,"0")+IFERROR(W50*1,"0")</f>
        <v>221.40000000000003</v>
      </c>
      <c r="D471" s="46">
        <f>IFERROR(W55*1,"0")+IFERROR(W56*1,"0")+IFERROR(W57*1,"0")+IFERROR(W58*1,"0")</f>
        <v>259.20000000000005</v>
      </c>
      <c r="E47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740.22000000000014</v>
      </c>
      <c r="F471" s="46">
        <f>IFERROR(W128*1,"0")+IFERROR(W129*1,"0")+IFERROR(W130*1,"0")</f>
        <v>534.6</v>
      </c>
      <c r="G471" s="46">
        <f>IFERROR(W136*1,"0")+IFERROR(W137*1,"0")+IFERROR(W138*1,"0")</f>
        <v>0</v>
      </c>
      <c r="H471" s="46">
        <f>IFERROR(W143*1,"0")+IFERROR(W144*1,"0")+IFERROR(W145*1,"0")+IFERROR(W146*1,"0")+IFERROR(W147*1,"0")+IFERROR(W148*1,"0")+IFERROR(W149*1,"0")+IFERROR(W150*1,"0")</f>
        <v>0</v>
      </c>
      <c r="I471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1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39.900000000000006</v>
      </c>
      <c r="K471" s="300"/>
      <c r="L471" s="46">
        <f>IFERROR(W256*1,"0")+IFERROR(W257*1,"0")+IFERROR(W258*1,"0")+IFERROR(W259*1,"0")+IFERROR(W260*1,"0")+IFERROR(W261*1,"0")+IFERROR(W262*1,"0")+IFERROR(W266*1,"0")+IFERROR(W267*1,"0")</f>
        <v>0</v>
      </c>
      <c r="M471" s="46">
        <f>IFERROR(W272*1,"0")+IFERROR(W276*1,"0")+IFERROR(W277*1,"0")+IFERROR(W278*1,"0")+IFERROR(W282*1,"0")+IFERROR(W286*1,"0")</f>
        <v>252</v>
      </c>
      <c r="N471" s="46">
        <f>IFERROR(W292*1,"0")+IFERROR(W293*1,"0")+IFERROR(W294*1,"0")+IFERROR(W295*1,"0")+IFERROR(W296*1,"0")+IFERROR(W297*1,"0")+IFERROR(W298*1,"0")+IFERROR(W299*1,"0")+IFERROR(W303*1,"0")+IFERROR(W304*1,"0")+IFERROR(W308*1,"0")+IFERROR(W312*1,"0")</f>
        <v>4616.3999999999996</v>
      </c>
      <c r="O471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1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142.80000000000001</v>
      </c>
      <c r="Q471" s="46">
        <f>IFERROR(W379*1,"0")+IFERROR(W380*1,"0")+IFERROR(W384*1,"0")+IFERROR(W385*1,"0")+IFERROR(W386*1,"0")+IFERROR(W387*1,"0")+IFERROR(W388*1,"0")+IFERROR(W389*1,"0")+IFERROR(W390*1,"0")+IFERROR(W394*1,"0")</f>
        <v>35.700000000000003</v>
      </c>
      <c r="R471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200.64000000000001</v>
      </c>
      <c r="S471" s="46">
        <f>IFERROR(W433*1,"0")+IFERROR(W434*1,"0")+IFERROR(W438*1,"0")+IFERROR(W439*1,"0")+IFERROR(W443*1,"0")+IFERROR(W444*1,"0")+IFERROR(W448*1,"0")+IFERROR(W449*1,"0")</f>
        <v>0</v>
      </c>
      <c r="T471" s="46">
        <f>IFERROR(W454*1,"0")+IFERROR(W458*1,"0")</f>
        <v>0</v>
      </c>
      <c r="U471" s="300"/>
      <c r="Z471" s="52"/>
      <c r="AC471" s="300"/>
    </row>
  </sheetData>
  <sheetProtection algorithmName="SHA-512" hashValue="Ds0tMHvzcJqw876gfX9NK/5E2Tt1x32n5hYjPbMOsy8MRjKL32szmnpw1l9AoMycjeUwmykmwWnK0r3FI7fFsA==" saltValue="OdwMVi8lRboeqwpyKRIP1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7">
    <mergeCell ref="N451:T451"/>
    <mergeCell ref="A36:M37"/>
    <mergeCell ref="A133:X133"/>
    <mergeCell ref="N195:T195"/>
    <mergeCell ref="A369:X369"/>
    <mergeCell ref="N366:R366"/>
    <mergeCell ref="D426:E426"/>
    <mergeCell ref="D363:E363"/>
    <mergeCell ref="D357:E357"/>
    <mergeCell ref="A432:X432"/>
    <mergeCell ref="D332:E332"/>
    <mergeCell ref="N382:T382"/>
    <mergeCell ref="D73:E73"/>
    <mergeCell ref="A82:X82"/>
    <mergeCell ref="N446:T446"/>
    <mergeCell ref="A275:X275"/>
    <mergeCell ref="N44:T44"/>
    <mergeCell ref="A340:X340"/>
    <mergeCell ref="N424:T424"/>
    <mergeCell ref="N280:T280"/>
    <mergeCell ref="N28:R28"/>
    <mergeCell ref="N199:R199"/>
    <mergeCell ref="D71:E71"/>
    <mergeCell ref="N186:R186"/>
    <mergeCell ref="N30:R30"/>
    <mergeCell ref="D98:E98"/>
    <mergeCell ref="N144:R144"/>
    <mergeCell ref="D187:E187"/>
    <mergeCell ref="A196:X196"/>
    <mergeCell ref="D174:E174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A80:M81"/>
    <mergeCell ref="D66:E66"/>
    <mergeCell ref="A141:X141"/>
    <mergeCell ref="N181:R181"/>
    <mergeCell ref="A135:X135"/>
    <mergeCell ref="N32:T32"/>
    <mergeCell ref="A377:X377"/>
    <mergeCell ref="A285:X285"/>
    <mergeCell ref="A341:X341"/>
    <mergeCell ref="N24:T24"/>
    <mergeCell ref="N267:R267"/>
    <mergeCell ref="A90:M91"/>
    <mergeCell ref="D297:E297"/>
    <mergeCell ref="N155:R155"/>
    <mergeCell ref="N93:R93"/>
    <mergeCell ref="M469:M470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D365:E365"/>
    <mergeCell ref="L469:L470"/>
    <mergeCell ref="A461:M466"/>
    <mergeCell ref="N423:T423"/>
    <mergeCell ref="N410:T410"/>
    <mergeCell ref="S468:T468"/>
    <mergeCell ref="D406:E406"/>
    <mergeCell ref="N45:T45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279:T279"/>
    <mergeCell ref="D366:E366"/>
    <mergeCell ref="N124:T124"/>
    <mergeCell ref="A154:X154"/>
    <mergeCell ref="N360:T360"/>
    <mergeCell ref="N190:T190"/>
    <mergeCell ref="N257:R257"/>
    <mergeCell ref="N175:R175"/>
    <mergeCell ref="D70:E70"/>
    <mergeCell ref="N412:R412"/>
    <mergeCell ref="N64:R64"/>
    <mergeCell ref="N120:R120"/>
    <mergeCell ref="A321:M322"/>
    <mergeCell ref="D259:E259"/>
    <mergeCell ref="N349:R349"/>
    <mergeCell ref="N2:U3"/>
    <mergeCell ref="N207:R207"/>
    <mergeCell ref="A61:X61"/>
    <mergeCell ref="D79:E79"/>
    <mergeCell ref="H5:L5"/>
    <mergeCell ref="T10:U10"/>
    <mergeCell ref="R6:S9"/>
    <mergeCell ref="H9:I9"/>
    <mergeCell ref="D312:E312"/>
    <mergeCell ref="A273:M274"/>
    <mergeCell ref="N234:T234"/>
    <mergeCell ref="D238:E238"/>
    <mergeCell ref="N262:R262"/>
    <mergeCell ref="D78:E78"/>
    <mergeCell ref="A38:X38"/>
    <mergeCell ref="D205:E205"/>
    <mergeCell ref="A131:M132"/>
    <mergeCell ref="N172:R172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443:E443"/>
    <mergeCell ref="D210:E210"/>
    <mergeCell ref="N402:R402"/>
    <mergeCell ref="N434:R434"/>
    <mergeCell ref="N422:R422"/>
    <mergeCell ref="N403:R403"/>
    <mergeCell ref="D448:E448"/>
    <mergeCell ref="A428:M429"/>
    <mergeCell ref="D402:E402"/>
    <mergeCell ref="D401:E401"/>
    <mergeCell ref="N449:R449"/>
    <mergeCell ref="D178:E178"/>
    <mergeCell ref="D5:E5"/>
    <mergeCell ref="D303:E303"/>
    <mergeCell ref="N222:R222"/>
    <mergeCell ref="D94:E94"/>
    <mergeCell ref="N371:T371"/>
    <mergeCell ref="D417:E417"/>
    <mergeCell ref="N469:N470"/>
    <mergeCell ref="D69:E69"/>
    <mergeCell ref="A271:X271"/>
    <mergeCell ref="N162:T162"/>
    <mergeCell ref="D354:E354"/>
    <mergeCell ref="O10:P10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D245:E245"/>
    <mergeCell ref="D122:E122"/>
    <mergeCell ref="N352:R352"/>
    <mergeCell ref="D250:E250"/>
    <mergeCell ref="D211:E211"/>
    <mergeCell ref="A194:M195"/>
    <mergeCell ref="N231:R231"/>
    <mergeCell ref="N358:R358"/>
    <mergeCell ref="D230:E230"/>
    <mergeCell ref="D168:E168"/>
    <mergeCell ref="A240:M241"/>
    <mergeCell ref="N137:R137"/>
    <mergeCell ref="N308:R308"/>
    <mergeCell ref="D9:E9"/>
    <mergeCell ref="D180:E180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D260:E260"/>
    <mergeCell ref="A344:M345"/>
    <mergeCell ref="A6:C6"/>
    <mergeCell ref="D113:E113"/>
    <mergeCell ref="A5:C5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A457:X457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77:E77"/>
    <mergeCell ref="N300:T300"/>
    <mergeCell ref="D108:E108"/>
    <mergeCell ref="O11:P11"/>
    <mergeCell ref="A469:A470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T469:T470"/>
    <mergeCell ref="N78:R78"/>
    <mergeCell ref="N149:R149"/>
    <mergeCell ref="N205:R205"/>
    <mergeCell ref="A226:X226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D115:E115"/>
    <mergeCell ref="D261:E261"/>
    <mergeCell ref="N367:T367"/>
    <mergeCell ref="A25:X25"/>
    <mergeCell ref="D388:E388"/>
    <mergeCell ref="N158:T158"/>
    <mergeCell ref="A236:X236"/>
    <mergeCell ref="D390:E390"/>
    <mergeCell ref="N225:T225"/>
    <mergeCell ref="A326:M327"/>
    <mergeCell ref="N71:R71"/>
    <mergeCell ref="N306:T306"/>
    <mergeCell ref="N58:R58"/>
    <mergeCell ref="A263:M264"/>
    <mergeCell ref="D179:E179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A315:X315"/>
    <mergeCell ref="N86:R86"/>
    <mergeCell ref="N384:R384"/>
    <mergeCell ref="D63:E63"/>
    <mergeCell ref="D330:E330"/>
    <mergeCell ref="D27:E27"/>
    <mergeCell ref="N15:R16"/>
    <mergeCell ref="N77:R77"/>
    <mergeCell ref="N91:T91"/>
    <mergeCell ref="N89:R89"/>
    <mergeCell ref="D295:E295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A360:M361"/>
    <mergeCell ref="D325:E325"/>
    <mergeCell ref="N375:T375"/>
    <mergeCell ref="N443:R443"/>
    <mergeCell ref="D185:E185"/>
    <mergeCell ref="D277:E277"/>
    <mergeCell ref="N327:T327"/>
    <mergeCell ref="A213:M214"/>
    <mergeCell ref="A151:M152"/>
    <mergeCell ref="N247:T247"/>
    <mergeCell ref="N260:R260"/>
    <mergeCell ref="A383:X383"/>
    <mergeCell ref="N274:T274"/>
    <mergeCell ref="G468:M468"/>
    <mergeCell ref="N464:T464"/>
    <mergeCell ref="D352:E352"/>
    <mergeCell ref="S469:S470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N74:R74"/>
    <mergeCell ref="A279:M280"/>
    <mergeCell ref="N145:R145"/>
    <mergeCell ref="A339:X339"/>
    <mergeCell ref="I469:I470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C468:F468"/>
    <mergeCell ref="D183:E183"/>
    <mergeCell ref="A21:X21"/>
    <mergeCell ref="N232:R232"/>
    <mergeCell ref="D419:E419"/>
    <mergeCell ref="D444:E444"/>
    <mergeCell ref="T6:U9"/>
    <mergeCell ref="H469:H470"/>
    <mergeCell ref="D43:E43"/>
    <mergeCell ref="N29:R29"/>
    <mergeCell ref="N200:R200"/>
    <mergeCell ref="N229:R229"/>
    <mergeCell ref="N387:R387"/>
    <mergeCell ref="N458:R458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384:E384"/>
    <mergeCell ref="A393:X393"/>
    <mergeCell ref="N218:T218"/>
    <mergeCell ref="N176:R176"/>
    <mergeCell ref="N345:T345"/>
    <mergeCell ref="N347:R347"/>
    <mergeCell ref="D7:L7"/>
    <mergeCell ref="A378:X378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D39:E39"/>
    <mergeCell ref="G17:G18"/>
    <mergeCell ref="H10:L10"/>
    <mergeCell ref="A46:X46"/>
    <mergeCell ref="A9:C9"/>
    <mergeCell ref="D58:E58"/>
    <mergeCell ref="A116:M117"/>
    <mergeCell ref="O12:P12"/>
    <mergeCell ref="N52:T52"/>
    <mergeCell ref="N116:T116"/>
    <mergeCell ref="N276:R276"/>
    <mergeCell ref="N43:R43"/>
    <mergeCell ref="D86:E86"/>
    <mergeCell ref="D257:E257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176:E176"/>
    <mergeCell ref="N264:T264"/>
    <mergeCell ref="D114:E114"/>
    <mergeCell ref="A234:M235"/>
    <mergeCell ref="D347:E347"/>
    <mergeCell ref="N391:T391"/>
    <mergeCell ref="D412:E412"/>
    <mergeCell ref="D438:E438"/>
    <mergeCell ref="A447:X447"/>
    <mergeCell ref="N96:R96"/>
    <mergeCell ref="D359:E359"/>
    <mergeCell ref="N409:T409"/>
    <mergeCell ref="A224:M225"/>
    <mergeCell ref="N187:R187"/>
    <mergeCell ref="N462:T462"/>
    <mergeCell ref="B469:B470"/>
    <mergeCell ref="J469:J470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D203:E203"/>
    <mergeCell ref="D374:E374"/>
    <mergeCell ref="N330:R330"/>
    <mergeCell ref="N97:R97"/>
    <mergeCell ref="D267:E267"/>
    <mergeCell ref="G469:G470"/>
    <mergeCell ref="H17:H18"/>
    <mergeCell ref="N161:R161"/>
    <mergeCell ref="N332:R332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H1:O1"/>
    <mergeCell ref="D199:E199"/>
    <mergeCell ref="D364:E364"/>
    <mergeCell ref="D186:E186"/>
    <mergeCell ref="D413:E413"/>
    <mergeCell ref="O9:P9"/>
    <mergeCell ref="N463:T463"/>
    <mergeCell ref="N22:R22"/>
    <mergeCell ref="N193:R193"/>
    <mergeCell ref="A397:X397"/>
    <mergeCell ref="D65:E65"/>
    <mergeCell ref="N288:T288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Z17:Z18"/>
    <mergeCell ref="N167:R167"/>
    <mergeCell ref="A311:X311"/>
    <mergeCell ref="N111:R111"/>
    <mergeCell ref="A32:M33"/>
    <mergeCell ref="N125:T125"/>
    <mergeCell ref="D146:E146"/>
    <mergeCell ref="D212:E212"/>
    <mergeCell ref="D317:E317"/>
    <mergeCell ref="N119:R119"/>
    <mergeCell ref="D304:E304"/>
    <mergeCell ref="N211:R211"/>
    <mergeCell ref="D83:E83"/>
    <mergeCell ref="A92:X92"/>
    <mergeCell ref="D143:E143"/>
    <mergeCell ref="D89:E89"/>
    <mergeCell ref="A291:X291"/>
    <mergeCell ref="N216:R216"/>
    <mergeCell ref="N59:T59"/>
    <mergeCell ref="N256:R256"/>
    <mergeCell ref="D128:E128"/>
    <mergeCell ref="N109:R109"/>
    <mergeCell ref="A316:X316"/>
    <mergeCell ref="A169:M170"/>
    <mergeCell ref="A414:M415"/>
    <mergeCell ref="D231:E231"/>
    <mergeCell ref="N337:T337"/>
    <mergeCell ref="D358:E358"/>
    <mergeCell ref="N208:R208"/>
    <mergeCell ref="N379:R379"/>
    <mergeCell ref="N183:R183"/>
    <mergeCell ref="N217:T217"/>
    <mergeCell ref="P469:P470"/>
    <mergeCell ref="R469:R470"/>
    <mergeCell ref="N334:T334"/>
    <mergeCell ref="N401:R401"/>
    <mergeCell ref="P468:Q468"/>
    <mergeCell ref="A395:M396"/>
    <mergeCell ref="D439:E439"/>
    <mergeCell ref="D319:E319"/>
    <mergeCell ref="D418:E418"/>
    <mergeCell ref="A459:M460"/>
    <mergeCell ref="N343:R343"/>
    <mergeCell ref="D420:E420"/>
    <mergeCell ref="N188:R188"/>
    <mergeCell ref="N284:T284"/>
    <mergeCell ref="A283:M284"/>
    <mergeCell ref="N351:R351"/>
    <mergeCell ref="D6:L6"/>
    <mergeCell ref="N103:T103"/>
    <mergeCell ref="O13:P13"/>
    <mergeCell ref="N419:R419"/>
    <mergeCell ref="O469:O470"/>
    <mergeCell ref="Q469:Q470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D449:E449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D177:E177"/>
    <mergeCell ref="D394:E394"/>
    <mergeCell ref="D121:E121"/>
    <mergeCell ref="D192:E192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N429:T429"/>
    <mergeCell ref="N303:R303"/>
    <mergeCell ref="N230:R230"/>
    <mergeCell ref="O8:P8"/>
    <mergeCell ref="N69:R69"/>
    <mergeCell ref="N438:R438"/>
    <mergeCell ref="N354:R354"/>
    <mergeCell ref="N368:T368"/>
    <mergeCell ref="N198:R198"/>
    <mergeCell ref="N293:R293"/>
    <mergeCell ref="N317:R317"/>
    <mergeCell ref="N259:R259"/>
    <mergeCell ref="N389:R389"/>
    <mergeCell ref="N320:R320"/>
    <mergeCell ref="N428:T428"/>
    <mergeCell ref="N348:R348"/>
    <mergeCell ref="N273:T273"/>
    <mergeCell ref="N36:T36"/>
    <mergeCell ref="N66:R66"/>
    <mergeCell ref="A105:X105"/>
    <mergeCell ref="A162:M163"/>
    <mergeCell ref="N130:R130"/>
    <mergeCell ref="N68:R68"/>
    <mergeCell ref="N295:R295"/>
    <mergeCell ref="A455:M456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436:T43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D165:E165"/>
    <mergeCell ref="N146:R146"/>
    <mergeCell ref="D223:E223"/>
    <mergeCell ref="N33:T33"/>
    <mergeCell ref="A13:L13"/>
    <mergeCell ref="A19:X19"/>
    <mergeCell ref="J9:L9"/>
    <mergeCell ref="R5:S5"/>
    <mergeCell ref="N156:R156"/>
    <mergeCell ref="A8:C8"/>
    <mergeCell ref="A10:C10"/>
    <mergeCell ref="D184:E184"/>
    <mergeCell ref="N84:R84"/>
    <mergeCell ref="N249:R249"/>
    <mergeCell ref="N169:T169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A51:M52"/>
    <mergeCell ref="N160:R160"/>
    <mergeCell ref="A164:X164"/>
    <mergeCell ref="A335:X335"/>
    <mergeCell ref="N439:R439"/>
    <mergeCell ref="A53:X53"/>
    <mergeCell ref="N321:T321"/>
    <mergeCell ref="D342:E342"/>
    <mergeCell ref="N326:T326"/>
    <mergeCell ref="D336:E336"/>
    <mergeCell ref="D407:E407"/>
    <mergeCell ref="A416:X416"/>
    <mergeCell ref="N81:T81"/>
    <mergeCell ref="D102:E102"/>
    <mergeCell ref="N88:R88"/>
    <mergeCell ref="N152:T152"/>
    <mergeCell ref="D469:D470"/>
    <mergeCell ref="A367:M368"/>
    <mergeCell ref="N233:R233"/>
    <mergeCell ref="D249:E249"/>
    <mergeCell ref="F469:F470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N136:R136"/>
    <mergeCell ref="N185:R185"/>
    <mergeCell ref="N312:R312"/>
    <mergeCell ref="A126:X126"/>
    <mergeCell ref="D244:E244"/>
    <mergeCell ref="N299:R299"/>
    <mergeCell ref="N450:T450"/>
    <mergeCell ref="N324:R324"/>
    <mergeCell ref="C469:C470"/>
    <mergeCell ref="A15:L15"/>
    <mergeCell ref="E469:E470"/>
    <mergeCell ref="N23:T23"/>
    <mergeCell ref="A48:X48"/>
    <mergeCell ref="N194:T194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N258:R258"/>
    <mergeCell ref="D458:E458"/>
    <mergeCell ref="D262:E262"/>
    <mergeCell ref="D433:E433"/>
    <mergeCell ref="A442:X442"/>
    <mergeCell ref="N456:T456"/>
    <mergeCell ref="D237:E237"/>
    <mergeCell ref="N85:R85"/>
    <mergeCell ref="Y17:Y18"/>
    <mergeCell ref="D331:E331"/>
    <mergeCell ref="D57:E57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N272:R272"/>
    <mergeCell ref="N361:T361"/>
    <mergeCell ref="N140:T140"/>
    <mergeCell ref="N182:R182"/>
    <mergeCell ref="M17:M18"/>
    <mergeCell ref="N67:R67"/>
    <mergeCell ref="N131:T131"/>
    <mergeCell ref="D227:E227"/>
    <mergeCell ref="D202:E202"/>
    <mergeCell ref="D294:E294"/>
    <mergeCell ref="A309:M310"/>
    <mergeCell ref="D136:E136"/>
    <mergeCell ref="N26:R26"/>
    <mergeCell ref="P1:R1"/>
    <mergeCell ref="A435:M436"/>
    <mergeCell ref="N263:T263"/>
    <mergeCell ref="D17:E18"/>
    <mergeCell ref="D173:E173"/>
    <mergeCell ref="V17:V18"/>
    <mergeCell ref="N468:O468"/>
    <mergeCell ref="X17:X18"/>
    <mergeCell ref="D123:E123"/>
    <mergeCell ref="D421:E421"/>
    <mergeCell ref="D50:E50"/>
    <mergeCell ref="A430:X430"/>
    <mergeCell ref="A59:M60"/>
    <mergeCell ref="D408:E408"/>
    <mergeCell ref="N79:R79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A440:M44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632</v>
      </c>
      <c r="H1" s="52"/>
    </row>
    <row r="3" spans="2:8" x14ac:dyDescent="0.2">
      <c r="B3" s="47" t="s">
        <v>633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634</v>
      </c>
      <c r="D6" s="47" t="s">
        <v>635</v>
      </c>
      <c r="E6" s="47"/>
    </row>
    <row r="7" spans="2:8" x14ac:dyDescent="0.2">
      <c r="B7" s="47" t="s">
        <v>636</v>
      </c>
      <c r="C7" s="47" t="s">
        <v>637</v>
      </c>
      <c r="D7" s="47" t="s">
        <v>638</v>
      </c>
      <c r="E7" s="47"/>
    </row>
    <row r="9" spans="2:8" x14ac:dyDescent="0.2">
      <c r="B9" s="47" t="s">
        <v>639</v>
      </c>
      <c r="C9" s="47" t="s">
        <v>634</v>
      </c>
      <c r="D9" s="47"/>
      <c r="E9" s="47"/>
    </row>
    <row r="11" spans="2:8" x14ac:dyDescent="0.2">
      <c r="B11" s="47" t="s">
        <v>640</v>
      </c>
      <c r="C11" s="47" t="s">
        <v>637</v>
      </c>
      <c r="D11" s="47"/>
      <c r="E11" s="47"/>
    </row>
    <row r="13" spans="2:8" x14ac:dyDescent="0.2">
      <c r="B13" s="47" t="s">
        <v>641</v>
      </c>
      <c r="C13" s="47"/>
      <c r="D13" s="47"/>
      <c r="E13" s="47"/>
    </row>
    <row r="14" spans="2:8" x14ac:dyDescent="0.2">
      <c r="B14" s="47" t="s">
        <v>642</v>
      </c>
      <c r="C14" s="47"/>
      <c r="D14" s="47"/>
      <c r="E14" s="47"/>
    </row>
    <row r="15" spans="2:8" x14ac:dyDescent="0.2">
      <c r="B15" s="47" t="s">
        <v>643</v>
      </c>
      <c r="C15" s="47"/>
      <c r="D15" s="47"/>
      <c r="E15" s="47"/>
    </row>
    <row r="16" spans="2:8" x14ac:dyDescent="0.2">
      <c r="B16" s="47" t="s">
        <v>644</v>
      </c>
      <c r="C16" s="47"/>
      <c r="D16" s="47"/>
      <c r="E16" s="47"/>
    </row>
    <row r="17" spans="2:5" x14ac:dyDescent="0.2">
      <c r="B17" s="47" t="s">
        <v>645</v>
      </c>
      <c r="C17" s="47"/>
      <c r="D17" s="47"/>
      <c r="E17" s="47"/>
    </row>
    <row r="18" spans="2:5" x14ac:dyDescent="0.2">
      <c r="B18" s="47" t="s">
        <v>646</v>
      </c>
      <c r="C18" s="47"/>
      <c r="D18" s="47"/>
      <c r="E18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</sheetData>
  <sheetProtection algorithmName="SHA-512" hashValue="FvO4KNJlRynckTJ0C3rCYGMTARlUvDRy6x8f2hSFWCkpadbQfxFOSUUlkjMUGV9tII9FRCbe/FoHJkpVnGcB4g==" saltValue="8WBxe3zWdnmotaneJzC/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2023-11-03T09:44:27Z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