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<sst xmlns="http://schemas.openxmlformats.org/spreadsheetml/2006/main" count="917" uniqueCount="352">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</sst>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45236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33</v>
      </c>
      <c r="W44" s="157">
        <f>IFERROR(IF(V44="","",V44),"")</f>
        <v>33</v>
      </c>
      <c r="X44" s="36">
        <f>IFERROR(IF(V44="","",V44*0.0095),"")</f>
        <v>0.3135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25</v>
      </c>
      <c r="W45" s="157">
        <f>IFERROR(IF(V45="","",V45),"")</f>
        <v>25</v>
      </c>
      <c r="X45" s="36">
        <f>IFERROR(IF(V45="","",V45*0.0095),"")</f>
        <v>0.23749999999999999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58</v>
      </c>
      <c r="W46" s="158">
        <f>IFERROR(SUM(W44:W45),"0")</f>
        <v>58</v>
      </c>
      <c r="X46" s="158">
        <f>IFERROR(IF(X44="",0,X44),"0")+IFERROR(IF(X45="",0,X45),"0")</f>
        <v>0.55099999999999993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69.599999999999994</v>
      </c>
      <c r="W47" s="158">
        <f>IFERROR(SUMPRODUCT(W44:W45*H44:H45),"0")</f>
        <v>69.599999999999994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3</v>
      </c>
      <c r="W52" s="157">
        <f t="shared" si="0"/>
        <v>3</v>
      </c>
      <c r="X52" s="36">
        <f t="shared" si="1"/>
        <v>4.65E-2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44</v>
      </c>
      <c r="W53" s="157">
        <f t="shared" si="0"/>
        <v>44</v>
      </c>
      <c r="X53" s="36">
        <f t="shared" si="1"/>
        <v>0.68199999999999994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47</v>
      </c>
      <c r="W57" s="158">
        <f>IFERROR(SUM(W50:W56),"0")</f>
        <v>47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0.72849999999999993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337.44</v>
      </c>
      <c r="W58" s="158">
        <f>IFERROR(SUMPRODUCT(W50:W56*H50:H56),"0")</f>
        <v>337.44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0</v>
      </c>
      <c r="W84" s="157">
        <f t="shared" si="2"/>
        <v>0</v>
      </c>
      <c r="X84" s="36">
        <f t="shared" si="3"/>
        <v>0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0</v>
      </c>
      <c r="W85" s="158">
        <f>IFERROR(SUM(W78:W84),"0")</f>
        <v>0</v>
      </c>
      <c r="X85" s="158">
        <f>IFERROR(IF(X78="",0,X78),"0")+IFERROR(IF(X79="",0,X79),"0")+IFERROR(IF(X80="",0,X80),"0")+IFERROR(IF(X81="",0,X81),"0")+IFERROR(IF(X82="",0,X82),"0")+IFERROR(IF(X83="",0,X83),"0")+IFERROR(IF(X84="",0,X84),"0")</f>
        <v>0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0</v>
      </c>
      <c r="W86" s="158">
        <f>IFERROR(SUMPRODUCT(W78:W84*H78:H84),"0")</f>
        <v>0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10</v>
      </c>
      <c r="W97" s="157">
        <f>IFERROR(IF(V97="","",V97),"")</f>
        <v>10</v>
      </c>
      <c r="X97" s="36">
        <f>IFERROR(IF(V97="","",V97*0.0155),"")</f>
        <v>0.155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25</v>
      </c>
      <c r="W99" s="157">
        <f>IFERROR(IF(V99="","",V99),"")</f>
        <v>25</v>
      </c>
      <c r="X99" s="36">
        <f>IFERROR(IF(V99="","",V99*0.0155),"")</f>
        <v>0.38750000000000001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35</v>
      </c>
      <c r="W100" s="158">
        <f>IFERROR(SUM(W96:W99),"0")</f>
        <v>35</v>
      </c>
      <c r="X100" s="158">
        <f>IFERROR(IF(X96="",0,X96),"0")+IFERROR(IF(X97="",0,X97),"0")+IFERROR(IF(X98="",0,X98),"0")+IFERROR(IF(X99="",0,X99),"0")</f>
        <v>0.54249999999999998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252</v>
      </c>
      <c r="W101" s="158">
        <f>IFERROR(SUMPRODUCT(W96:W99*H96:H99),"0")</f>
        <v>252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6</v>
      </c>
      <c r="W104" s="157">
        <f>IFERROR(IF(V104="","",V104),"")</f>
        <v>6</v>
      </c>
      <c r="X104" s="36">
        <f>IFERROR(IF(V104="","",V104*0.01788),"")</f>
        <v>0.10728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2</v>
      </c>
      <c r="W105" s="157">
        <f>IFERROR(IF(V105="","",V105),"")</f>
        <v>2</v>
      </c>
      <c r="X105" s="36">
        <f>IFERROR(IF(V105="","",V105*0.01788),"")</f>
        <v>3.576E-2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8</v>
      </c>
      <c r="W106" s="158">
        <f>IFERROR(SUM(W104:W105),"0")</f>
        <v>8</v>
      </c>
      <c r="X106" s="158">
        <f>IFERROR(IF(X104="",0,X104),"0")+IFERROR(IF(X105="",0,X105),"0")</f>
        <v>0.14304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24</v>
      </c>
      <c r="W107" s="158">
        <f>IFERROR(SUMPRODUCT(W104:W105*H104:H105),"0")</f>
        <v>24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28</v>
      </c>
      <c r="W140" s="157">
        <f>IFERROR(IF(V140="","",V140),"")</f>
        <v>28</v>
      </c>
      <c r="X140" s="36">
        <f>IFERROR(IF(V140="","",V140*0.00502),"")</f>
        <v>0.14056000000000002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28</v>
      </c>
      <c r="W141" s="158">
        <f>IFERROR(SUM(W140:W140),"0")</f>
        <v>28</v>
      </c>
      <c r="X141" s="158">
        <f>IFERROR(IF(X140="",0,X140),"0")</f>
        <v>0.14056000000000002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50.4</v>
      </c>
      <c r="W142" s="158">
        <f>IFERROR(SUMPRODUCT(W140:W140*H140:H140),"0")</f>
        <v>50.4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0</v>
      </c>
      <c r="W144" s="157">
        <f>IFERROR(IF(V144="","",V144),"")</f>
        <v>0</v>
      </c>
      <c r="X144" s="36">
        <f>IFERROR(IF(V144="","",V144*0.00502),"")</f>
        <v>0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0</v>
      </c>
      <c r="W145" s="158">
        <f>IFERROR(SUM(W144:W144),"0")</f>
        <v>0</v>
      </c>
      <c r="X145" s="158">
        <f>IFERROR(IF(X144="",0,X144),"0")</f>
        <v>0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0</v>
      </c>
      <c r="W146" s="158">
        <f>IFERROR(SUMPRODUCT(W144:W144*H144:H144),"0")</f>
        <v>0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0</v>
      </c>
      <c r="W156" s="157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0</v>
      </c>
      <c r="W158" s="158">
        <f>IFERROR(SUM(W154:W157),"0")</f>
        <v>0</v>
      </c>
      <c r="X158" s="158">
        <f>IFERROR(IF(X154="",0,X154),"0")+IFERROR(IF(X155="",0,X155),"0")+IFERROR(IF(X156="",0,X156),"0")+IFERROR(IF(X157="",0,X157),"0")</f>
        <v>0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0</v>
      </c>
      <c r="W159" s="158">
        <f>IFERROR(SUMPRODUCT(W154:W157*H154:H157),"0")</f>
        <v>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0</v>
      </c>
      <c r="W185" s="157">
        <f>IFERROR(IF(V185="","",V185),"")</f>
        <v>0</v>
      </c>
      <c r="X185" s="36">
        <f>IFERROR(IF(V185="","",V185*0.0155),"")</f>
        <v>0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0</v>
      </c>
      <c r="W186" s="158">
        <f>IFERROR(SUM(W185:W185),"0")</f>
        <v>0</v>
      </c>
      <c r="X186" s="158">
        <f>IFERROR(IF(X185="",0,X185),"0")</f>
        <v>0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0</v>
      </c>
      <c r="W187" s="158">
        <f>IFERROR(SUMPRODUCT(W185:W185*H185:H185),"0")</f>
        <v>0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4</v>
      </c>
      <c r="W196" s="157">
        <f>IFERROR(IF(V196="","",V196),"")</f>
        <v>4</v>
      </c>
      <c r="X196" s="36">
        <f>IFERROR(IF(V196="","",V196*0.0155),"")</f>
        <v>6.2E-2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4</v>
      </c>
      <c r="W199" s="158">
        <f>IFERROR(SUM(W195:W198),"0")</f>
        <v>4</v>
      </c>
      <c r="X199" s="158">
        <f>IFERROR(IF(X195="",0,X195),"0")+IFERROR(IF(X196="",0,X196),"0")+IFERROR(IF(X197="",0,X197),"0")+IFERROR(IF(X198="",0,X198),"0")</f>
        <v>6.2E-2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28.8</v>
      </c>
      <c r="W200" s="158">
        <f>IFERROR(SUMPRODUCT(W195:W198*H195:H198),"0")</f>
        <v>28.8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16</v>
      </c>
      <c r="W236" s="157">
        <f>IFERROR(IF(V236="","",V236),"")</f>
        <v>16</v>
      </c>
      <c r="X236" s="36">
        <f>IFERROR(IF(V236="","",V236*0.0155),"")</f>
        <v>0.248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16</v>
      </c>
      <c r="W237" s="158">
        <f>IFERROR(SUM(W236:W236),"0")</f>
        <v>16</v>
      </c>
      <c r="X237" s="158">
        <f>IFERROR(IF(X236="",0,X236),"0")</f>
        <v>0.248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96</v>
      </c>
      <c r="W238" s="158">
        <f>IFERROR(SUMPRODUCT(W236:W236*H236:H236),"0")</f>
        <v>96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74</v>
      </c>
      <c r="W240" s="157">
        <f>IFERROR(IF(V240="","",V240),"")</f>
        <v>74</v>
      </c>
      <c r="X240" s="36">
        <f>IFERROR(IF(V240="","",V240*0.00936),"")</f>
        <v>0.69264000000000003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160</v>
      </c>
      <c r="W242" s="157">
        <f>IFERROR(IF(V242="","",V242),"")</f>
        <v>160</v>
      </c>
      <c r="X242" s="36">
        <f>IFERROR(IF(V242="","",V242*0.0155),"")</f>
        <v>2.48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234</v>
      </c>
      <c r="W243" s="158">
        <f>IFERROR(SUM(W240:W242),"0")</f>
        <v>234</v>
      </c>
      <c r="X243" s="158">
        <f>IFERROR(IF(X240="",0,X240),"0")+IFERROR(IF(X241="",0,X241),"0")+IFERROR(IF(X242="",0,X242),"0")</f>
        <v>3.1726399999999999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999.8</v>
      </c>
      <c r="W244" s="158">
        <f>IFERROR(SUMPRODUCT(W240:W242*H240:H242),"0")</f>
        <v>999.8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27</v>
      </c>
      <c r="W247" s="157">
        <f t="shared" si="4"/>
        <v>27</v>
      </c>
      <c r="X247" s="36">
        <f t="shared" si="5"/>
        <v>0.25272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27</v>
      </c>
      <c r="W250" s="157">
        <f t="shared" si="4"/>
        <v>27</v>
      </c>
      <c r="X250" s="36">
        <f t="shared" si="5"/>
        <v>0.25272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54</v>
      </c>
      <c r="W255" s="158">
        <f>IFERROR(SUM(W246:W254),"0")</f>
        <v>54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0.50544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199.8</v>
      </c>
      <c r="W256" s="158">
        <f>IFERROR(SUMPRODUCT(W246:W254*H246:H254),"0")</f>
        <v>199.8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2057.84</v>
      </c>
      <c r="W257" s="158">
        <f>IFERROR(W24+W33+W41+W47+W58+W64+W69+W75+W86+W93+W101+W107+W112+W120+W125+W131+W136+W142+W146+W151+W159+W164+W171+W176+W181+W187+W192+W200+W205+W211+W217+W223+W228+W234+W238+W244+W256,"0")</f>
        <v>2057.84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2177.5455999999995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2177.5455999999995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5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5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2302.5455999999995</v>
      </c>
      <c r="W260" s="158">
        <f>GrossWeightTotalR+PalletQtyTotalR*25</f>
        <v>2302.5455999999995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484</v>
      </c>
      <c r="W261" s="158">
        <f>IFERROR(W23+W32+W40+W46+W57+W63+W68+W74+W85+W92+W100+W106+W111+W119+W124+W130+W135+W141+W145+W150+W158+W163+W170+W175+W180+W186+W191+W199+W204+W210+W216+W222+W227+W233+W237+W243+W255,"0")</f>
        <v>484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6.0936799999999991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0</v>
      </c>
      <c r="D267" s="46">
        <f>IFERROR(V36*H36,"0")+IFERROR(V37*H37,"0")+IFERROR(V38*H38,"0")+IFERROR(V39*H39,"0")</f>
        <v>0</v>
      </c>
      <c r="E267" s="46">
        <f>IFERROR(V44*H44,"0")+IFERROR(V45*H45,"0")</f>
        <v>69.599999999999994</v>
      </c>
      <c r="F267" s="46">
        <f>IFERROR(V50*H50,"0")+IFERROR(V51*H51,"0")+IFERROR(V52*H52,"0")+IFERROR(V53*H53,"0")+IFERROR(V54*H54,"0")+IFERROR(V55*H55,"0")+IFERROR(V56*H56,"0")</f>
        <v>337.44</v>
      </c>
      <c r="G267" s="46">
        <f>IFERROR(V61*H61,"0")+IFERROR(V62*H62,"0")</f>
        <v>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0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252</v>
      </c>
      <c r="N267" s="46">
        <f>IFERROR(V104*H104,"0")+IFERROR(V105*H105,"0")</f>
        <v>24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50.4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0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0</v>
      </c>
      <c r="AA267" s="46">
        <f>IFERROR(V190*H190,"0")</f>
        <v>0</v>
      </c>
      <c r="AB267" s="46">
        <f>IFERROR(V195*H195,"0")+IFERROR(V196*H196,"0")+IFERROR(V197*H197,"0")+IFERROR(V198*H198,"0")</f>
        <v>28.8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1295.6000000000001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618.24</v>
      </c>
      <c r="B270" s="60">
        <f>SUMPRODUCT(--(BA:BA="ПГП"),--(U:U="кор"),H:H,W:W)+SUMPRODUCT(--(BA:BA="ПГП"),--(U:U="кг"),W:W)</f>
        <v>1439.6000000000001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