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<sst xmlns="http://schemas.openxmlformats.org/spreadsheetml/2006/main" count="916" uniqueCount="351">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</sst>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/>
      <c r="I5" s="182"/>
      <c r="J5" s="182"/>
      <c r="K5" s="182"/>
      <c r="L5" s="183"/>
      <c r="N5" s="24" t="s">
        <v>9</v>
      </c>
      <c r="O5" s="286">
        <v>45236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0.33333333333333331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0</v>
      </c>
      <c r="W30" s="157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0</v>
      </c>
      <c r="W33" s="158">
        <f>IFERROR(SUMPRODUCT(W28:W31*H28:H31),"0")</f>
        <v>0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63</v>
      </c>
      <c r="W39" s="157">
        <f>IFERROR(IF(V39="","",V39),"")</f>
        <v>63</v>
      </c>
      <c r="X39" s="36">
        <f>IFERROR(IF(V39="","",V39*0.0155),"")</f>
        <v>0.97650000000000003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63</v>
      </c>
      <c r="W40" s="158">
        <f>IFERROR(SUM(W36:W39),"0")</f>
        <v>63</v>
      </c>
      <c r="X40" s="158">
        <f>IFERROR(IF(X36="",0,X36),"0")+IFERROR(IF(X37="",0,X37),"0")+IFERROR(IF(X38="",0,X38),"0")+IFERROR(IF(X39="",0,X39),"0")</f>
        <v>0.97650000000000003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378</v>
      </c>
      <c r="W41" s="158">
        <f>IFERROR(SUMPRODUCT(W36:W39*H36:H39),"0")</f>
        <v>378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38</v>
      </c>
      <c r="W56" s="157">
        <f t="shared" si="0"/>
        <v>38</v>
      </c>
      <c r="X56" s="36">
        <f t="shared" si="1"/>
        <v>0.58899999999999997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38</v>
      </c>
      <c r="W57" s="158">
        <f>IFERROR(SUM(W50:W56),"0")</f>
        <v>38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0.58899999999999997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273.60000000000002</v>
      </c>
      <c r="W58" s="158">
        <f>IFERROR(SUMPRODUCT(W50:W56*H50:H56),"0")</f>
        <v>273.60000000000002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258</v>
      </c>
      <c r="W62" s="157">
        <f>IFERROR(IF(V62="","",V62),"")</f>
        <v>258</v>
      </c>
      <c r="X62" s="36">
        <f>IFERROR(IF(V62="","",V62*0.00866),"")</f>
        <v>2.2342799999999996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258</v>
      </c>
      <c r="W63" s="158">
        <f>IFERROR(SUM(W61:W62),"0")</f>
        <v>258</v>
      </c>
      <c r="X63" s="158">
        <f>IFERROR(IF(X61="",0,X61),"0")+IFERROR(IF(X62="",0,X62),"0")</f>
        <v>2.2342799999999996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1290</v>
      </c>
      <c r="W64" s="158">
        <f>IFERROR(SUMPRODUCT(W61:W62*H61:H62),"0")</f>
        <v>1290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51</v>
      </c>
      <c r="W81" s="157">
        <f t="shared" si="2"/>
        <v>51</v>
      </c>
      <c r="X81" s="36">
        <f t="shared" si="3"/>
        <v>0.91188000000000002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18</v>
      </c>
      <c r="W84" s="157">
        <f t="shared" si="2"/>
        <v>18</v>
      </c>
      <c r="X84" s="36">
        <f t="shared" si="3"/>
        <v>0.32184000000000001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69</v>
      </c>
      <c r="W85" s="158">
        <f>IFERROR(SUM(W78:W84),"0")</f>
        <v>69</v>
      </c>
      <c r="X85" s="158">
        <f>IFERROR(IF(X78="",0,X78),"0")+IFERROR(IF(X79="",0,X79),"0")+IFERROR(IF(X80="",0,X80),"0")+IFERROR(IF(X81="",0,X81),"0")+IFERROR(IF(X82="",0,X82),"0")+IFERROR(IF(X83="",0,X83),"0")+IFERROR(IF(X84="",0,X84),"0")</f>
        <v>1.2337199999999999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248.39999999999998</v>
      </c>
      <c r="W86" s="158">
        <f>IFERROR(SUMPRODUCT(W78:W84*H78:H84),"0")</f>
        <v>248.39999999999998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7</v>
      </c>
      <c r="W96" s="157">
        <f>IFERROR(IF(V96="","",V96),"")</f>
        <v>7</v>
      </c>
      <c r="X96" s="36">
        <f>IFERROR(IF(V96="","",V96*0.0155),"")</f>
        <v>0.1085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180</v>
      </c>
      <c r="W97" s="157">
        <f>IFERROR(IF(V97="","",V97),"")</f>
        <v>180</v>
      </c>
      <c r="X97" s="36">
        <f>IFERROR(IF(V97="","",V97*0.0155),"")</f>
        <v>2.79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15</v>
      </c>
      <c r="W98" s="157">
        <f>IFERROR(IF(V98="","",V98),"")</f>
        <v>15</v>
      </c>
      <c r="X98" s="36">
        <f>IFERROR(IF(V98="","",V98*0.0155),"")</f>
        <v>0.23249999999999998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88</v>
      </c>
      <c r="W99" s="157">
        <f>IFERROR(IF(V99="","",V99),"")</f>
        <v>88</v>
      </c>
      <c r="X99" s="36">
        <f>IFERROR(IF(V99="","",V99*0.0155),"")</f>
        <v>1.3639999999999999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290</v>
      </c>
      <c r="W100" s="158">
        <f>IFERROR(SUM(W96:W99),"0")</f>
        <v>290</v>
      </c>
      <c r="X100" s="158">
        <f>IFERROR(IF(X96="",0,X96),"0")+IFERROR(IF(X97="",0,X97),"0")+IFERROR(IF(X98="",0,X98),"0")+IFERROR(IF(X99="",0,X99),"0")</f>
        <v>4.4949999999999992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2080.96</v>
      </c>
      <c r="W101" s="158">
        <f>IFERROR(SUMPRODUCT(W96:W99*H96:H99),"0")</f>
        <v>2080.96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99</v>
      </c>
      <c r="W104" s="157">
        <f>IFERROR(IF(V104="","",V104),"")</f>
        <v>99</v>
      </c>
      <c r="X104" s="36">
        <f>IFERROR(IF(V104="","",V104*0.01788),"")</f>
        <v>1.7701199999999999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175</v>
      </c>
      <c r="W105" s="157">
        <f>IFERROR(IF(V105="","",V105),"")</f>
        <v>175</v>
      </c>
      <c r="X105" s="36">
        <f>IFERROR(IF(V105="","",V105*0.01788),"")</f>
        <v>3.129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274</v>
      </c>
      <c r="W106" s="158">
        <f>IFERROR(SUM(W104:W105),"0")</f>
        <v>274</v>
      </c>
      <c r="X106" s="158">
        <f>IFERROR(IF(X104="",0,X104),"0")+IFERROR(IF(X105="",0,X105),"0")</f>
        <v>4.8991199999999999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822</v>
      </c>
      <c r="W107" s="158">
        <f>IFERROR(SUMPRODUCT(W104:W105*H104:H105),"0")</f>
        <v>822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167</v>
      </c>
      <c r="W110" s="157">
        <f>IFERROR(IF(V110="","",V110),"")</f>
        <v>167</v>
      </c>
      <c r="X110" s="36">
        <f>IFERROR(IF(V110="","",V110*0.01788),"")</f>
        <v>2.9859599999999999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167</v>
      </c>
      <c r="W111" s="158">
        <f>IFERROR(SUM(W110:W110),"0")</f>
        <v>167</v>
      </c>
      <c r="X111" s="158">
        <f>IFERROR(IF(X110="",0,X110),"0")</f>
        <v>2.9859599999999999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501</v>
      </c>
      <c r="W112" s="158">
        <f>IFERROR(SUMPRODUCT(W110:W110*H110:H110),"0")</f>
        <v>501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0</v>
      </c>
      <c r="W118" s="157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0</v>
      </c>
      <c r="W119" s="158">
        <f>IFERROR(SUM(W115:W118),"0")</f>
        <v>0</v>
      </c>
      <c r="X119" s="158">
        <f>IFERROR(IF(X115="",0,X115),"0")+IFERROR(IF(X116="",0,X116),"0")+IFERROR(IF(X117="",0,X117),"0")+IFERROR(IF(X118="",0,X118),"0")</f>
        <v>0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0</v>
      </c>
      <c r="W120" s="158">
        <f>IFERROR(SUMPRODUCT(W115:W118*H115:H118),"0")</f>
        <v>0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0</v>
      </c>
      <c r="W144" s="157">
        <f>IFERROR(IF(V144="","",V144),"")</f>
        <v>0</v>
      </c>
      <c r="X144" s="36">
        <f>IFERROR(IF(V144="","",V144*0.00502),"")</f>
        <v>0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0</v>
      </c>
      <c r="W145" s="158">
        <f>IFERROR(SUM(W144:W144),"0")</f>
        <v>0</v>
      </c>
      <c r="X145" s="158">
        <f>IFERROR(IF(X144="",0,X144),"0")</f>
        <v>0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0</v>
      </c>
      <c r="W146" s="158">
        <f>IFERROR(SUMPRODUCT(W144:W144*H144:H144),"0")</f>
        <v>0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193</v>
      </c>
      <c r="W156" s="157">
        <f>IFERROR(IF(V156="","",V156),"")</f>
        <v>193</v>
      </c>
      <c r="X156" s="36">
        <f>IFERROR(IF(V156="","",V156*0.00866),"")</f>
        <v>1.6713799999999999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193</v>
      </c>
      <c r="W158" s="158">
        <f>IFERROR(SUM(W154:W157),"0")</f>
        <v>193</v>
      </c>
      <c r="X158" s="158">
        <f>IFERROR(IF(X154="",0,X154),"0")+IFERROR(IF(X155="",0,X155),"0")+IFERROR(IF(X156="",0,X156),"0")+IFERROR(IF(X157="",0,X157),"0")</f>
        <v>1.6713799999999999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965</v>
      </c>
      <c r="W159" s="158">
        <f>IFERROR(SUMPRODUCT(W154:W157*H154:H157),"0")</f>
        <v>965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148</v>
      </c>
      <c r="W168" s="157">
        <f>IFERROR(IF(V168="","",V168),"")</f>
        <v>148</v>
      </c>
      <c r="X168" s="36">
        <f>IFERROR(IF(V168="","",V168*0.01788),"")</f>
        <v>2.6462400000000001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148</v>
      </c>
      <c r="W170" s="158">
        <f>IFERROR(SUM(W168:W169),"0")</f>
        <v>148</v>
      </c>
      <c r="X170" s="158">
        <f>IFERROR(IF(X168="",0,X168),"0")+IFERROR(IF(X169="",0,X169),"0")</f>
        <v>2.6462400000000001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444</v>
      </c>
      <c r="W171" s="158">
        <f>IFERROR(SUMPRODUCT(W168:W169*H168:H169),"0")</f>
        <v>444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42</v>
      </c>
      <c r="W185" s="157">
        <f>IFERROR(IF(V185="","",V185),"")</f>
        <v>42</v>
      </c>
      <c r="X185" s="36">
        <f>IFERROR(IF(V185="","",V185*0.0155),"")</f>
        <v>0.65100000000000002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42</v>
      </c>
      <c r="W186" s="158">
        <f>IFERROR(SUM(W185:W185),"0")</f>
        <v>42</v>
      </c>
      <c r="X186" s="158">
        <f>IFERROR(IF(X185="",0,X185),"0")</f>
        <v>0.65100000000000002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235.2</v>
      </c>
      <c r="W187" s="158">
        <f>IFERROR(SUMPRODUCT(W185:W185*H185:H185),"0")</f>
        <v>235.2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8</v>
      </c>
      <c r="W196" s="157">
        <f>IFERROR(IF(V196="","",V196),"")</f>
        <v>8</v>
      </c>
      <c r="X196" s="36">
        <f>IFERROR(IF(V196="","",V196*0.0155),"")</f>
        <v>0.124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13</v>
      </c>
      <c r="W198" s="157">
        <f>IFERROR(IF(V198="","",V198),"")</f>
        <v>13</v>
      </c>
      <c r="X198" s="36">
        <f>IFERROR(IF(V198="","",V198*0.0155),"")</f>
        <v>0.20150000000000001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21</v>
      </c>
      <c r="W199" s="158">
        <f>IFERROR(SUM(W195:W198),"0")</f>
        <v>21</v>
      </c>
      <c r="X199" s="158">
        <f>IFERROR(IF(X195="",0,X195),"0")+IFERROR(IF(X196="",0,X196),"0")+IFERROR(IF(X197="",0,X197),"0")+IFERROR(IF(X198="",0,X198),"0")</f>
        <v>0.32550000000000001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151.20000000000002</v>
      </c>
      <c r="W200" s="158">
        <f>IFERROR(SUMPRODUCT(W195:W198*H195:H198),"0")</f>
        <v>151.20000000000002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150</v>
      </c>
      <c r="W221" s="157">
        <f>IFERROR(IF(V221="","",V221),"")</f>
        <v>150</v>
      </c>
      <c r="X221" s="36">
        <f>IFERROR(IF(V221="","",V221*0.0155),"")</f>
        <v>2.3250000000000002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150</v>
      </c>
      <c r="W222" s="158">
        <f>IFERROR(SUM(W221:W221),"0")</f>
        <v>150</v>
      </c>
      <c r="X222" s="158">
        <f>IFERROR(IF(X221="",0,X221),"0")</f>
        <v>2.3250000000000002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750</v>
      </c>
      <c r="W223" s="158">
        <f>IFERROR(SUMPRODUCT(W221:W221*H221:H221),"0")</f>
        <v>750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56</v>
      </c>
      <c r="W232" s="157">
        <f>IFERROR(IF(V232="","",V232),"")</f>
        <v>56</v>
      </c>
      <c r="X232" s="36">
        <f>IFERROR(IF(V232="","",V232*0.00502),"")</f>
        <v>0.28112000000000004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56</v>
      </c>
      <c r="W233" s="158">
        <f>IFERROR(SUM(W232:W232),"0")</f>
        <v>56</v>
      </c>
      <c r="X233" s="158">
        <f>IFERROR(IF(X232="",0,X232),"0")</f>
        <v>0.28112000000000004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100.8</v>
      </c>
      <c r="W234" s="158">
        <f>IFERROR(SUMPRODUCT(W232:W232*H232:H232),"0")</f>
        <v>100.8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250</v>
      </c>
      <c r="W236" s="157">
        <f>IFERROR(IF(V236="","",V236),"")</f>
        <v>250</v>
      </c>
      <c r="X236" s="36">
        <f>IFERROR(IF(V236="","",V236*0.0155),"")</f>
        <v>3.875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250</v>
      </c>
      <c r="W237" s="158">
        <f>IFERROR(SUM(W236:W236),"0")</f>
        <v>250</v>
      </c>
      <c r="X237" s="158">
        <f>IFERROR(IF(X236="",0,X236),"0")</f>
        <v>3.875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1500</v>
      </c>
      <c r="W238" s="158">
        <f>IFERROR(SUMPRODUCT(W236:W236*H236:H236),"0")</f>
        <v>1500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37</v>
      </c>
      <c r="W240" s="157">
        <f>IFERROR(IF(V240="","",V240),"")</f>
        <v>37</v>
      </c>
      <c r="X240" s="36">
        <f>IFERROR(IF(V240="","",V240*0.00936),"")</f>
        <v>0.34632000000000002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600</v>
      </c>
      <c r="W242" s="157">
        <f>IFERROR(IF(V242="","",V242),"")</f>
        <v>600</v>
      </c>
      <c r="X242" s="36">
        <f>IFERROR(IF(V242="","",V242*0.0155),"")</f>
        <v>9.3000000000000007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637</v>
      </c>
      <c r="W243" s="158">
        <f>IFERROR(SUM(W240:W242),"0")</f>
        <v>637</v>
      </c>
      <c r="X243" s="158">
        <f>IFERROR(IF(X240="",0,X240),"0")+IFERROR(IF(X241="",0,X241),"0")+IFERROR(IF(X242="",0,X242),"0")</f>
        <v>9.6463200000000011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3099.9</v>
      </c>
      <c r="W244" s="158">
        <f>IFERROR(SUMPRODUCT(W240:W242*H240:H242),"0")</f>
        <v>3099.9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14</v>
      </c>
      <c r="W247" s="157">
        <f t="shared" si="4"/>
        <v>14</v>
      </c>
      <c r="X247" s="36">
        <f t="shared" si="5"/>
        <v>0.13103999999999999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135</v>
      </c>
      <c r="W251" s="157">
        <f t="shared" si="4"/>
        <v>135</v>
      </c>
      <c r="X251" s="36">
        <f t="shared" si="5"/>
        <v>1.2636000000000001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0</v>
      </c>
      <c r="W252" s="157">
        <f t="shared" si="4"/>
        <v>0</v>
      </c>
      <c r="X252" s="36">
        <f>IFERROR(IF(V252="","",V252*0.0155),"")</f>
        <v>0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17</v>
      </c>
      <c r="W254" s="157">
        <f t="shared" si="4"/>
        <v>17</v>
      </c>
      <c r="X254" s="36">
        <f>IFERROR(IF(V254="","",V254*0.00936),"")</f>
        <v>0.15912000000000001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166</v>
      </c>
      <c r="W255" s="158">
        <f>IFERROR(SUM(W246:W254),"0")</f>
        <v>166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1.55376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602.29999999999995</v>
      </c>
      <c r="W256" s="158">
        <f>IFERROR(SUMPRODUCT(W246:W254*H246:H254),"0")</f>
        <v>602.29999999999995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13442.359999999999</v>
      </c>
      <c r="W257" s="158">
        <f>IFERROR(W24+W33+W41+W47+W58+W64+W69+W75+W86+W93+W101+W107+W112+W120+W125+W131+W136+W142+W146+W151+W159+W164+W171+W176+W181+W187+W192+W200+W205+W211+W217+W223+W228+W234+W238+W244+W256,"0")</f>
        <v>13442.359999999999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14384.194999999998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14384.194999999998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32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32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15184.194999999998</v>
      </c>
      <c r="W260" s="158">
        <f>GrossWeightTotalR+PalletQtyTotalR*25</f>
        <v>15184.194999999998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2822</v>
      </c>
      <c r="W261" s="158">
        <f>IFERROR(W23+W32+W40+W46+W57+W63+W68+W74+W85+W92+W100+W106+W111+W119+W124+W130+W135+W141+W145+W150+W158+W163+W170+W175+W180+W186+W191+W199+W204+W210+W216+W222+W227+W233+W237+W243+W255,"0")</f>
        <v>2822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40.3889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0</v>
      </c>
      <c r="D267" s="46">
        <f>IFERROR(V36*H36,"0")+IFERROR(V37*H37,"0")+IFERROR(V38*H38,"0")+IFERROR(V39*H39,"0")</f>
        <v>378</v>
      </c>
      <c r="E267" s="46">
        <f>IFERROR(V44*H44,"0")+IFERROR(V45*H45,"0")</f>
        <v>0</v>
      </c>
      <c r="F267" s="46">
        <f>IFERROR(V50*H50,"0")+IFERROR(V51*H51,"0")+IFERROR(V52*H52,"0")+IFERROR(V53*H53,"0")+IFERROR(V54*H54,"0")+IFERROR(V55*H55,"0")+IFERROR(V56*H56,"0")</f>
        <v>273.60000000000002</v>
      </c>
      <c r="G267" s="46">
        <f>IFERROR(V61*H61,"0")+IFERROR(V62*H62,"0")</f>
        <v>1290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248.39999999999998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2080.96</v>
      </c>
      <c r="N267" s="46">
        <f>IFERROR(V104*H104,"0")+IFERROR(V105*H105,"0")</f>
        <v>822</v>
      </c>
      <c r="O267" s="46">
        <f>IFERROR(V110*H110,"0")</f>
        <v>501</v>
      </c>
      <c r="P267" s="46">
        <f>IFERROR(V115*H115,"0")+IFERROR(V116*H116,"0")+IFERROR(V117*H117,"0")+IFERROR(V118*H118,"0")</f>
        <v>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0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965</v>
      </c>
      <c r="W267" s="46">
        <f>IFERROR(V168*H168,"0")+IFERROR(V169*H169,"0")</f>
        <v>444</v>
      </c>
      <c r="X267" s="46">
        <f>IFERROR(V174*H174,"0")</f>
        <v>0</v>
      </c>
      <c r="Y267" s="46">
        <f>IFERROR(V179*H179,"0")</f>
        <v>0</v>
      </c>
      <c r="Z267" s="46">
        <f>IFERROR(V185*H185,"0")</f>
        <v>235.2</v>
      </c>
      <c r="AA267" s="46">
        <f>IFERROR(V190*H190,"0")</f>
        <v>0</v>
      </c>
      <c r="AB267" s="46">
        <f>IFERROR(V195*H195,"0")+IFERROR(V196*H196,"0")+IFERROR(V197*H197,"0")+IFERROR(V198*H198,"0")</f>
        <v>151.20000000000002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750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5303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6123.96</v>
      </c>
      <c r="B270" s="60">
        <f>SUMPRODUCT(--(BA:BA="ПГП"),--(U:U="кор"),H:H,W:W)+SUMPRODUCT(--(BA:BA="ПГП"),--(U:U="кг"),W:W)</f>
        <v>7318.4000000000005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